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7665" yWindow="-15" windowWidth="7740" windowHeight="7620" tabRatio="599" activeTab="1"/>
  </bookViews>
  <sheets>
    <sheet name="Консолидация" sheetId="1" r:id="rId1"/>
    <sheet name="Объекты" sheetId="2" r:id="rId2"/>
    <sheet name="Объекты (Лизинг+Подписи)" sheetId="13" r:id="rId3"/>
    <sheet name="Перегруппировка" sheetId="4" r:id="rId4"/>
    <sheet name="Незавершенное строительство" sheetId="12" r:id="rId5"/>
    <sheet name="Характеристика" sheetId="5" r:id="rId6"/>
    <sheet name="Основные фонды" sheetId="6" r:id="rId7"/>
    <sheet name="Тарифы" sheetId="7" r:id="rId8"/>
  </sheets>
  <externalReferences>
    <externalReference r:id="rId9"/>
    <externalReference r:id="rId10"/>
    <externalReference r:id="rId11"/>
  </externalReferences>
  <definedNames>
    <definedName name="_xlnm._FilterDatabase" localSheetId="4" hidden="1">'Незавершенное строительство'!#REF!</definedName>
    <definedName name="_xlnm._FilterDatabase" localSheetId="1" hidden="1">Объекты!$A$5:$GV$295</definedName>
    <definedName name="_xlnm.Print_Titles" localSheetId="0">Консолидация!$B:$B</definedName>
    <definedName name="_xlnm.Print_Titles" localSheetId="1">Объекты!$A:$F,Объекты!$2:$5</definedName>
    <definedName name="_xlnm.Print_Titles" localSheetId="2">'Объекты (Лизинг+Подписи)'!$B:$B</definedName>
    <definedName name="_xlnm.Print_Area" localSheetId="0">Консолидация!$A$1:$DU$165</definedName>
    <definedName name="_xlnm.Print_Area" localSheetId="4">'Незавершенное строительство'!$A$1:$W$782</definedName>
    <definedName name="_xlnm.Print_Area" localSheetId="1">Объекты!$A$1:$GQ$296</definedName>
    <definedName name="_xlnm.Print_Area" localSheetId="3">Перегруппировка!$A$1:$T$93</definedName>
    <definedName name="_xlnm.Print_Area" localSheetId="7">Тарифы!$A$1:$J$55</definedName>
    <definedName name="_xlnm.Print_Area" localSheetId="5">Характеристика!$A$1:$BK$207</definedName>
  </definedNames>
  <calcPr calcId="124519"/>
</workbook>
</file>

<file path=xl/calcChain.xml><?xml version="1.0" encoding="utf-8"?>
<calcChain xmlns="http://schemas.openxmlformats.org/spreadsheetml/2006/main">
  <c r="AL58" i="2"/>
  <c r="AK236"/>
  <c r="AK238"/>
  <c r="AL59"/>
  <c r="AL60"/>
  <c r="P33" i="4"/>
  <c r="P34"/>
  <c r="P35"/>
  <c r="P36"/>
  <c r="P37"/>
  <c r="P41"/>
  <c r="P42"/>
  <c r="P46"/>
  <c r="P48"/>
  <c r="P50"/>
  <c r="P52"/>
  <c r="P55"/>
  <c r="P58"/>
  <c r="P60"/>
  <c r="P64"/>
  <c r="P65"/>
  <c r="DF255" i="2"/>
  <c r="FN255" s="1"/>
  <c r="DF243"/>
  <c r="DF223"/>
  <c r="FN223" s="1"/>
  <c r="FA222"/>
  <c r="FA221"/>
  <c r="DF93"/>
  <c r="DF92"/>
  <c r="DF91"/>
  <c r="DF90"/>
  <c r="DF89"/>
  <c r="DF21"/>
  <c r="DF20"/>
  <c r="DF18"/>
  <c r="DF19"/>
  <c r="DF17"/>
  <c r="DF16"/>
  <c r="EA12"/>
  <c r="EA28"/>
  <c r="EA87"/>
  <c r="EA84" s="1"/>
  <c r="EA96"/>
  <c r="EA109"/>
  <c r="EA95" s="1"/>
  <c r="EA114"/>
  <c r="EA128"/>
  <c r="EA126" s="1"/>
  <c r="EA134"/>
  <c r="EA136"/>
  <c r="EA133" s="1"/>
  <c r="EA143"/>
  <c r="EA210"/>
  <c r="EA219"/>
  <c r="EA218" s="1"/>
  <c r="EA217" s="1"/>
  <c r="EA227"/>
  <c r="EA233"/>
  <c r="EA246"/>
  <c r="EA232" s="1"/>
  <c r="EA254"/>
  <c r="EA259"/>
  <c r="EA258" s="1"/>
  <c r="DZ12"/>
  <c r="DZ28"/>
  <c r="DZ87"/>
  <c r="DZ84" s="1"/>
  <c r="DZ96"/>
  <c r="DZ109"/>
  <c r="DZ114"/>
  <c r="DZ128"/>
  <c r="DZ126" s="1"/>
  <c r="DZ134"/>
  <c r="DZ136"/>
  <c r="DZ143"/>
  <c r="DZ210"/>
  <c r="DZ219"/>
  <c r="DZ218" s="1"/>
  <c r="DZ227"/>
  <c r="DZ233"/>
  <c r="DZ246"/>
  <c r="DZ254"/>
  <c r="DZ259"/>
  <c r="DZ258" s="1"/>
  <c r="DY12"/>
  <c r="DY28"/>
  <c r="DY87"/>
  <c r="DY84" s="1"/>
  <c r="DY96"/>
  <c r="DY109"/>
  <c r="DY95" s="1"/>
  <c r="DY114"/>
  <c r="DY128"/>
  <c r="DY126" s="1"/>
  <c r="DY134"/>
  <c r="DY136"/>
  <c r="DY133" s="1"/>
  <c r="DY143"/>
  <c r="DY210"/>
  <c r="DY219"/>
  <c r="DY218" s="1"/>
  <c r="DY217" s="1"/>
  <c r="DY227"/>
  <c r="DY233"/>
  <c r="DY246"/>
  <c r="DY232" s="1"/>
  <c r="DY254"/>
  <c r="DY259"/>
  <c r="DY258" s="1"/>
  <c r="DX12"/>
  <c r="DX28"/>
  <c r="DX87"/>
  <c r="DX84" s="1"/>
  <c r="DX96"/>
  <c r="DX109"/>
  <c r="DX114"/>
  <c r="DX128"/>
  <c r="DX126" s="1"/>
  <c r="DX134"/>
  <c r="DX136"/>
  <c r="DX143"/>
  <c r="DX210"/>
  <c r="DX219"/>
  <c r="DX218" s="1"/>
  <c r="DX227"/>
  <c r="DX233"/>
  <c r="DX246"/>
  <c r="DX254"/>
  <c r="DX259"/>
  <c r="DX258" s="1"/>
  <c r="DW12"/>
  <c r="DW28"/>
  <c r="DW87"/>
  <c r="DW84" s="1"/>
  <c r="DW96"/>
  <c r="DW109"/>
  <c r="DW114"/>
  <c r="DW128"/>
  <c r="DW126" s="1"/>
  <c r="DW134"/>
  <c r="DW136"/>
  <c r="DW143"/>
  <c r="DW210"/>
  <c r="DW219"/>
  <c r="DW218" s="1"/>
  <c r="DW227"/>
  <c r="DW233"/>
  <c r="DW246"/>
  <c r="DW254"/>
  <c r="DW259"/>
  <c r="DW258"/>
  <c r="DV12"/>
  <c r="DV28"/>
  <c r="DV11" s="1"/>
  <c r="DV87"/>
  <c r="DV84"/>
  <c r="DV96"/>
  <c r="DV109"/>
  <c r="DV95" s="1"/>
  <c r="DV114"/>
  <c r="DV128"/>
  <c r="DV126" s="1"/>
  <c r="DV134"/>
  <c r="DV136"/>
  <c r="DV143"/>
  <c r="DV210"/>
  <c r="DV219"/>
  <c r="DV218" s="1"/>
  <c r="DV227"/>
  <c r="DV233"/>
  <c r="DV246"/>
  <c r="DV254"/>
  <c r="DV259"/>
  <c r="DV258" s="1"/>
  <c r="DU12"/>
  <c r="DU28"/>
  <c r="DU87"/>
  <c r="DU84" s="1"/>
  <c r="DU96"/>
  <c r="DU109"/>
  <c r="DU95" s="1"/>
  <c r="DU114"/>
  <c r="DU128"/>
  <c r="DU126" s="1"/>
  <c r="DU134"/>
  <c r="DU136"/>
  <c r="DU143"/>
  <c r="DU210"/>
  <c r="DU219"/>
  <c r="DU218" s="1"/>
  <c r="DU217" s="1"/>
  <c r="DU227"/>
  <c r="DU233"/>
  <c r="DU246"/>
  <c r="DU254"/>
  <c r="DU259"/>
  <c r="DU258" s="1"/>
  <c r="DT12"/>
  <c r="DT28"/>
  <c r="DT11"/>
  <c r="DT10" s="1"/>
  <c r="DT87"/>
  <c r="DT84" s="1"/>
  <c r="DT96"/>
  <c r="DT109"/>
  <c r="DT95"/>
  <c r="DT114"/>
  <c r="DT128"/>
  <c r="DT126" s="1"/>
  <c r="DT134"/>
  <c r="DT136"/>
  <c r="DT133" s="1"/>
  <c r="DT143"/>
  <c r="DT210"/>
  <c r="DT219"/>
  <c r="DT218" s="1"/>
  <c r="DT227"/>
  <c r="DT233"/>
  <c r="DT246"/>
  <c r="DT232" s="1"/>
  <c r="DT254"/>
  <c r="DT259"/>
  <c r="DT258" s="1"/>
  <c r="EH255"/>
  <c r="EG255" s="1"/>
  <c r="HL255" s="1"/>
  <c r="HA255"/>
  <c r="HE255"/>
  <c r="HH255"/>
  <c r="HG255"/>
  <c r="HF255"/>
  <c r="AH255"/>
  <c r="HC255" s="1"/>
  <c r="HB255"/>
  <c r="FS255"/>
  <c r="FQ255"/>
  <c r="FO255"/>
  <c r="FM255"/>
  <c r="FL255"/>
  <c r="FK255"/>
  <c r="FF255"/>
  <c r="FD255"/>
  <c r="FB255"/>
  <c r="CQ255"/>
  <c r="CQ254" s="1"/>
  <c r="EZ255"/>
  <c r="EY255"/>
  <c r="EX255"/>
  <c r="CQ256"/>
  <c r="FF256" s="1"/>
  <c r="FF254" s="1"/>
  <c r="CQ257"/>
  <c r="CQ223"/>
  <c r="FA223" s="1"/>
  <c r="CQ219"/>
  <c r="CQ218" s="1"/>
  <c r="CQ217" s="1"/>
  <c r="CQ227"/>
  <c r="CQ234"/>
  <c r="CQ235"/>
  <c r="CQ239"/>
  <c r="CQ240"/>
  <c r="ER240" s="1"/>
  <c r="CQ241"/>
  <c r="CQ242"/>
  <c r="ER242" s="1"/>
  <c r="CQ243"/>
  <c r="FA243" s="1"/>
  <c r="CQ244"/>
  <c r="ER244" s="1"/>
  <c r="CQ247"/>
  <c r="CQ248"/>
  <c r="CQ260"/>
  <c r="CQ261"/>
  <c r="CQ13"/>
  <c r="CQ14"/>
  <c r="CQ15"/>
  <c r="CQ16"/>
  <c r="FA16" s="1"/>
  <c r="CQ17"/>
  <c r="FA17" s="1"/>
  <c r="CQ18"/>
  <c r="FA18" s="1"/>
  <c r="CQ19"/>
  <c r="FA19" s="1"/>
  <c r="CQ20"/>
  <c r="FA20" s="1"/>
  <c r="CQ21"/>
  <c r="FA21" s="1"/>
  <c r="CQ22"/>
  <c r="CQ23"/>
  <c r="CQ24"/>
  <c r="CQ25"/>
  <c r="CQ26"/>
  <c r="CQ29"/>
  <c r="CQ30"/>
  <c r="CQ31"/>
  <c r="CQ32"/>
  <c r="CQ33"/>
  <c r="CQ34"/>
  <c r="CQ35"/>
  <c r="CQ36"/>
  <c r="CQ37"/>
  <c r="CQ39"/>
  <c r="CQ40"/>
  <c r="CQ41"/>
  <c r="CQ42"/>
  <c r="CQ43"/>
  <c r="CQ44"/>
  <c r="CQ45"/>
  <c r="CQ46"/>
  <c r="CQ47"/>
  <c r="CQ48"/>
  <c r="CQ49"/>
  <c r="CQ50"/>
  <c r="CQ51"/>
  <c r="CQ52"/>
  <c r="CQ53"/>
  <c r="CQ54"/>
  <c r="CQ55"/>
  <c r="CQ56"/>
  <c r="CQ57"/>
  <c r="CQ58"/>
  <c r="CQ59"/>
  <c r="CQ60"/>
  <c r="CQ61"/>
  <c r="CQ62"/>
  <c r="CQ63"/>
  <c r="CQ64"/>
  <c r="CQ65"/>
  <c r="CQ66"/>
  <c r="CQ67"/>
  <c r="CQ68"/>
  <c r="CQ69"/>
  <c r="CQ70"/>
  <c r="CQ71"/>
  <c r="CQ72"/>
  <c r="CQ73"/>
  <c r="CQ74"/>
  <c r="CQ75"/>
  <c r="CQ76"/>
  <c r="CQ77"/>
  <c r="CQ78"/>
  <c r="CQ79"/>
  <c r="CQ80"/>
  <c r="CQ81"/>
  <c r="CQ82"/>
  <c r="CQ83"/>
  <c r="CQ88"/>
  <c r="CQ89"/>
  <c r="FA89" s="1"/>
  <c r="CQ90"/>
  <c r="FA90" s="1"/>
  <c r="CQ91"/>
  <c r="FA91" s="1"/>
  <c r="CQ92"/>
  <c r="FA92" s="1"/>
  <c r="CQ93"/>
  <c r="FA93" s="1"/>
  <c r="CQ97"/>
  <c r="CQ98"/>
  <c r="CQ100"/>
  <c r="CQ101"/>
  <c r="CQ102"/>
  <c r="CQ103"/>
  <c r="CQ104"/>
  <c r="CQ105"/>
  <c r="CQ106"/>
  <c r="CQ107"/>
  <c r="CQ108"/>
  <c r="CQ110"/>
  <c r="CQ111"/>
  <c r="CQ112"/>
  <c r="CQ115"/>
  <c r="CQ116"/>
  <c r="CQ117"/>
  <c r="CQ118"/>
  <c r="CQ119"/>
  <c r="CQ120"/>
  <c r="CQ121"/>
  <c r="CQ123"/>
  <c r="CQ124"/>
  <c r="CQ125"/>
  <c r="CQ129"/>
  <c r="CQ130"/>
  <c r="CQ131"/>
  <c r="CQ135"/>
  <c r="FA135"/>
  <c r="FA134" s="1"/>
  <c r="CQ134"/>
  <c r="CQ137"/>
  <c r="CQ136" s="1"/>
  <c r="CQ145"/>
  <c r="CQ146"/>
  <c r="CQ147"/>
  <c r="CQ148"/>
  <c r="CQ149"/>
  <c r="CQ150"/>
  <c r="CQ151"/>
  <c r="CQ152"/>
  <c r="CQ153"/>
  <c r="CQ154"/>
  <c r="CQ155"/>
  <c r="CQ156"/>
  <c r="CQ157"/>
  <c r="CQ158"/>
  <c r="CQ159"/>
  <c r="CQ160"/>
  <c r="CQ161"/>
  <c r="CQ162"/>
  <c r="CQ163"/>
  <c r="CQ164"/>
  <c r="CQ165"/>
  <c r="CQ166"/>
  <c r="CQ167"/>
  <c r="CQ168"/>
  <c r="CQ169"/>
  <c r="CQ170"/>
  <c r="CQ171"/>
  <c r="CQ172"/>
  <c r="CQ173"/>
  <c r="CQ174"/>
  <c r="CQ175"/>
  <c r="CQ176"/>
  <c r="CQ177"/>
  <c r="CQ178"/>
  <c r="CQ179"/>
  <c r="CQ180"/>
  <c r="CQ181"/>
  <c r="CQ182"/>
  <c r="CQ183"/>
  <c r="CQ184"/>
  <c r="CQ185"/>
  <c r="CQ186"/>
  <c r="CQ187"/>
  <c r="CQ188"/>
  <c r="CQ189"/>
  <c r="CQ190"/>
  <c r="CQ191"/>
  <c r="CQ192"/>
  <c r="CQ193"/>
  <c r="CQ194"/>
  <c r="CQ195"/>
  <c r="CQ196"/>
  <c r="CQ197"/>
  <c r="CQ198"/>
  <c r="CQ199"/>
  <c r="CQ200"/>
  <c r="CQ202"/>
  <c r="CQ203"/>
  <c r="CQ204"/>
  <c r="CQ205"/>
  <c r="CQ207"/>
  <c r="CQ208"/>
  <c r="CQ209"/>
  <c r="CQ211"/>
  <c r="CQ212"/>
  <c r="ED255"/>
  <c r="CY255"/>
  <c r="BU255"/>
  <c r="AX255"/>
  <c r="AW255"/>
  <c r="AT255"/>
  <c r="AS255"/>
  <c r="AP255"/>
  <c r="AO255"/>
  <c r="AL255"/>
  <c r="AK255"/>
  <c r="AJ255"/>
  <c r="AI255"/>
  <c r="AG255"/>
  <c r="EH256"/>
  <c r="HL256" s="1"/>
  <c r="HA256"/>
  <c r="HE256"/>
  <c r="HI256" s="1"/>
  <c r="HH256"/>
  <c r="HG256"/>
  <c r="HF256"/>
  <c r="HD256"/>
  <c r="HC256"/>
  <c r="HB256"/>
  <c r="DF256"/>
  <c r="FS256" s="1"/>
  <c r="FQ256"/>
  <c r="FO256"/>
  <c r="FN256"/>
  <c r="FM256"/>
  <c r="FL256"/>
  <c r="FK256"/>
  <c r="FD256"/>
  <c r="FB256"/>
  <c r="FA256"/>
  <c r="EZ256"/>
  <c r="EY256"/>
  <c r="EX256"/>
  <c r="ET256"/>
  <c r="CY256"/>
  <c r="BU256"/>
  <c r="AX256"/>
  <c r="AW256"/>
  <c r="AT256"/>
  <c r="AS256"/>
  <c r="AP256"/>
  <c r="AO256"/>
  <c r="AL256"/>
  <c r="AK256"/>
  <c r="AJ256"/>
  <c r="AI256"/>
  <c r="AH256"/>
  <c r="AG256"/>
  <c r="EH223"/>
  <c r="HL223" s="1"/>
  <c r="HA223"/>
  <c r="HE223"/>
  <c r="HI223"/>
  <c r="HH223"/>
  <c r="HG223"/>
  <c r="HF223"/>
  <c r="HD223"/>
  <c r="AH223"/>
  <c r="HC223"/>
  <c r="HB223"/>
  <c r="FS223"/>
  <c r="FQ223"/>
  <c r="FO223"/>
  <c r="FM223"/>
  <c r="FL223"/>
  <c r="FK223"/>
  <c r="FF223"/>
  <c r="FD223"/>
  <c r="FB223"/>
  <c r="EZ223"/>
  <c r="EY223"/>
  <c r="EX223"/>
  <c r="ET223"/>
  <c r="CK223"/>
  <c r="CY223"/>
  <c r="BU223"/>
  <c r="AX223"/>
  <c r="AW223"/>
  <c r="AT223"/>
  <c r="AS223"/>
  <c r="AO223"/>
  <c r="AL223"/>
  <c r="AK223"/>
  <c r="AJ223"/>
  <c r="AI223"/>
  <c r="AG223"/>
  <c r="EH222"/>
  <c r="HL222" s="1"/>
  <c r="HA222"/>
  <c r="HE222"/>
  <c r="HI222" s="1"/>
  <c r="HH222"/>
  <c r="HG222"/>
  <c r="HF222"/>
  <c r="AH222"/>
  <c r="HC222" s="1"/>
  <c r="HB222"/>
  <c r="FS222"/>
  <c r="FQ222"/>
  <c r="FO222"/>
  <c r="FN222"/>
  <c r="FM222"/>
  <c r="FL222"/>
  <c r="FK222"/>
  <c r="FF222"/>
  <c r="FD222"/>
  <c r="FB222"/>
  <c r="EZ222"/>
  <c r="EY222"/>
  <c r="EX222"/>
  <c r="ET222"/>
  <c r="ED222"/>
  <c r="CY222"/>
  <c r="BU222"/>
  <c r="AX222"/>
  <c r="AW222"/>
  <c r="AT222"/>
  <c r="AS222"/>
  <c r="AP222"/>
  <c r="AO222"/>
  <c r="AL222"/>
  <c r="AK222"/>
  <c r="AJ222"/>
  <c r="AI222"/>
  <c r="AG222"/>
  <c r="AD181" i="5"/>
  <c r="AC181"/>
  <c r="AB181"/>
  <c r="AA181"/>
  <c r="Z181"/>
  <c r="Y181"/>
  <c r="X181"/>
  <c r="W181"/>
  <c r="V181"/>
  <c r="U181"/>
  <c r="T181"/>
  <c r="S181"/>
  <c r="R181"/>
  <c r="Q181"/>
  <c r="P181"/>
  <c r="O181"/>
  <c r="N181"/>
  <c r="M181"/>
  <c r="L181"/>
  <c r="K181"/>
  <c r="J181"/>
  <c r="I181"/>
  <c r="H181"/>
  <c r="G181"/>
  <c r="F181"/>
  <c r="E181"/>
  <c r="D181"/>
  <c r="C181"/>
  <c r="AD178"/>
  <c r="AC178"/>
  <c r="AB178"/>
  <c r="AA178"/>
  <c r="Z178"/>
  <c r="Y178"/>
  <c r="X178"/>
  <c r="W178"/>
  <c r="V178"/>
  <c r="U178"/>
  <c r="T178"/>
  <c r="S178"/>
  <c r="R178"/>
  <c r="Q178"/>
  <c r="P178"/>
  <c r="O178"/>
  <c r="N178"/>
  <c r="M178"/>
  <c r="L178"/>
  <c r="K178"/>
  <c r="J178"/>
  <c r="I178"/>
  <c r="H178"/>
  <c r="G178"/>
  <c r="F178"/>
  <c r="E178"/>
  <c r="D178"/>
  <c r="C178"/>
  <c r="AD177"/>
  <c r="AC177"/>
  <c r="AB177"/>
  <c r="AA177"/>
  <c r="Z177"/>
  <c r="Y177"/>
  <c r="X177"/>
  <c r="W177"/>
  <c r="V177"/>
  <c r="U177"/>
  <c r="T177"/>
  <c r="S177"/>
  <c r="R177"/>
  <c r="Q177"/>
  <c r="P177"/>
  <c r="O177"/>
  <c r="N177"/>
  <c r="M177"/>
  <c r="L177"/>
  <c r="K177"/>
  <c r="J177"/>
  <c r="I177"/>
  <c r="H177"/>
  <c r="G177"/>
  <c r="F177"/>
  <c r="E177"/>
  <c r="D177"/>
  <c r="C177"/>
  <c r="S25" i="13"/>
  <c r="R25"/>
  <c r="Q25"/>
  <c r="S24"/>
  <c r="R24"/>
  <c r="Q24" s="1"/>
  <c r="BC23"/>
  <c r="S23"/>
  <c r="S22"/>
  <c r="R23"/>
  <c r="Q23"/>
  <c r="Q22" s="1"/>
  <c r="BK22"/>
  <c r="BJ22"/>
  <c r="BI22"/>
  <c r="BH22"/>
  <c r="BG22"/>
  <c r="BF22"/>
  <c r="BE22"/>
  <c r="BD22"/>
  <c r="BC22"/>
  <c r="BB22"/>
  <c r="BA22"/>
  <c r="AZ22"/>
  <c r="AY22"/>
  <c r="AX22"/>
  <c r="AW22"/>
  <c r="AV22"/>
  <c r="AU22"/>
  <c r="AT22"/>
  <c r="AS22"/>
  <c r="AR22"/>
  <c r="AQ22"/>
  <c r="AP22"/>
  <c r="AO22"/>
  <c r="AN22"/>
  <c r="AM22"/>
  <c r="AL22"/>
  <c r="AK22"/>
  <c r="AJ22"/>
  <c r="AI22"/>
  <c r="AH22"/>
  <c r="AG22"/>
  <c r="AF22"/>
  <c r="AE22"/>
  <c r="AD22"/>
  <c r="AC22"/>
  <c r="AB22"/>
  <c r="AA22"/>
  <c r="Z22"/>
  <c r="Y22"/>
  <c r="X22"/>
  <c r="W22"/>
  <c r="V22"/>
  <c r="U22"/>
  <c r="T22"/>
  <c r="E22"/>
  <c r="BC20"/>
  <c r="S20"/>
  <c r="R20"/>
  <c r="Q20"/>
  <c r="BH19"/>
  <c r="BC19"/>
  <c r="S19"/>
  <c r="R19"/>
  <c r="Q19" s="1"/>
  <c r="S18"/>
  <c r="R18"/>
  <c r="Q18"/>
  <c r="S17"/>
  <c r="R17"/>
  <c r="Q17" s="1"/>
  <c r="BK16"/>
  <c r="BJ16"/>
  <c r="BI16"/>
  <c r="BH16"/>
  <c r="BG16"/>
  <c r="BF16"/>
  <c r="BE16"/>
  <c r="BD16"/>
  <c r="BC16"/>
  <c r="BB16"/>
  <c r="BA16"/>
  <c r="AZ16"/>
  <c r="AY16"/>
  <c r="AX16"/>
  <c r="AW16"/>
  <c r="AV16"/>
  <c r="AU16"/>
  <c r="AT16"/>
  <c r="AS16"/>
  <c r="AR16"/>
  <c r="AQ16"/>
  <c r="AP16"/>
  <c r="AO16"/>
  <c r="AN16"/>
  <c r="AM16"/>
  <c r="AL16"/>
  <c r="AK16"/>
  <c r="AK8"/>
  <c r="AK7" s="1"/>
  <c r="AK6" s="1"/>
  <c r="AJ16"/>
  <c r="AI16"/>
  <c r="AH16"/>
  <c r="AG16"/>
  <c r="AF16"/>
  <c r="AE16"/>
  <c r="AD16"/>
  <c r="AC16"/>
  <c r="AC8"/>
  <c r="AC7" s="1"/>
  <c r="AC6" s="1"/>
  <c r="AB16"/>
  <c r="AA16"/>
  <c r="Z16"/>
  <c r="Y16"/>
  <c r="X16"/>
  <c r="W16"/>
  <c r="V16"/>
  <c r="U16"/>
  <c r="U8"/>
  <c r="U7" s="1"/>
  <c r="U6" s="1"/>
  <c r="T16"/>
  <c r="S16"/>
  <c r="E16"/>
  <c r="S15"/>
  <c r="S14" s="1"/>
  <c r="R15"/>
  <c r="Q15" s="1"/>
  <c r="Q14" s="1"/>
  <c r="BK14"/>
  <c r="BK8"/>
  <c r="BK7" s="1"/>
  <c r="BK6" s="1"/>
  <c r="BJ14"/>
  <c r="BI14"/>
  <c r="BH14"/>
  <c r="BG14"/>
  <c r="BF14"/>
  <c r="BE14"/>
  <c r="BD14"/>
  <c r="BC14"/>
  <c r="BB14"/>
  <c r="BA14"/>
  <c r="BA8"/>
  <c r="BA7" s="1"/>
  <c r="BA6" s="1"/>
  <c r="AZ14"/>
  <c r="AY14"/>
  <c r="AX14"/>
  <c r="AW14"/>
  <c r="AV14"/>
  <c r="AU14"/>
  <c r="AT14"/>
  <c r="AS14"/>
  <c r="AS8"/>
  <c r="AS7" s="1"/>
  <c r="AS6" s="1"/>
  <c r="AR14"/>
  <c r="AQ14"/>
  <c r="AP14"/>
  <c r="AP8"/>
  <c r="AP7" s="1"/>
  <c r="AP6" s="1"/>
  <c r="AO14"/>
  <c r="AN14"/>
  <c r="AM14"/>
  <c r="AL14"/>
  <c r="AK14"/>
  <c r="AJ14"/>
  <c r="AI14"/>
  <c r="AH14"/>
  <c r="AG14"/>
  <c r="AF14"/>
  <c r="AE14"/>
  <c r="AD14"/>
  <c r="AC14"/>
  <c r="AB14"/>
  <c r="AA14"/>
  <c r="Z14"/>
  <c r="Y14"/>
  <c r="X14"/>
  <c r="W14"/>
  <c r="V14"/>
  <c r="U14"/>
  <c r="T14"/>
  <c r="E14"/>
  <c r="BH13"/>
  <c r="BC13"/>
  <c r="BC9" s="1"/>
  <c r="BC8" s="1"/>
  <c r="BC7" s="1"/>
  <c r="BC6" s="1"/>
  <c r="S13"/>
  <c r="R13"/>
  <c r="Q13" s="1"/>
  <c r="S12"/>
  <c r="R12"/>
  <c r="Q12"/>
  <c r="S11"/>
  <c r="R11"/>
  <c r="Q11" s="1"/>
  <c r="S10"/>
  <c r="S9" s="1"/>
  <c r="S8" s="1"/>
  <c r="S7" s="1"/>
  <c r="S6" s="1"/>
  <c r="R10"/>
  <c r="Q10"/>
  <c r="BK9"/>
  <c r="BJ9"/>
  <c r="BJ8" s="1"/>
  <c r="BJ7" s="1"/>
  <c r="BJ6" s="1"/>
  <c r="BI9"/>
  <c r="BH9"/>
  <c r="BH8"/>
  <c r="BH7" s="1"/>
  <c r="BH6" s="1"/>
  <c r="BG9"/>
  <c r="BG8" s="1"/>
  <c r="BG7" s="1"/>
  <c r="BG6" s="1"/>
  <c r="BF9"/>
  <c r="BF8" s="1"/>
  <c r="BF7" s="1"/>
  <c r="BF6" s="1"/>
  <c r="BE9"/>
  <c r="BE8" s="1"/>
  <c r="BE7" s="1"/>
  <c r="BE6" s="1"/>
  <c r="BD9"/>
  <c r="BD8"/>
  <c r="BD7" s="1"/>
  <c r="BD6" s="1"/>
  <c r="BB9"/>
  <c r="BB8"/>
  <c r="BB7" s="1"/>
  <c r="BB6" s="1"/>
  <c r="BA9"/>
  <c r="AZ9"/>
  <c r="AZ8" s="1"/>
  <c r="AZ7" s="1"/>
  <c r="AZ6" s="1"/>
  <c r="AY9"/>
  <c r="AX9"/>
  <c r="AX8"/>
  <c r="AX7" s="1"/>
  <c r="AX6" s="1"/>
  <c r="AW9"/>
  <c r="AW8" s="1"/>
  <c r="AW7" s="1"/>
  <c r="AW6" s="1"/>
  <c r="AV9"/>
  <c r="AV8" s="1"/>
  <c r="AV7" s="1"/>
  <c r="AV6" s="1"/>
  <c r="AU9"/>
  <c r="AU8" s="1"/>
  <c r="AU7" s="1"/>
  <c r="AU6" s="1"/>
  <c r="AT9"/>
  <c r="AT8"/>
  <c r="AT7" s="1"/>
  <c r="AT6" s="1"/>
  <c r="AS9"/>
  <c r="AR9"/>
  <c r="AR8" s="1"/>
  <c r="AR7" s="1"/>
  <c r="AR6" s="1"/>
  <c r="AQ9"/>
  <c r="AO9"/>
  <c r="AO8" s="1"/>
  <c r="AO7" s="1"/>
  <c r="AO6" s="1"/>
  <c r="AN9"/>
  <c r="AN8" s="1"/>
  <c r="AN7" s="1"/>
  <c r="AN6" s="1"/>
  <c r="AM9"/>
  <c r="AM8" s="1"/>
  <c r="AM7" s="1"/>
  <c r="AM6" s="1"/>
  <c r="AL9"/>
  <c r="AL8"/>
  <c r="AL7" s="1"/>
  <c r="AL6" s="1"/>
  <c r="AK9"/>
  <c r="AJ9"/>
  <c r="AJ8" s="1"/>
  <c r="AJ7" s="1"/>
  <c r="AJ6" s="1"/>
  <c r="AI9"/>
  <c r="AH9"/>
  <c r="AH8"/>
  <c r="AH7" s="1"/>
  <c r="AH6" s="1"/>
  <c r="AG9"/>
  <c r="AG8" s="1"/>
  <c r="AG7" s="1"/>
  <c r="AG6" s="1"/>
  <c r="AF9"/>
  <c r="AF8" s="1"/>
  <c r="AF7" s="1"/>
  <c r="AF6" s="1"/>
  <c r="AE9"/>
  <c r="AE8" s="1"/>
  <c r="AE7" s="1"/>
  <c r="AE6" s="1"/>
  <c r="AD9"/>
  <c r="AD8"/>
  <c r="AD7" s="1"/>
  <c r="AD6" s="1"/>
  <c r="AC9"/>
  <c r="AB9"/>
  <c r="AB8" s="1"/>
  <c r="AB7" s="1"/>
  <c r="AB6" s="1"/>
  <c r="AA9"/>
  <c r="Z9"/>
  <c r="Z8"/>
  <c r="Z7" s="1"/>
  <c r="Z6" s="1"/>
  <c r="Y9"/>
  <c r="Y8" s="1"/>
  <c r="Y7" s="1"/>
  <c r="Y6" s="1"/>
  <c r="X9"/>
  <c r="X8" s="1"/>
  <c r="X7" s="1"/>
  <c r="X6" s="1"/>
  <c r="W9"/>
  <c r="W8" s="1"/>
  <c r="W7" s="1"/>
  <c r="W6" s="1"/>
  <c r="V9"/>
  <c r="V8"/>
  <c r="V7" s="1"/>
  <c r="V6" s="1"/>
  <c r="U9"/>
  <c r="T9"/>
  <c r="T8" s="1"/>
  <c r="T7" s="1"/>
  <c r="T6" s="1"/>
  <c r="E9"/>
  <c r="E8" s="1"/>
  <c r="E7" s="1"/>
  <c r="E6" s="1"/>
  <c r="BI8"/>
  <c r="AY8"/>
  <c r="AQ8"/>
  <c r="AI8"/>
  <c r="AA8"/>
  <c r="BI7"/>
  <c r="BI6" s="1"/>
  <c r="AY7"/>
  <c r="AY6" s="1"/>
  <c r="AQ7"/>
  <c r="AQ6" s="1"/>
  <c r="AI7"/>
  <c r="AI6" s="1"/>
  <c r="AA7"/>
  <c r="AA6" s="1"/>
  <c r="K7"/>
  <c r="K6" s="1"/>
  <c r="J7"/>
  <c r="J6" s="1"/>
  <c r="I7"/>
  <c r="I6" s="1"/>
  <c r="H7"/>
  <c r="H6"/>
  <c r="G7"/>
  <c r="G6"/>
  <c r="E27" i="7"/>
  <c r="E41"/>
  <c r="E23"/>
  <c r="D27"/>
  <c r="D41"/>
  <c r="D23"/>
  <c r="C27"/>
  <c r="C41"/>
  <c r="C23"/>
  <c r="B27"/>
  <c r="B41"/>
  <c r="B23"/>
  <c r="E45"/>
  <c r="D45"/>
  <c r="C45"/>
  <c r="B45"/>
  <c r="E37"/>
  <c r="D37"/>
  <c r="C37"/>
  <c r="B37"/>
  <c r="E35"/>
  <c r="D35"/>
  <c r="C35"/>
  <c r="B35"/>
  <c r="E33"/>
  <c r="D33"/>
  <c r="C33"/>
  <c r="B33"/>
  <c r="E31"/>
  <c r="D31"/>
  <c r="C31"/>
  <c r="B31"/>
  <c r="E29"/>
  <c r="D29"/>
  <c r="C29"/>
  <c r="B29"/>
  <c r="E25"/>
  <c r="D25"/>
  <c r="C25"/>
  <c r="B25"/>
  <c r="CL12" i="2"/>
  <c r="CL28"/>
  <c r="CL38"/>
  <c r="CL87"/>
  <c r="CL84" s="1"/>
  <c r="CL96"/>
  <c r="CL109"/>
  <c r="CL114"/>
  <c r="CL128"/>
  <c r="CL126" s="1"/>
  <c r="CL134"/>
  <c r="CL136"/>
  <c r="CL143"/>
  <c r="CL219"/>
  <c r="CL218"/>
  <c r="CL217" s="1"/>
  <c r="CL227"/>
  <c r="CL233"/>
  <c r="CL246"/>
  <c r="CL232"/>
  <c r="CL254"/>
  <c r="CL259"/>
  <c r="CL258" s="1"/>
  <c r="CK13"/>
  <c r="CK17"/>
  <c r="CK22"/>
  <c r="CK12" s="1"/>
  <c r="CK23"/>
  <c r="CK28"/>
  <c r="CK38"/>
  <c r="CK87"/>
  <c r="CK84" s="1"/>
  <c r="CK96"/>
  <c r="CK109"/>
  <c r="CK95"/>
  <c r="CK114"/>
  <c r="CK128"/>
  <c r="CK126" s="1"/>
  <c r="CK134"/>
  <c r="CK136"/>
  <c r="CK133" s="1"/>
  <c r="CK143"/>
  <c r="CK210"/>
  <c r="CK219"/>
  <c r="CK218" s="1"/>
  <c r="CK227"/>
  <c r="CK233"/>
  <c r="BU247"/>
  <c r="CK247" s="1"/>
  <c r="BU248"/>
  <c r="CK248" s="1"/>
  <c r="CK254"/>
  <c r="CK259"/>
  <c r="CK258"/>
  <c r="Q39" i="6"/>
  <c r="P39"/>
  <c r="O39"/>
  <c r="N39"/>
  <c r="M39"/>
  <c r="L39"/>
  <c r="K39"/>
  <c r="J39"/>
  <c r="I39"/>
  <c r="H39"/>
  <c r="G39"/>
  <c r="F39"/>
  <c r="E39"/>
  <c r="D39"/>
  <c r="C39"/>
  <c r="Q33"/>
  <c r="Q32" s="1"/>
  <c r="P33"/>
  <c r="O33"/>
  <c r="O32"/>
  <c r="N33"/>
  <c r="N32"/>
  <c r="M33"/>
  <c r="M32"/>
  <c r="L33"/>
  <c r="K33"/>
  <c r="K32" s="1"/>
  <c r="J33"/>
  <c r="J32" s="1"/>
  <c r="I33"/>
  <c r="I32" s="1"/>
  <c r="H33"/>
  <c r="G33"/>
  <c r="G32"/>
  <c r="F33"/>
  <c r="F32"/>
  <c r="E33"/>
  <c r="E32"/>
  <c r="D33"/>
  <c r="C33"/>
  <c r="C32" s="1"/>
  <c r="P32"/>
  <c r="L32"/>
  <c r="H32"/>
  <c r="D32"/>
  <c r="Q27"/>
  <c r="P27"/>
  <c r="O27"/>
  <c r="N27"/>
  <c r="M27"/>
  <c r="L27"/>
  <c r="K27"/>
  <c r="J27"/>
  <c r="I27"/>
  <c r="H27"/>
  <c r="G27"/>
  <c r="F27"/>
  <c r="E27"/>
  <c r="D27"/>
  <c r="C27"/>
  <c r="EH13" i="2"/>
  <c r="EH14"/>
  <c r="EH15"/>
  <c r="HL15" s="1"/>
  <c r="EH16"/>
  <c r="EH17"/>
  <c r="EH18"/>
  <c r="EH19"/>
  <c r="HL19" s="1"/>
  <c r="EH20"/>
  <c r="EH21"/>
  <c r="EH22"/>
  <c r="EH23"/>
  <c r="HL23" s="1"/>
  <c r="EH24"/>
  <c r="EH25"/>
  <c r="EH26"/>
  <c r="EH29"/>
  <c r="EH30"/>
  <c r="EH31"/>
  <c r="HL31" s="1"/>
  <c r="EH32"/>
  <c r="EH33"/>
  <c r="EH34"/>
  <c r="EH35"/>
  <c r="HL35" s="1"/>
  <c r="EH36"/>
  <c r="EH37"/>
  <c r="EH39"/>
  <c r="EH40"/>
  <c r="ER40" s="1"/>
  <c r="EH41"/>
  <c r="EH42"/>
  <c r="ER42" s="1"/>
  <c r="EH43"/>
  <c r="EH44"/>
  <c r="ER44" s="1"/>
  <c r="EH45"/>
  <c r="EH46"/>
  <c r="ER46" s="1"/>
  <c r="EH47"/>
  <c r="EH48"/>
  <c r="ER48" s="1"/>
  <c r="EH49"/>
  <c r="EH50"/>
  <c r="ER50" s="1"/>
  <c r="EH51"/>
  <c r="EH52"/>
  <c r="ER52" s="1"/>
  <c r="EH53"/>
  <c r="EH54"/>
  <c r="ER54" s="1"/>
  <c r="EH55"/>
  <c r="EH56"/>
  <c r="ER56" s="1"/>
  <c r="EH57"/>
  <c r="EH58"/>
  <c r="ER58" s="1"/>
  <c r="EH59"/>
  <c r="EH60"/>
  <c r="ER60" s="1"/>
  <c r="EH61"/>
  <c r="EH62"/>
  <c r="ER62" s="1"/>
  <c r="EH63"/>
  <c r="EH64"/>
  <c r="ER64" s="1"/>
  <c r="EH65"/>
  <c r="EH66"/>
  <c r="ER66" s="1"/>
  <c r="EH67"/>
  <c r="EH68"/>
  <c r="ER68" s="1"/>
  <c r="EH69"/>
  <c r="EH70"/>
  <c r="ER70" s="1"/>
  <c r="EH71"/>
  <c r="EH72"/>
  <c r="ER72" s="1"/>
  <c r="EH73"/>
  <c r="EH74"/>
  <c r="ER74" s="1"/>
  <c r="EH75"/>
  <c r="EH76"/>
  <c r="ER76" s="1"/>
  <c r="EH77"/>
  <c r="EH78"/>
  <c r="ER78" s="1"/>
  <c r="EH79"/>
  <c r="EH80"/>
  <c r="ER80" s="1"/>
  <c r="EH81"/>
  <c r="EH82"/>
  <c r="ER82" s="1"/>
  <c r="EH83"/>
  <c r="EH88"/>
  <c r="EH89"/>
  <c r="EH90"/>
  <c r="EH91"/>
  <c r="EH92"/>
  <c r="EH93"/>
  <c r="EH97"/>
  <c r="ER97" s="1"/>
  <c r="EH99"/>
  <c r="ER99" s="1"/>
  <c r="EH100"/>
  <c r="ER100" s="1"/>
  <c r="EH101"/>
  <c r="ER101" s="1"/>
  <c r="EH102"/>
  <c r="HL102" s="1"/>
  <c r="EH103"/>
  <c r="EH105"/>
  <c r="EH106"/>
  <c r="EH107"/>
  <c r="HL107" s="1"/>
  <c r="EH108"/>
  <c r="EH111"/>
  <c r="ER111" s="1"/>
  <c r="EH112"/>
  <c r="EH115"/>
  <c r="ER115" s="1"/>
  <c r="EH116"/>
  <c r="ER116" s="1"/>
  <c r="EH117"/>
  <c r="ER117" s="1"/>
  <c r="EH118"/>
  <c r="ER118" s="1"/>
  <c r="EH120"/>
  <c r="ER120" s="1"/>
  <c r="EH121"/>
  <c r="EH122"/>
  <c r="ER122" s="1"/>
  <c r="EH123"/>
  <c r="ER123" s="1"/>
  <c r="EH124"/>
  <c r="ER124" s="1"/>
  <c r="EH125"/>
  <c r="ER125" s="1"/>
  <c r="EH129"/>
  <c r="ER129" s="1"/>
  <c r="EH130"/>
  <c r="ER130" s="1"/>
  <c r="EH131"/>
  <c r="ER131" s="1"/>
  <c r="EH135"/>
  <c r="ER135" s="1"/>
  <c r="ER134" s="1"/>
  <c r="EH137"/>
  <c r="HF137" s="1"/>
  <c r="EH145"/>
  <c r="ER145" s="1"/>
  <c r="EH146"/>
  <c r="ER146" s="1"/>
  <c r="EH147"/>
  <c r="ER147" s="1"/>
  <c r="EH148"/>
  <c r="ER148" s="1"/>
  <c r="EH149"/>
  <c r="ER149" s="1"/>
  <c r="EH150"/>
  <c r="ER150" s="1"/>
  <c r="EH151"/>
  <c r="ER151" s="1"/>
  <c r="EH152"/>
  <c r="ER152" s="1"/>
  <c r="EH153"/>
  <c r="ER153" s="1"/>
  <c r="EH154"/>
  <c r="ER154" s="1"/>
  <c r="EH155"/>
  <c r="ER155" s="1"/>
  <c r="EH156"/>
  <c r="ER156" s="1"/>
  <c r="EH157"/>
  <c r="ER157" s="1"/>
  <c r="EH158"/>
  <c r="ER158" s="1"/>
  <c r="EH159"/>
  <c r="ER159" s="1"/>
  <c r="EH160"/>
  <c r="ER160" s="1"/>
  <c r="EH161"/>
  <c r="ER161" s="1"/>
  <c r="EH162"/>
  <c r="ER162" s="1"/>
  <c r="EH163"/>
  <c r="ER163" s="1"/>
  <c r="EH164"/>
  <c r="ER164" s="1"/>
  <c r="EH165"/>
  <c r="ER165" s="1"/>
  <c r="EH166"/>
  <c r="ER166" s="1"/>
  <c r="EH167"/>
  <c r="ER167" s="1"/>
  <c r="EH168"/>
  <c r="ER168" s="1"/>
  <c r="EH169"/>
  <c r="ER169" s="1"/>
  <c r="EH170"/>
  <c r="ER170" s="1"/>
  <c r="EH171"/>
  <c r="ER171" s="1"/>
  <c r="EH172"/>
  <c r="ER172" s="1"/>
  <c r="EH173"/>
  <c r="ER173" s="1"/>
  <c r="EH174"/>
  <c r="ER174" s="1"/>
  <c r="EH175"/>
  <c r="ER175" s="1"/>
  <c r="EH176"/>
  <c r="ER176" s="1"/>
  <c r="EH177"/>
  <c r="ER177" s="1"/>
  <c r="EH178"/>
  <c r="ER178" s="1"/>
  <c r="EH179"/>
  <c r="ER179" s="1"/>
  <c r="EH180"/>
  <c r="ER180" s="1"/>
  <c r="EH181"/>
  <c r="ER181" s="1"/>
  <c r="EH182"/>
  <c r="ER182" s="1"/>
  <c r="EH183"/>
  <c r="ER183" s="1"/>
  <c r="EH184"/>
  <c r="ER184" s="1"/>
  <c r="EH185"/>
  <c r="ER185" s="1"/>
  <c r="EH186"/>
  <c r="ER186" s="1"/>
  <c r="EH187"/>
  <c r="ER187" s="1"/>
  <c r="EH188"/>
  <c r="ER188" s="1"/>
  <c r="EH189"/>
  <c r="ER189" s="1"/>
  <c r="EH190"/>
  <c r="ER190" s="1"/>
  <c r="EH191"/>
  <c r="ER191" s="1"/>
  <c r="EH192"/>
  <c r="ER192" s="1"/>
  <c r="EH193"/>
  <c r="ER193" s="1"/>
  <c r="EH194"/>
  <c r="ER194" s="1"/>
  <c r="EH195"/>
  <c r="ER195" s="1"/>
  <c r="EH196"/>
  <c r="ER196" s="1"/>
  <c r="EH197"/>
  <c r="ER197" s="1"/>
  <c r="EH198"/>
  <c r="ER198" s="1"/>
  <c r="EH199"/>
  <c r="ER199" s="1"/>
  <c r="EH200"/>
  <c r="ER200" s="1"/>
  <c r="EH202"/>
  <c r="ER202" s="1"/>
  <c r="EH203"/>
  <c r="ER203" s="1"/>
  <c r="EH204"/>
  <c r="ER204" s="1"/>
  <c r="EH205"/>
  <c r="ER205" s="1"/>
  <c r="EH207"/>
  <c r="ER207" s="1"/>
  <c r="EH208"/>
  <c r="ER208" s="1"/>
  <c r="EH209"/>
  <c r="ER209" s="1"/>
  <c r="EH211"/>
  <c r="EH212"/>
  <c r="HF212" s="1"/>
  <c r="EH220"/>
  <c r="ER220" s="1"/>
  <c r="EH221"/>
  <c r="ER221" s="1"/>
  <c r="ER227"/>
  <c r="EH236"/>
  <c r="ER236" s="1"/>
  <c r="ER237"/>
  <c r="ER238"/>
  <c r="EH239"/>
  <c r="ER239" s="1"/>
  <c r="EH240"/>
  <c r="EH241"/>
  <c r="ER241" s="1"/>
  <c r="EH242"/>
  <c r="EH243"/>
  <c r="ER243" s="1"/>
  <c r="AH206" i="5" s="1"/>
  <c r="EH244" i="2"/>
  <c r="EH248"/>
  <c r="EH257"/>
  <c r="EH260"/>
  <c r="HL260" s="1"/>
  <c r="EH261"/>
  <c r="EH38"/>
  <c r="EH98"/>
  <c r="HL98" s="1"/>
  <c r="EH104"/>
  <c r="HL104" s="1"/>
  <c r="EH110"/>
  <c r="EH119"/>
  <c r="HL119" s="1"/>
  <c r="EH134"/>
  <c r="EH143"/>
  <c r="EH227"/>
  <c r="EH234"/>
  <c r="EH235"/>
  <c r="EH233" s="1"/>
  <c r="EH247"/>
  <c r="EH254"/>
  <c r="EE12"/>
  <c r="EE28"/>
  <c r="EE38"/>
  <c r="EE87"/>
  <c r="EE84" s="1"/>
  <c r="EE96"/>
  <c r="EE109"/>
  <c r="EE95" s="1"/>
  <c r="EE114"/>
  <c r="EE128"/>
  <c r="EE126" s="1"/>
  <c r="EE134"/>
  <c r="EE136"/>
  <c r="EE143"/>
  <c r="EE210"/>
  <c r="EE219"/>
  <c r="EE218" s="1"/>
  <c r="EE217" s="1"/>
  <c r="EE227"/>
  <c r="EE233"/>
  <c r="EE246"/>
  <c r="EE254"/>
  <c r="EE259"/>
  <c r="EE258" s="1"/>
  <c r="DF13"/>
  <c r="ED13" s="1"/>
  <c r="DF14"/>
  <c r="ED18"/>
  <c r="DF22"/>
  <c r="ED22"/>
  <c r="DF23"/>
  <c r="ED23"/>
  <c r="DF24"/>
  <c r="ED24"/>
  <c r="DF25"/>
  <c r="ED25"/>
  <c r="DF26"/>
  <c r="ED26"/>
  <c r="DF29"/>
  <c r="ED29"/>
  <c r="DF30"/>
  <c r="ED30"/>
  <c r="DF31"/>
  <c r="ED31"/>
  <c r="DF32"/>
  <c r="ED32"/>
  <c r="DF33"/>
  <c r="ED33"/>
  <c r="DF34"/>
  <c r="ED34"/>
  <c r="DF35"/>
  <c r="ED35"/>
  <c r="DF36"/>
  <c r="ED36"/>
  <c r="DF37"/>
  <c r="ED37"/>
  <c r="DF39"/>
  <c r="ED39"/>
  <c r="DF40"/>
  <c r="ED40"/>
  <c r="DF41"/>
  <c r="ED41"/>
  <c r="DF42"/>
  <c r="ED42"/>
  <c r="DF43"/>
  <c r="ED43"/>
  <c r="DF44"/>
  <c r="ED44"/>
  <c r="DF45"/>
  <c r="ED45"/>
  <c r="DF46"/>
  <c r="ED46"/>
  <c r="DF47"/>
  <c r="ED47"/>
  <c r="DF48"/>
  <c r="ED48"/>
  <c r="DF49"/>
  <c r="ED49"/>
  <c r="DF50"/>
  <c r="ED50"/>
  <c r="DF51"/>
  <c r="ED51"/>
  <c r="DF52"/>
  <c r="ED52"/>
  <c r="DF53"/>
  <c r="ED53"/>
  <c r="DF54"/>
  <c r="ED54"/>
  <c r="DF55"/>
  <c r="ED55"/>
  <c r="DF56"/>
  <c r="ED56"/>
  <c r="DF57"/>
  <c r="ED57"/>
  <c r="DF58"/>
  <c r="ED58"/>
  <c r="DF59"/>
  <c r="ED59"/>
  <c r="DF60"/>
  <c r="ED60"/>
  <c r="DF61"/>
  <c r="ED61"/>
  <c r="DF62"/>
  <c r="ED62"/>
  <c r="DF63"/>
  <c r="ED63"/>
  <c r="DF64"/>
  <c r="ED64"/>
  <c r="DF65"/>
  <c r="ED65"/>
  <c r="DF66"/>
  <c r="ED66"/>
  <c r="DF67"/>
  <c r="ED67"/>
  <c r="DF68"/>
  <c r="ED68"/>
  <c r="DF69"/>
  <c r="ED69"/>
  <c r="DF70"/>
  <c r="ED70"/>
  <c r="DF71"/>
  <c r="ED71"/>
  <c r="DF72"/>
  <c r="ED72"/>
  <c r="DF73"/>
  <c r="ED73"/>
  <c r="DF74"/>
  <c r="ED74"/>
  <c r="DF75"/>
  <c r="ED75"/>
  <c r="DF76"/>
  <c r="ED76"/>
  <c r="DF77"/>
  <c r="ED77"/>
  <c r="DF78"/>
  <c r="ED78"/>
  <c r="DF79"/>
  <c r="ED79"/>
  <c r="DF80"/>
  <c r="ED80"/>
  <c r="DF81"/>
  <c r="ED81"/>
  <c r="DF82"/>
  <c r="ED82"/>
  <c r="DF83"/>
  <c r="ED83"/>
  <c r="DF88"/>
  <c r="ED88"/>
  <c r="ED90"/>
  <c r="DF97"/>
  <c r="ED97"/>
  <c r="DF98"/>
  <c r="ED98"/>
  <c r="ED99"/>
  <c r="DF100"/>
  <c r="ED100" s="1"/>
  <c r="DF101"/>
  <c r="DF102"/>
  <c r="ED102" s="1"/>
  <c r="DF103"/>
  <c r="DF104"/>
  <c r="ED104" s="1"/>
  <c r="DF105"/>
  <c r="DF106"/>
  <c r="ED106" s="1"/>
  <c r="DF107"/>
  <c r="DF108"/>
  <c r="ED108" s="1"/>
  <c r="DF110"/>
  <c r="DF111"/>
  <c r="ED111" s="1"/>
  <c r="DF112"/>
  <c r="DF115"/>
  <c r="DF116"/>
  <c r="ED116" s="1"/>
  <c r="DF117"/>
  <c r="DF118"/>
  <c r="ED118" s="1"/>
  <c r="DF119"/>
  <c r="DF120"/>
  <c r="ED120" s="1"/>
  <c r="DF121"/>
  <c r="ED122"/>
  <c r="DF123"/>
  <c r="ED123" s="1"/>
  <c r="DF124"/>
  <c r="DF125"/>
  <c r="ED125" s="1"/>
  <c r="DF129"/>
  <c r="DF130"/>
  <c r="ED130" s="1"/>
  <c r="DF131"/>
  <c r="DF135"/>
  <c r="ED135" s="1"/>
  <c r="ED134" s="1"/>
  <c r="DF137"/>
  <c r="DF145"/>
  <c r="ED145" s="1"/>
  <c r="DF146"/>
  <c r="DF147"/>
  <c r="ED147" s="1"/>
  <c r="DF148"/>
  <c r="DF149"/>
  <c r="ED149" s="1"/>
  <c r="DF150"/>
  <c r="DF151"/>
  <c r="ED151" s="1"/>
  <c r="DF152"/>
  <c r="DF153"/>
  <c r="ED153" s="1"/>
  <c r="DF154"/>
  <c r="DF155"/>
  <c r="ED155" s="1"/>
  <c r="DF156"/>
  <c r="DF157"/>
  <c r="ED157" s="1"/>
  <c r="DF158"/>
  <c r="DF159"/>
  <c r="ED159" s="1"/>
  <c r="DF160"/>
  <c r="DF161"/>
  <c r="ED161" s="1"/>
  <c r="DF162"/>
  <c r="DF163"/>
  <c r="ED163" s="1"/>
  <c r="DF164"/>
  <c r="DF165"/>
  <c r="ED165" s="1"/>
  <c r="DF166"/>
  <c r="DF167"/>
  <c r="ED167" s="1"/>
  <c r="DF168"/>
  <c r="DF169"/>
  <c r="ED169" s="1"/>
  <c r="DF170"/>
  <c r="DF171"/>
  <c r="ED171" s="1"/>
  <c r="DF172"/>
  <c r="DF173"/>
  <c r="ED173" s="1"/>
  <c r="DF174"/>
  <c r="DF175"/>
  <c r="ED175" s="1"/>
  <c r="DF176"/>
  <c r="DF177"/>
  <c r="ED177" s="1"/>
  <c r="DF178"/>
  <c r="DF179"/>
  <c r="ED179" s="1"/>
  <c r="DF180"/>
  <c r="DF181"/>
  <c r="ED181" s="1"/>
  <c r="DF182"/>
  <c r="DF183"/>
  <c r="ED183" s="1"/>
  <c r="DF184"/>
  <c r="DF185"/>
  <c r="ED185" s="1"/>
  <c r="DF186"/>
  <c r="DF187"/>
  <c r="ED187" s="1"/>
  <c r="DF188"/>
  <c r="DF189"/>
  <c r="ED189" s="1"/>
  <c r="DF190"/>
  <c r="DF191"/>
  <c r="ED191" s="1"/>
  <c r="DF192"/>
  <c r="DF193"/>
  <c r="ED193" s="1"/>
  <c r="DF194"/>
  <c r="DF195"/>
  <c r="ED195" s="1"/>
  <c r="DF196"/>
  <c r="DF197"/>
  <c r="ED197" s="1"/>
  <c r="DF198"/>
  <c r="DF199"/>
  <c r="ED199" s="1"/>
  <c r="DF200"/>
  <c r="DF202"/>
  <c r="ED202" s="1"/>
  <c r="DF203"/>
  <c r="DF204"/>
  <c r="ED204" s="1"/>
  <c r="DF205"/>
  <c r="DF207"/>
  <c r="ED207" s="1"/>
  <c r="DF208"/>
  <c r="DF209"/>
  <c r="ED209" s="1"/>
  <c r="DF211"/>
  <c r="DF212"/>
  <c r="ED212" s="1"/>
  <c r="ED220"/>
  <c r="ED221"/>
  <c r="ED219" s="1"/>
  <c r="ED218" s="1"/>
  <c r="ED217" s="1"/>
  <c r="ED227"/>
  <c r="DF234"/>
  <c r="ED234" s="1"/>
  <c r="DF235"/>
  <c r="ED235" s="1"/>
  <c r="DF236"/>
  <c r="ED236" s="1"/>
  <c r="DF237"/>
  <c r="ED237" s="1"/>
  <c r="DF238"/>
  <c r="ED238" s="1"/>
  <c r="DF239"/>
  <c r="ED239" s="1"/>
  <c r="DF240"/>
  <c r="ED240" s="1"/>
  <c r="DF241"/>
  <c r="ED241" s="1"/>
  <c r="DF242"/>
  <c r="ED242" s="1"/>
  <c r="DF244"/>
  <c r="ED244" s="1"/>
  <c r="DF247"/>
  <c r="ED247" s="1"/>
  <c r="DF248"/>
  <c r="ED248" s="1"/>
  <c r="DF257"/>
  <c r="ED257" s="1"/>
  <c r="DF260"/>
  <c r="ED260" s="1"/>
  <c r="DF261"/>
  <c r="ED261" s="1"/>
  <c r="DC12"/>
  <c r="DC28"/>
  <c r="DC38"/>
  <c r="DC87"/>
  <c r="DC84" s="1"/>
  <c r="DC96"/>
  <c r="DC109"/>
  <c r="DC114"/>
  <c r="DC128"/>
  <c r="DC126" s="1"/>
  <c r="DC134"/>
  <c r="DC136"/>
  <c r="DC143"/>
  <c r="DC210"/>
  <c r="DC219"/>
  <c r="DC218" s="1"/>
  <c r="DC217" s="1"/>
  <c r="DC227"/>
  <c r="DC233"/>
  <c r="DC246"/>
  <c r="DC232"/>
  <c r="DC254"/>
  <c r="DC259"/>
  <c r="DC258" s="1"/>
  <c r="DB12"/>
  <c r="DB28"/>
  <c r="DB38"/>
  <c r="DB87"/>
  <c r="DB84" s="1"/>
  <c r="DB96"/>
  <c r="DB109"/>
  <c r="DB114"/>
  <c r="DB128"/>
  <c r="DB126" s="1"/>
  <c r="DB134"/>
  <c r="DB136"/>
  <c r="DB143"/>
  <c r="DB210"/>
  <c r="DB219"/>
  <c r="DB218" s="1"/>
  <c r="DB217" s="1"/>
  <c r="DB227"/>
  <c r="DB233"/>
  <c r="DB246"/>
  <c r="DB232"/>
  <c r="DB254"/>
  <c r="DB259"/>
  <c r="DB258" s="1"/>
  <c r="DF15"/>
  <c r="CP259"/>
  <c r="CP258" s="1"/>
  <c r="CP254"/>
  <c r="CP246"/>
  <c r="CP233"/>
  <c r="CP219"/>
  <c r="CP218" s="1"/>
  <c r="CP217" s="1"/>
  <c r="CP210"/>
  <c r="CP143"/>
  <c r="CP136"/>
  <c r="CP134"/>
  <c r="CP133" s="1"/>
  <c r="CN219"/>
  <c r="CN218" s="1"/>
  <c r="CN217" s="1"/>
  <c r="CN227"/>
  <c r="CN233"/>
  <c r="CN246"/>
  <c r="CN232" s="1"/>
  <c r="CN254"/>
  <c r="CN259"/>
  <c r="CN258" s="1"/>
  <c r="CO143"/>
  <c r="CO136"/>
  <c r="CO134"/>
  <c r="CO128"/>
  <c r="CP128"/>
  <c r="CO126"/>
  <c r="CP126"/>
  <c r="CP114"/>
  <c r="CP109"/>
  <c r="CP96"/>
  <c r="CP87"/>
  <c r="CP84" s="1"/>
  <c r="CP38"/>
  <c r="CP28"/>
  <c r="CP12"/>
  <c r="DE259"/>
  <c r="DE258" s="1"/>
  <c r="DE254"/>
  <c r="DE246"/>
  <c r="DE233"/>
  <c r="DE232" s="1"/>
  <c r="DE227"/>
  <c r="DE219"/>
  <c r="DE218" s="1"/>
  <c r="DE210"/>
  <c r="DE143"/>
  <c r="DE136"/>
  <c r="DE134"/>
  <c r="DE128"/>
  <c r="DE126" s="1"/>
  <c r="DE114"/>
  <c r="DE109"/>
  <c r="DE96"/>
  <c r="DE87"/>
  <c r="DE84" s="1"/>
  <c r="DE38"/>
  <c r="DE28"/>
  <c r="DE12"/>
  <c r="EG210"/>
  <c r="EG12"/>
  <c r="EG28"/>
  <c r="EG38"/>
  <c r="EG87"/>
  <c r="EG84" s="1"/>
  <c r="EG96"/>
  <c r="EG109"/>
  <c r="EG114"/>
  <c r="EG128"/>
  <c r="EG126" s="1"/>
  <c r="EG134"/>
  <c r="HL134" s="1"/>
  <c r="EG136"/>
  <c r="EG133"/>
  <c r="EG148"/>
  <c r="HL148" s="1"/>
  <c r="EG152"/>
  <c r="HL152" s="1"/>
  <c r="EG156"/>
  <c r="HL156" s="1"/>
  <c r="EG160"/>
  <c r="HL160" s="1"/>
  <c r="EG164"/>
  <c r="HL164" s="1"/>
  <c r="EG168"/>
  <c r="HL168" s="1"/>
  <c r="EG172"/>
  <c r="HL172" s="1"/>
  <c r="EG176"/>
  <c r="HL176" s="1"/>
  <c r="EG180"/>
  <c r="HL180" s="1"/>
  <c r="EG184"/>
  <c r="HL184" s="1"/>
  <c r="EG188"/>
  <c r="HL188" s="1"/>
  <c r="EG192"/>
  <c r="HL192" s="1"/>
  <c r="EG196"/>
  <c r="HL196" s="1"/>
  <c r="EG200"/>
  <c r="HL200" s="1"/>
  <c r="EG205"/>
  <c r="HL205" s="1"/>
  <c r="HL13"/>
  <c r="HL17"/>
  <c r="HL21"/>
  <c r="HL25"/>
  <c r="HL27"/>
  <c r="HL29"/>
  <c r="HL33"/>
  <c r="HL37"/>
  <c r="HL39"/>
  <c r="HL40"/>
  <c r="HL41"/>
  <c r="HL42"/>
  <c r="HL43"/>
  <c r="HL44"/>
  <c r="HL45"/>
  <c r="HL46"/>
  <c r="HL47"/>
  <c r="HL48"/>
  <c r="HL49"/>
  <c r="HL50"/>
  <c r="HL51"/>
  <c r="HL52"/>
  <c r="HL53"/>
  <c r="HL54"/>
  <c r="HL55"/>
  <c r="HL56"/>
  <c r="HL57"/>
  <c r="HL58"/>
  <c r="HL59"/>
  <c r="HL60"/>
  <c r="HL61"/>
  <c r="HL62"/>
  <c r="HL63"/>
  <c r="HL64"/>
  <c r="HL65"/>
  <c r="HL66"/>
  <c r="HL67"/>
  <c r="HL68"/>
  <c r="HL69"/>
  <c r="HL70"/>
  <c r="HL71"/>
  <c r="HL72"/>
  <c r="HL73"/>
  <c r="HL74"/>
  <c r="HL75"/>
  <c r="HL76"/>
  <c r="HL77"/>
  <c r="HL78"/>
  <c r="HL79"/>
  <c r="HL80"/>
  <c r="HL81"/>
  <c r="HL82"/>
  <c r="HL83"/>
  <c r="HL85"/>
  <c r="HL86"/>
  <c r="HL88"/>
  <c r="HL89"/>
  <c r="HL90"/>
  <c r="HL91"/>
  <c r="HL92"/>
  <c r="HL93"/>
  <c r="HL94"/>
  <c r="HL99"/>
  <c r="HL101"/>
  <c r="HL103"/>
  <c r="HL105"/>
  <c r="HL110"/>
  <c r="HL112"/>
  <c r="HL113"/>
  <c r="HL116"/>
  <c r="HL118"/>
  <c r="HL121"/>
  <c r="HL123"/>
  <c r="HL125"/>
  <c r="HL127"/>
  <c r="HL130"/>
  <c r="HL132"/>
  <c r="HL135"/>
  <c r="HL137"/>
  <c r="HL138"/>
  <c r="HL139"/>
  <c r="HL140"/>
  <c r="HL141"/>
  <c r="HL142"/>
  <c r="HL211"/>
  <c r="HL212"/>
  <c r="HL213"/>
  <c r="EG219"/>
  <c r="EG218" s="1"/>
  <c r="EG227"/>
  <c r="HL227" s="1"/>
  <c r="EG233"/>
  <c r="EG246"/>
  <c r="EG254"/>
  <c r="EG259"/>
  <c r="EG258" s="1"/>
  <c r="HL221"/>
  <c r="HL224"/>
  <c r="HL225"/>
  <c r="HL226"/>
  <c r="HL228"/>
  <c r="HL229"/>
  <c r="HL230"/>
  <c r="HL231"/>
  <c r="HL234"/>
  <c r="HL236"/>
  <c r="HL237"/>
  <c r="HL238"/>
  <c r="HL240"/>
  <c r="HL242"/>
  <c r="HL244"/>
  <c r="HL245"/>
  <c r="HL248"/>
  <c r="HL249"/>
  <c r="HL250"/>
  <c r="HL251"/>
  <c r="HL252"/>
  <c r="HL253"/>
  <c r="HL257"/>
  <c r="HL261"/>
  <c r="HL262"/>
  <c r="HL263"/>
  <c r="HL264"/>
  <c r="HL265"/>
  <c r="HL266"/>
  <c r="HL267"/>
  <c r="HL268"/>
  <c r="HL269"/>
  <c r="HL270"/>
  <c r="HL271"/>
  <c r="HL272"/>
  <c r="HL273"/>
  <c r="HL274"/>
  <c r="HL275"/>
  <c r="HL276"/>
  <c r="HL277"/>
  <c r="HL278"/>
  <c r="HL279"/>
  <c r="HL280"/>
  <c r="HL281"/>
  <c r="HL282"/>
  <c r="HL283"/>
  <c r="HL284"/>
  <c r="HL285"/>
  <c r="HL286"/>
  <c r="HL287"/>
  <c r="HL288"/>
  <c r="HL289"/>
  <c r="HL290"/>
  <c r="HL291"/>
  <c r="HL292"/>
  <c r="HL293"/>
  <c r="CE134"/>
  <c r="FX134"/>
  <c r="FW134"/>
  <c r="FV134"/>
  <c r="FU134"/>
  <c r="FT134"/>
  <c r="FS135"/>
  <c r="FS134" s="1"/>
  <c r="FR134"/>
  <c r="FQ135"/>
  <c r="FQ134" s="1"/>
  <c r="FP134"/>
  <c r="FO135"/>
  <c r="FO134"/>
  <c r="FM135"/>
  <c r="FM134"/>
  <c r="FL135"/>
  <c r="FL134"/>
  <c r="FK135"/>
  <c r="FK134"/>
  <c r="FJ134"/>
  <c r="FI134"/>
  <c r="FH134"/>
  <c r="FG134"/>
  <c r="FF135"/>
  <c r="FF134"/>
  <c r="FE134"/>
  <c r="FD135"/>
  <c r="FD134" s="1"/>
  <c r="FC134"/>
  <c r="FB135"/>
  <c r="FB134" s="1"/>
  <c r="EZ135"/>
  <c r="EZ134" s="1"/>
  <c r="EY135"/>
  <c r="EY134" s="1"/>
  <c r="EX135"/>
  <c r="EX134" s="1"/>
  <c r="EV134"/>
  <c r="EU135"/>
  <c r="EU134" s="1"/>
  <c r="ET135"/>
  <c r="ET134" s="1"/>
  <c r="ES134"/>
  <c r="EQ134"/>
  <c r="EP134"/>
  <c r="EO134"/>
  <c r="EN134"/>
  <c r="EM134"/>
  <c r="EL134"/>
  <c r="EK134"/>
  <c r="EJ134"/>
  <c r="EI134"/>
  <c r="EF134"/>
  <c r="EC134"/>
  <c r="EB134"/>
  <c r="DS134"/>
  <c r="DR134"/>
  <c r="DQ134"/>
  <c r="DP134"/>
  <c r="DO134"/>
  <c r="DN134"/>
  <c r="DM134"/>
  <c r="DL134"/>
  <c r="DK134"/>
  <c r="DJ134"/>
  <c r="DI134"/>
  <c r="DH134"/>
  <c r="DG134"/>
  <c r="DD134"/>
  <c r="DA134"/>
  <c r="CZ134"/>
  <c r="CY135"/>
  <c r="CY134" s="1"/>
  <c r="CX134"/>
  <c r="CW134"/>
  <c r="CV134"/>
  <c r="CU134"/>
  <c r="CT134"/>
  <c r="CS134"/>
  <c r="CR134"/>
  <c r="CN134"/>
  <c r="CM134"/>
  <c r="CB134"/>
  <c r="CA134"/>
  <c r="BZ134"/>
  <c r="BY134"/>
  <c r="BX134"/>
  <c r="BW134"/>
  <c r="BV134"/>
  <c r="BU135"/>
  <c r="BU134" s="1"/>
  <c r="BT134"/>
  <c r="BS134"/>
  <c r="BR134"/>
  <c r="BQ134"/>
  <c r="BP134"/>
  <c r="BO134"/>
  <c r="BN134"/>
  <c r="BM134"/>
  <c r="BL134"/>
  <c r="BK134"/>
  <c r="BJ134"/>
  <c r="BI134"/>
  <c r="BH134"/>
  <c r="BG134"/>
  <c r="BF134"/>
  <c r="BE134"/>
  <c r="BD134"/>
  <c r="BC134"/>
  <c r="BB134"/>
  <c r="BA134"/>
  <c r="AZ134"/>
  <c r="AY134"/>
  <c r="AX135"/>
  <c r="AX134" s="1"/>
  <c r="AW135"/>
  <c r="AW134" s="1"/>
  <c r="AV134"/>
  <c r="AU134"/>
  <c r="AT135"/>
  <c r="AT134" s="1"/>
  <c r="AS135"/>
  <c r="AS134" s="1"/>
  <c r="AR134"/>
  <c r="AQ134"/>
  <c r="AP135"/>
  <c r="AP134" s="1"/>
  <c r="AO135"/>
  <c r="AO134" s="1"/>
  <c r="AN134"/>
  <c r="AM134"/>
  <c r="AL135"/>
  <c r="AL134" s="1"/>
  <c r="AK135"/>
  <c r="AK134" s="1"/>
  <c r="AJ135"/>
  <c r="AJ134" s="1"/>
  <c r="AI135"/>
  <c r="AI134" s="1"/>
  <c r="AH135"/>
  <c r="AH134" s="1"/>
  <c r="AG135"/>
  <c r="AG134" s="1"/>
  <c r="AF134"/>
  <c r="AE134"/>
  <c r="AD134"/>
  <c r="AC134"/>
  <c r="AB134"/>
  <c r="AA134"/>
  <c r="Z134"/>
  <c r="Y134"/>
  <c r="X134"/>
  <c r="W134"/>
  <c r="V134"/>
  <c r="U134"/>
  <c r="D41" i="1"/>
  <c r="F41"/>
  <c r="H41"/>
  <c r="J41"/>
  <c r="FA13" i="2"/>
  <c r="FA14"/>
  <c r="FA15"/>
  <c r="FA22"/>
  <c r="FA23"/>
  <c r="FA24"/>
  <c r="FA25"/>
  <c r="FA26"/>
  <c r="FA29"/>
  <c r="FA30"/>
  <c r="FA31"/>
  <c r="FA32"/>
  <c r="FA33"/>
  <c r="FA34"/>
  <c r="FA35"/>
  <c r="FA36"/>
  <c r="FA37"/>
  <c r="FA39"/>
  <c r="FA40"/>
  <c r="FA41"/>
  <c r="FA42"/>
  <c r="FA43"/>
  <c r="FA44"/>
  <c r="FA45"/>
  <c r="FA46"/>
  <c r="FA47"/>
  <c r="FA48"/>
  <c r="FA49"/>
  <c r="FA50"/>
  <c r="FA51"/>
  <c r="FA52"/>
  <c r="FA53"/>
  <c r="FA54"/>
  <c r="FA55"/>
  <c r="FA56"/>
  <c r="FA57"/>
  <c r="FA58"/>
  <c r="FA59"/>
  <c r="FA60"/>
  <c r="FA61"/>
  <c r="FA62"/>
  <c r="FA63"/>
  <c r="FA64"/>
  <c r="FA65"/>
  <c r="FA66"/>
  <c r="FA67"/>
  <c r="FA68"/>
  <c r="FA69"/>
  <c r="FA70"/>
  <c r="FA71"/>
  <c r="FA72"/>
  <c r="FA73"/>
  <c r="FA74"/>
  <c r="FA75"/>
  <c r="FA76"/>
  <c r="FA77"/>
  <c r="FA78"/>
  <c r="FA79"/>
  <c r="FA80"/>
  <c r="FA81"/>
  <c r="FA82"/>
  <c r="FA83"/>
  <c r="FA88"/>
  <c r="FA87" s="1"/>
  <c r="FA84" s="1"/>
  <c r="FA97"/>
  <c r="FA98"/>
  <c r="FA99"/>
  <c r="FA100"/>
  <c r="FA101"/>
  <c r="FA102"/>
  <c r="FA103"/>
  <c r="FA104"/>
  <c r="FA105"/>
  <c r="FA106"/>
  <c r="FA107"/>
  <c r="FA108"/>
  <c r="FA110"/>
  <c r="FA111"/>
  <c r="FA112"/>
  <c r="FA109" s="1"/>
  <c r="FA115"/>
  <c r="FA116"/>
  <c r="FA117"/>
  <c r="FA118"/>
  <c r="FA119"/>
  <c r="FA120"/>
  <c r="FA121"/>
  <c r="FA122"/>
  <c r="FA123"/>
  <c r="P62" i="4"/>
  <c r="FA124" i="2"/>
  <c r="FA125"/>
  <c r="P51" i="4" s="1"/>
  <c r="FA129" i="2"/>
  <c r="FA130"/>
  <c r="FA131"/>
  <c r="FA137"/>
  <c r="P54" i="4" s="1"/>
  <c r="FA145" i="2"/>
  <c r="FA146"/>
  <c r="FA147"/>
  <c r="FA148"/>
  <c r="FA149"/>
  <c r="FA150"/>
  <c r="FA151"/>
  <c r="FA152"/>
  <c r="FA153"/>
  <c r="FA154"/>
  <c r="FA155"/>
  <c r="FA156"/>
  <c r="FA157"/>
  <c r="FA158"/>
  <c r="FA159"/>
  <c r="FA160"/>
  <c r="FA161"/>
  <c r="FA162"/>
  <c r="FA163"/>
  <c r="FA164"/>
  <c r="FA165"/>
  <c r="FA166"/>
  <c r="FA167"/>
  <c r="FA168"/>
  <c r="FA169"/>
  <c r="FA170"/>
  <c r="FA171"/>
  <c r="FA172"/>
  <c r="FA173"/>
  <c r="FA174"/>
  <c r="FA175"/>
  <c r="FA176"/>
  <c r="FA177"/>
  <c r="FA178"/>
  <c r="FA179"/>
  <c r="FA180"/>
  <c r="FA181"/>
  <c r="FA182"/>
  <c r="FA183"/>
  <c r="FA184"/>
  <c r="FA185"/>
  <c r="FA186"/>
  <c r="FA187"/>
  <c r="FA188"/>
  <c r="FA189"/>
  <c r="FA190"/>
  <c r="FA191"/>
  <c r="FA192"/>
  <c r="FA193"/>
  <c r="FA194"/>
  <c r="FA195"/>
  <c r="FA196"/>
  <c r="FA197"/>
  <c r="FA198"/>
  <c r="FA199"/>
  <c r="FA200"/>
  <c r="FA202"/>
  <c r="FA203"/>
  <c r="FA204"/>
  <c r="FA205"/>
  <c r="FA207"/>
  <c r="FA208"/>
  <c r="P56" i="4" s="1"/>
  <c r="FA209" i="2"/>
  <c r="FA211"/>
  <c r="FA212"/>
  <c r="FA220"/>
  <c r="FA227"/>
  <c r="FA234"/>
  <c r="FA235"/>
  <c r="FA236"/>
  <c r="FA237"/>
  <c r="FA238"/>
  <c r="FA239"/>
  <c r="FA240"/>
  <c r="FA241"/>
  <c r="FA242"/>
  <c r="FA244"/>
  <c r="FA247"/>
  <c r="FA248"/>
  <c r="FA246" s="1"/>
  <c r="FA257"/>
  <c r="FA260"/>
  <c r="FA261"/>
  <c r="FA259" s="1"/>
  <c r="FA258" s="1"/>
  <c r="D42" i="1"/>
  <c r="F42"/>
  <c r="H42"/>
  <c r="J42"/>
  <c r="M42"/>
  <c r="D43"/>
  <c r="F43"/>
  <c r="H43"/>
  <c r="J43"/>
  <c r="FQ13" i="2"/>
  <c r="FQ14"/>
  <c r="FQ15"/>
  <c r="FQ16"/>
  <c r="FQ17"/>
  <c r="FQ18"/>
  <c r="FQ19"/>
  <c r="FQ20"/>
  <c r="FQ21"/>
  <c r="FQ22"/>
  <c r="FQ23"/>
  <c r="FQ24"/>
  <c r="FQ25"/>
  <c r="FQ26"/>
  <c r="FQ29"/>
  <c r="FQ30"/>
  <c r="FQ31"/>
  <c r="FQ32"/>
  <c r="FQ33"/>
  <c r="FQ34"/>
  <c r="FQ35"/>
  <c r="FQ36"/>
  <c r="FQ37"/>
  <c r="FQ39"/>
  <c r="FQ40"/>
  <c r="FQ41"/>
  <c r="FQ42"/>
  <c r="FQ43"/>
  <c r="FQ44"/>
  <c r="FQ45"/>
  <c r="FQ46"/>
  <c r="FQ47"/>
  <c r="FQ48"/>
  <c r="FQ49"/>
  <c r="FQ50"/>
  <c r="FQ51"/>
  <c r="FQ52"/>
  <c r="FQ53"/>
  <c r="FQ54"/>
  <c r="FQ55"/>
  <c r="FQ56"/>
  <c r="FQ57"/>
  <c r="FQ58"/>
  <c r="FQ59"/>
  <c r="FQ60"/>
  <c r="FQ61"/>
  <c r="FQ62"/>
  <c r="FQ63"/>
  <c r="FQ64"/>
  <c r="FQ65"/>
  <c r="FQ66"/>
  <c r="FQ67"/>
  <c r="FQ68"/>
  <c r="FQ69"/>
  <c r="FQ70"/>
  <c r="FQ71"/>
  <c r="FQ72"/>
  <c r="FQ73"/>
  <c r="FQ74"/>
  <c r="FQ75"/>
  <c r="FQ76"/>
  <c r="FQ77"/>
  <c r="FQ78"/>
  <c r="FQ79"/>
  <c r="FQ80"/>
  <c r="FQ81"/>
  <c r="FQ82"/>
  <c r="FQ83"/>
  <c r="FQ88"/>
  <c r="FQ89"/>
  <c r="FQ87" s="1"/>
  <c r="FQ84" s="1"/>
  <c r="FQ90"/>
  <c r="FQ91"/>
  <c r="FQ92"/>
  <c r="FQ93"/>
  <c r="FQ97"/>
  <c r="FQ98"/>
  <c r="FQ99"/>
  <c r="FQ100"/>
  <c r="FQ101"/>
  <c r="FQ102"/>
  <c r="FQ103"/>
  <c r="FQ104"/>
  <c r="FQ105"/>
  <c r="FQ106"/>
  <c r="FQ107"/>
  <c r="FQ108"/>
  <c r="FQ110"/>
  <c r="FQ111"/>
  <c r="FQ112"/>
  <c r="FQ115"/>
  <c r="FQ116"/>
  <c r="FQ117"/>
  <c r="FQ118"/>
  <c r="FQ119"/>
  <c r="FQ120"/>
  <c r="FQ121"/>
  <c r="FQ122"/>
  <c r="FQ123"/>
  <c r="FQ124"/>
  <c r="FQ125"/>
  <c r="FQ129"/>
  <c r="FQ130"/>
  <c r="FQ131"/>
  <c r="FQ137"/>
  <c r="FQ136" s="1"/>
  <c r="FQ145"/>
  <c r="FQ146"/>
  <c r="FQ147"/>
  <c r="FQ148"/>
  <c r="FQ149"/>
  <c r="FQ150"/>
  <c r="FQ151"/>
  <c r="FQ152"/>
  <c r="FQ153"/>
  <c r="FQ154"/>
  <c r="FQ155"/>
  <c r="FQ156"/>
  <c r="FQ157"/>
  <c r="FQ158"/>
  <c r="FQ159"/>
  <c r="FQ160"/>
  <c r="FQ161"/>
  <c r="FQ162"/>
  <c r="FQ163"/>
  <c r="FQ164"/>
  <c r="FQ165"/>
  <c r="FQ166"/>
  <c r="FQ167"/>
  <c r="FQ168"/>
  <c r="FQ169"/>
  <c r="FQ170"/>
  <c r="FQ171"/>
  <c r="FQ172"/>
  <c r="FQ173"/>
  <c r="FQ174"/>
  <c r="FQ175"/>
  <c r="FQ176"/>
  <c r="FQ177"/>
  <c r="FQ178"/>
  <c r="FQ179"/>
  <c r="FQ180"/>
  <c r="FQ181"/>
  <c r="FQ182"/>
  <c r="FQ183"/>
  <c r="FQ184"/>
  <c r="FQ185"/>
  <c r="FQ186"/>
  <c r="FQ187"/>
  <c r="FQ188"/>
  <c r="FQ189"/>
  <c r="FQ190"/>
  <c r="FQ191"/>
  <c r="FQ192"/>
  <c r="FQ193"/>
  <c r="FQ194"/>
  <c r="FQ195"/>
  <c r="FQ196"/>
  <c r="FQ197"/>
  <c r="FQ198"/>
  <c r="FQ199"/>
  <c r="FQ200"/>
  <c r="FQ202"/>
  <c r="FQ203"/>
  <c r="FQ204"/>
  <c r="FQ205"/>
  <c r="FQ207"/>
  <c r="FQ208"/>
  <c r="FQ209"/>
  <c r="FQ211"/>
  <c r="FQ212"/>
  <c r="FQ220"/>
  <c r="FQ221"/>
  <c r="FQ219" s="1"/>
  <c r="FQ218" s="1"/>
  <c r="FQ217" s="1"/>
  <c r="FQ227"/>
  <c r="FQ234"/>
  <c r="FQ235"/>
  <c r="FQ236"/>
  <c r="FQ237"/>
  <c r="FQ238"/>
  <c r="FQ239"/>
  <c r="FQ240"/>
  <c r="FQ241"/>
  <c r="FQ242"/>
  <c r="FQ243"/>
  <c r="FQ244"/>
  <c r="FQ247"/>
  <c r="FQ248"/>
  <c r="FQ257"/>
  <c r="FQ254" s="1"/>
  <c r="FQ260"/>
  <c r="FQ261"/>
  <c r="FQ259" s="1"/>
  <c r="FQ258" s="1"/>
  <c r="FS13"/>
  <c r="FS14"/>
  <c r="FS15"/>
  <c r="FS16"/>
  <c r="FS17"/>
  <c r="FS18"/>
  <c r="FS19"/>
  <c r="FS20"/>
  <c r="FS21"/>
  <c r="FS22"/>
  <c r="FS23"/>
  <c r="FS24"/>
  <c r="FS25"/>
  <c r="FS26"/>
  <c r="FS29"/>
  <c r="FS30"/>
  <c r="FS31"/>
  <c r="FS32"/>
  <c r="FS33"/>
  <c r="FS34"/>
  <c r="FS35"/>
  <c r="FS36"/>
  <c r="FS37"/>
  <c r="FS39"/>
  <c r="FS40"/>
  <c r="FS41"/>
  <c r="FS42"/>
  <c r="FS43"/>
  <c r="FS44"/>
  <c r="FS45"/>
  <c r="FS46"/>
  <c r="FS47"/>
  <c r="FS48"/>
  <c r="FS49"/>
  <c r="FS50"/>
  <c r="FS51"/>
  <c r="FS52"/>
  <c r="FS53"/>
  <c r="FS54"/>
  <c r="FS55"/>
  <c r="FS56"/>
  <c r="FS57"/>
  <c r="FS58"/>
  <c r="FS59"/>
  <c r="FS60"/>
  <c r="FS61"/>
  <c r="FS62"/>
  <c r="FS63"/>
  <c r="FS64"/>
  <c r="FS65"/>
  <c r="FS66"/>
  <c r="FS67"/>
  <c r="FS68"/>
  <c r="FS69"/>
  <c r="FS70"/>
  <c r="FS71"/>
  <c r="FS72"/>
  <c r="FS73"/>
  <c r="FS74"/>
  <c r="FS75"/>
  <c r="FS76"/>
  <c r="FS77"/>
  <c r="FS78"/>
  <c r="FS79"/>
  <c r="FS80"/>
  <c r="FS81"/>
  <c r="FS82"/>
  <c r="FS83"/>
  <c r="FS88"/>
  <c r="FS89"/>
  <c r="FS90"/>
  <c r="FS91"/>
  <c r="FS92"/>
  <c r="FS93"/>
  <c r="FS98"/>
  <c r="FS99"/>
  <c r="FS100"/>
  <c r="FS101"/>
  <c r="FS102"/>
  <c r="FS103"/>
  <c r="FS104"/>
  <c r="FS105"/>
  <c r="FS106"/>
  <c r="FS107"/>
  <c r="FS108"/>
  <c r="FS110"/>
  <c r="FS111"/>
  <c r="FS112"/>
  <c r="FS115"/>
  <c r="FS116"/>
  <c r="FS117"/>
  <c r="FS118"/>
  <c r="FS119"/>
  <c r="FS120"/>
  <c r="FS121"/>
  <c r="FS122"/>
  <c r="FS123"/>
  <c r="FS124"/>
  <c r="FS125"/>
  <c r="FS129"/>
  <c r="FS130"/>
  <c r="FS131"/>
  <c r="FS137"/>
  <c r="FS136" s="1"/>
  <c r="FS145"/>
  <c r="FS146"/>
  <c r="FS147"/>
  <c r="FS148"/>
  <c r="FS149"/>
  <c r="FS150"/>
  <c r="FS151"/>
  <c r="FS152"/>
  <c r="FS153"/>
  <c r="FS154"/>
  <c r="FS155"/>
  <c r="FS156"/>
  <c r="FS157"/>
  <c r="FS158"/>
  <c r="FS159"/>
  <c r="FS160"/>
  <c r="FS161"/>
  <c r="FS162"/>
  <c r="FS163"/>
  <c r="FS164"/>
  <c r="FS165"/>
  <c r="FS166"/>
  <c r="FS167"/>
  <c r="FS168"/>
  <c r="FS169"/>
  <c r="FS170"/>
  <c r="FS171"/>
  <c r="FS172"/>
  <c r="FS173"/>
  <c r="FS174"/>
  <c r="FS175"/>
  <c r="FS176"/>
  <c r="FS177"/>
  <c r="FS178"/>
  <c r="FS179"/>
  <c r="FS180"/>
  <c r="FS181"/>
  <c r="FS182"/>
  <c r="FS183"/>
  <c r="FS184"/>
  <c r="FS185"/>
  <c r="FS186"/>
  <c r="FS187"/>
  <c r="FS188"/>
  <c r="FS189"/>
  <c r="FS190"/>
  <c r="FS191"/>
  <c r="FS192"/>
  <c r="FS193"/>
  <c r="FS194"/>
  <c r="FS195"/>
  <c r="FS196"/>
  <c r="FS197"/>
  <c r="FS198"/>
  <c r="FS199"/>
  <c r="FS200"/>
  <c r="FS202"/>
  <c r="FS203"/>
  <c r="FS204"/>
  <c r="FS205"/>
  <c r="FS207"/>
  <c r="FS208"/>
  <c r="FS209"/>
  <c r="FS211"/>
  <c r="FS212"/>
  <c r="FS220"/>
  <c r="FS221"/>
  <c r="FS227"/>
  <c r="FS234"/>
  <c r="FS235"/>
  <c r="FS236"/>
  <c r="FS237"/>
  <c r="FS238"/>
  <c r="FS239"/>
  <c r="FS240"/>
  <c r="FS241"/>
  <c r="FS242"/>
  <c r="FS243"/>
  <c r="FS244"/>
  <c r="FS233"/>
  <c r="FS247"/>
  <c r="FS248"/>
  <c r="FS246" s="1"/>
  <c r="FS232" s="1"/>
  <c r="FS257"/>
  <c r="FS254"/>
  <c r="FS260"/>
  <c r="FS261"/>
  <c r="FS259" s="1"/>
  <c r="FS258" s="1"/>
  <c r="FO13"/>
  <c r="FO14"/>
  <c r="FO15"/>
  <c r="FO16"/>
  <c r="FO17"/>
  <c r="FO18"/>
  <c r="FO19"/>
  <c r="FO20"/>
  <c r="FO21"/>
  <c r="FO22"/>
  <c r="FO23"/>
  <c r="FO24"/>
  <c r="FO25"/>
  <c r="FO26"/>
  <c r="FO29"/>
  <c r="FO30"/>
  <c r="FO31"/>
  <c r="FO32"/>
  <c r="FO33"/>
  <c r="FO34"/>
  <c r="FO35"/>
  <c r="FO36"/>
  <c r="FO37"/>
  <c r="FO39"/>
  <c r="FO40"/>
  <c r="FO41"/>
  <c r="FO42"/>
  <c r="FO43"/>
  <c r="FO44"/>
  <c r="FO45"/>
  <c r="FO46"/>
  <c r="FO47"/>
  <c r="FO48"/>
  <c r="FO49"/>
  <c r="FO50"/>
  <c r="FO51"/>
  <c r="FO52"/>
  <c r="FO53"/>
  <c r="FO54"/>
  <c r="FO55"/>
  <c r="FO56"/>
  <c r="FO57"/>
  <c r="FO58"/>
  <c r="FO59"/>
  <c r="FO60"/>
  <c r="FO61"/>
  <c r="FO62"/>
  <c r="FO63"/>
  <c r="FO64"/>
  <c r="FO65"/>
  <c r="FO66"/>
  <c r="FO67"/>
  <c r="FO68"/>
  <c r="FO69"/>
  <c r="FO70"/>
  <c r="FO71"/>
  <c r="FO72"/>
  <c r="FO73"/>
  <c r="FO74"/>
  <c r="FO75"/>
  <c r="FO76"/>
  <c r="FO77"/>
  <c r="FO78"/>
  <c r="FO79"/>
  <c r="FO80"/>
  <c r="FO81"/>
  <c r="FO82"/>
  <c r="FO83"/>
  <c r="FO88"/>
  <c r="FO89"/>
  <c r="FO90"/>
  <c r="FO91"/>
  <c r="FO92"/>
  <c r="FO93"/>
  <c r="FO98"/>
  <c r="FO99"/>
  <c r="FO100"/>
  <c r="FO101"/>
  <c r="FO102"/>
  <c r="FO103"/>
  <c r="FO104"/>
  <c r="FO105"/>
  <c r="FO106"/>
  <c r="FO107"/>
  <c r="FO108"/>
  <c r="FO110"/>
  <c r="FO111"/>
  <c r="FO112"/>
  <c r="FO115"/>
  <c r="FO116"/>
  <c r="FO117"/>
  <c r="FO118"/>
  <c r="FO119"/>
  <c r="FO120"/>
  <c r="FO121"/>
  <c r="FO122"/>
  <c r="FO123"/>
  <c r="FO124"/>
  <c r="FO125"/>
  <c r="FO114"/>
  <c r="FO129"/>
  <c r="FO130"/>
  <c r="FO131"/>
  <c r="FO137"/>
  <c r="FO136" s="1"/>
  <c r="FO145"/>
  <c r="FO146"/>
  <c r="FO147"/>
  <c r="FO148"/>
  <c r="FO149"/>
  <c r="FO150"/>
  <c r="FO151"/>
  <c r="FO152"/>
  <c r="FO153"/>
  <c r="FO154"/>
  <c r="FO155"/>
  <c r="FO156"/>
  <c r="FO157"/>
  <c r="FO158"/>
  <c r="FO159"/>
  <c r="FO160"/>
  <c r="FO161"/>
  <c r="FO162"/>
  <c r="FO163"/>
  <c r="FO164"/>
  <c r="FO165"/>
  <c r="FO166"/>
  <c r="FO167"/>
  <c r="FO168"/>
  <c r="FO169"/>
  <c r="FO170"/>
  <c r="FO171"/>
  <c r="FO172"/>
  <c r="FO173"/>
  <c r="FO174"/>
  <c r="FO175"/>
  <c r="FO176"/>
  <c r="FO177"/>
  <c r="FO178"/>
  <c r="FO179"/>
  <c r="FO180"/>
  <c r="FO181"/>
  <c r="FO182"/>
  <c r="FO183"/>
  <c r="FO184"/>
  <c r="FO185"/>
  <c r="FO186"/>
  <c r="FO187"/>
  <c r="FO188"/>
  <c r="FO189"/>
  <c r="FO190"/>
  <c r="FO191"/>
  <c r="FO192"/>
  <c r="FO193"/>
  <c r="FO194"/>
  <c r="FO195"/>
  <c r="FO196"/>
  <c r="FO197"/>
  <c r="FO198"/>
  <c r="FO199"/>
  <c r="FO200"/>
  <c r="FO202"/>
  <c r="FO203"/>
  <c r="FO204"/>
  <c r="FO205"/>
  <c r="FO207"/>
  <c r="FO208"/>
  <c r="FO209"/>
  <c r="FO211"/>
  <c r="FO212"/>
  <c r="FO220"/>
  <c r="FO221"/>
  <c r="FO219"/>
  <c r="FO218" s="1"/>
  <c r="FO217" s="1"/>
  <c r="FO227"/>
  <c r="FO234"/>
  <c r="FO235"/>
  <c r="FO236"/>
  <c r="FO237"/>
  <c r="FO238"/>
  <c r="FO239"/>
  <c r="FO240"/>
  <c r="FO241"/>
  <c r="FO242"/>
  <c r="FO243"/>
  <c r="FO244"/>
  <c r="FO247"/>
  <c r="FO248"/>
  <c r="FO257"/>
  <c r="FO254" s="1"/>
  <c r="FO260"/>
  <c r="FO261"/>
  <c r="FM13"/>
  <c r="FM14"/>
  <c r="FM15"/>
  <c r="FM16"/>
  <c r="FM17"/>
  <c r="FM18"/>
  <c r="FM19"/>
  <c r="FM20"/>
  <c r="FM21"/>
  <c r="FM22"/>
  <c r="FM23"/>
  <c r="FM24"/>
  <c r="FM25"/>
  <c r="FM26"/>
  <c r="FM29"/>
  <c r="FM30"/>
  <c r="FM31"/>
  <c r="FM32"/>
  <c r="FM33"/>
  <c r="FM34"/>
  <c r="FM35"/>
  <c r="FM36"/>
  <c r="FM37"/>
  <c r="FM39"/>
  <c r="FM40"/>
  <c r="FM41"/>
  <c r="FM42"/>
  <c r="FM43"/>
  <c r="FM44"/>
  <c r="FM45"/>
  <c r="FM46"/>
  <c r="FM47"/>
  <c r="FM48"/>
  <c r="FM49"/>
  <c r="FM50"/>
  <c r="FM51"/>
  <c r="FM52"/>
  <c r="FM53"/>
  <c r="FM54"/>
  <c r="FM55"/>
  <c r="FM56"/>
  <c r="FM57"/>
  <c r="FM58"/>
  <c r="FM59"/>
  <c r="FM60"/>
  <c r="FM61"/>
  <c r="FM62"/>
  <c r="FM63"/>
  <c r="FM64"/>
  <c r="FM65"/>
  <c r="FM66"/>
  <c r="FM67"/>
  <c r="FM68"/>
  <c r="FM69"/>
  <c r="FM70"/>
  <c r="FM71"/>
  <c r="FM72"/>
  <c r="FM73"/>
  <c r="FM74"/>
  <c r="FM75"/>
  <c r="FM76"/>
  <c r="FM77"/>
  <c r="FM78"/>
  <c r="FM79"/>
  <c r="FM80"/>
  <c r="FM81"/>
  <c r="FM82"/>
  <c r="FM83"/>
  <c r="FM88"/>
  <c r="FM89"/>
  <c r="FM90"/>
  <c r="FM91"/>
  <c r="FM92"/>
  <c r="FM93"/>
  <c r="FM98"/>
  <c r="FM99"/>
  <c r="FM100"/>
  <c r="FM101"/>
  <c r="FM102"/>
  <c r="FM103"/>
  <c r="FM104"/>
  <c r="FM105"/>
  <c r="FM106"/>
  <c r="FM107"/>
  <c r="FM108"/>
  <c r="FM110"/>
  <c r="FM111"/>
  <c r="FM112"/>
  <c r="FM115"/>
  <c r="FM114" s="1"/>
  <c r="FM116"/>
  <c r="FM117"/>
  <c r="FM118"/>
  <c r="FM119"/>
  <c r="FM120"/>
  <c r="FM121"/>
  <c r="FM122"/>
  <c r="FM123"/>
  <c r="FM124"/>
  <c r="FM125"/>
  <c r="FM129"/>
  <c r="FM130"/>
  <c r="FM131"/>
  <c r="FM137"/>
  <c r="FM136" s="1"/>
  <c r="FM145"/>
  <c r="FM146"/>
  <c r="FM147"/>
  <c r="FM148"/>
  <c r="FM149"/>
  <c r="FM150"/>
  <c r="FM151"/>
  <c r="FM152"/>
  <c r="FM153"/>
  <c r="FM154"/>
  <c r="FM155"/>
  <c r="FM156"/>
  <c r="FM157"/>
  <c r="FM158"/>
  <c r="FM159"/>
  <c r="FM160"/>
  <c r="FM161"/>
  <c r="FM162"/>
  <c r="FM163"/>
  <c r="FM164"/>
  <c r="FM165"/>
  <c r="FM166"/>
  <c r="FM167"/>
  <c r="FM168"/>
  <c r="FM169"/>
  <c r="FM170"/>
  <c r="FM171"/>
  <c r="FM172"/>
  <c r="FM173"/>
  <c r="FM174"/>
  <c r="FM175"/>
  <c r="FM176"/>
  <c r="FM177"/>
  <c r="FM178"/>
  <c r="FM179"/>
  <c r="FM180"/>
  <c r="FM181"/>
  <c r="FM182"/>
  <c r="FM183"/>
  <c r="FM184"/>
  <c r="FM185"/>
  <c r="FM186"/>
  <c r="FM187"/>
  <c r="FM188"/>
  <c r="FM189"/>
  <c r="FM190"/>
  <c r="FM191"/>
  <c r="FM192"/>
  <c r="FM193"/>
  <c r="FM194"/>
  <c r="FM195"/>
  <c r="FM196"/>
  <c r="FM197"/>
  <c r="FM198"/>
  <c r="FM199"/>
  <c r="FM200"/>
  <c r="FM202"/>
  <c r="FM203"/>
  <c r="FM204"/>
  <c r="FM205"/>
  <c r="FM207"/>
  <c r="FM208"/>
  <c r="FM209"/>
  <c r="FM211"/>
  <c r="FM212"/>
  <c r="FM220"/>
  <c r="FM221"/>
  <c r="FM219" s="1"/>
  <c r="FM218" s="1"/>
  <c r="FM217" s="1"/>
  <c r="FM227"/>
  <c r="FM234"/>
  <c r="FM235"/>
  <c r="FM236"/>
  <c r="FM237"/>
  <c r="FM238"/>
  <c r="FM239"/>
  <c r="FM240"/>
  <c r="FM241"/>
  <c r="FM242"/>
  <c r="FM243"/>
  <c r="FM244"/>
  <c r="FM247"/>
  <c r="FM248"/>
  <c r="FM257"/>
  <c r="FM254" s="1"/>
  <c r="FM260"/>
  <c r="FM261"/>
  <c r="FM259" s="1"/>
  <c r="FM258" s="1"/>
  <c r="FL13"/>
  <c r="FL14"/>
  <c r="FL15"/>
  <c r="FL16"/>
  <c r="FL17"/>
  <c r="FL18"/>
  <c r="FL19"/>
  <c r="FL20"/>
  <c r="FL21"/>
  <c r="FL22"/>
  <c r="FL23"/>
  <c r="FL24"/>
  <c r="FL25"/>
  <c r="FL26"/>
  <c r="FL29"/>
  <c r="FL30"/>
  <c r="FL31"/>
  <c r="FL32"/>
  <c r="FL33"/>
  <c r="FL34"/>
  <c r="FL35"/>
  <c r="FL36"/>
  <c r="FL37"/>
  <c r="FL39"/>
  <c r="FL40"/>
  <c r="FL41"/>
  <c r="FL42"/>
  <c r="FL43"/>
  <c r="FL44"/>
  <c r="FL45"/>
  <c r="FL46"/>
  <c r="FL47"/>
  <c r="FL48"/>
  <c r="FL49"/>
  <c r="FL50"/>
  <c r="FL51"/>
  <c r="FL52"/>
  <c r="FL53"/>
  <c r="FL54"/>
  <c r="FL55"/>
  <c r="FL56"/>
  <c r="FL57"/>
  <c r="FL58"/>
  <c r="FL59"/>
  <c r="FL60"/>
  <c r="FL61"/>
  <c r="FL62"/>
  <c r="FL63"/>
  <c r="FL64"/>
  <c r="FL65"/>
  <c r="FL66"/>
  <c r="FL67"/>
  <c r="FL68"/>
  <c r="FL69"/>
  <c r="FL70"/>
  <c r="FL71"/>
  <c r="FL72"/>
  <c r="FL73"/>
  <c r="FL74"/>
  <c r="FL75"/>
  <c r="FL76"/>
  <c r="FL77"/>
  <c r="FL78"/>
  <c r="FL79"/>
  <c r="FL80"/>
  <c r="FL81"/>
  <c r="FL82"/>
  <c r="FL83"/>
  <c r="FL88"/>
  <c r="FL89"/>
  <c r="FL90"/>
  <c r="FL91"/>
  <c r="FL92"/>
  <c r="FL93"/>
  <c r="FL98"/>
  <c r="FL99"/>
  <c r="FL100"/>
  <c r="FL101"/>
  <c r="FL102"/>
  <c r="FL103"/>
  <c r="FL104"/>
  <c r="FL105"/>
  <c r="FL106"/>
  <c r="FL107"/>
  <c r="FL108"/>
  <c r="FL110"/>
  <c r="FL111"/>
  <c r="FL112"/>
  <c r="FL115"/>
  <c r="FL116"/>
  <c r="FL117"/>
  <c r="FL118"/>
  <c r="FL119"/>
  <c r="FL120"/>
  <c r="FL121"/>
  <c r="FL122"/>
  <c r="FL123"/>
  <c r="FL124"/>
  <c r="FL125"/>
  <c r="FL129"/>
  <c r="FL130"/>
  <c r="FL131"/>
  <c r="FL137"/>
  <c r="FL136" s="1"/>
  <c r="FL145"/>
  <c r="FL146"/>
  <c r="FL147"/>
  <c r="FL148"/>
  <c r="FL149"/>
  <c r="FL150"/>
  <c r="FL151"/>
  <c r="FL152"/>
  <c r="FL153"/>
  <c r="FL154"/>
  <c r="FL155"/>
  <c r="FL156"/>
  <c r="FL157"/>
  <c r="FL158"/>
  <c r="FL159"/>
  <c r="FL160"/>
  <c r="FL161"/>
  <c r="FL162"/>
  <c r="FL163"/>
  <c r="FL164"/>
  <c r="FL165"/>
  <c r="FL166"/>
  <c r="FL167"/>
  <c r="FL168"/>
  <c r="FL169"/>
  <c r="FL170"/>
  <c r="FL171"/>
  <c r="FL172"/>
  <c r="FL173"/>
  <c r="FL174"/>
  <c r="FL175"/>
  <c r="FL176"/>
  <c r="FL177"/>
  <c r="FL178"/>
  <c r="FL179"/>
  <c r="FL180"/>
  <c r="FL181"/>
  <c r="FL182"/>
  <c r="FL183"/>
  <c r="FL184"/>
  <c r="FL185"/>
  <c r="FL186"/>
  <c r="FL187"/>
  <c r="FL188"/>
  <c r="FL189"/>
  <c r="FL190"/>
  <c r="FL191"/>
  <c r="FL192"/>
  <c r="FL193"/>
  <c r="FL194"/>
  <c r="FL195"/>
  <c r="FL196"/>
  <c r="FL197"/>
  <c r="FL198"/>
  <c r="FL199"/>
  <c r="FL200"/>
  <c r="FL202"/>
  <c r="FL203"/>
  <c r="FL204"/>
  <c r="FL205"/>
  <c r="FL207"/>
  <c r="FL208"/>
  <c r="FL209"/>
  <c r="FL211"/>
  <c r="FL212"/>
  <c r="FL210" s="1"/>
  <c r="FL220"/>
  <c r="FL221"/>
  <c r="FL227"/>
  <c r="FL234"/>
  <c r="FL235"/>
  <c r="FL236"/>
  <c r="FL237"/>
  <c r="FL238"/>
  <c r="FL239"/>
  <c r="FL240"/>
  <c r="FL241"/>
  <c r="FL242"/>
  <c r="FL243"/>
  <c r="FL244"/>
  <c r="FL247"/>
  <c r="FL248"/>
  <c r="FL246" s="1"/>
  <c r="FL257"/>
  <c r="FL254" s="1"/>
  <c r="FL260"/>
  <c r="FL261"/>
  <c r="FL259" s="1"/>
  <c r="FL258" s="1"/>
  <c r="FN13"/>
  <c r="FN14"/>
  <c r="FN15"/>
  <c r="FN16"/>
  <c r="FN17"/>
  <c r="FN18"/>
  <c r="FN19"/>
  <c r="FN20"/>
  <c r="FN21"/>
  <c r="FN22"/>
  <c r="FN23"/>
  <c r="FN24"/>
  <c r="FN25"/>
  <c r="FN26"/>
  <c r="FN29"/>
  <c r="FN30"/>
  <c r="FN31"/>
  <c r="FN32"/>
  <c r="FN33"/>
  <c r="FN34"/>
  <c r="FN35"/>
  <c r="FN36"/>
  <c r="FN37"/>
  <c r="FN39"/>
  <c r="FN40"/>
  <c r="FN41"/>
  <c r="FN42"/>
  <c r="FN43"/>
  <c r="FN44"/>
  <c r="FN45"/>
  <c r="FN46"/>
  <c r="FN47"/>
  <c r="FN48"/>
  <c r="FN49"/>
  <c r="FN50"/>
  <c r="FN51"/>
  <c r="FN52"/>
  <c r="FN53"/>
  <c r="FN54"/>
  <c r="FN55"/>
  <c r="FN56"/>
  <c r="FN57"/>
  <c r="FN58"/>
  <c r="FN59"/>
  <c r="FN60"/>
  <c r="FN61"/>
  <c r="FN62"/>
  <c r="FN63"/>
  <c r="FN64"/>
  <c r="FN65"/>
  <c r="FN66"/>
  <c r="FN67"/>
  <c r="FN68"/>
  <c r="FN69"/>
  <c r="FN70"/>
  <c r="FN71"/>
  <c r="FN72"/>
  <c r="FN73"/>
  <c r="FN74"/>
  <c r="FN75"/>
  <c r="FN76"/>
  <c r="FN77"/>
  <c r="FN78"/>
  <c r="FN79"/>
  <c r="FN80"/>
  <c r="FN81"/>
  <c r="FN82"/>
  <c r="FN83"/>
  <c r="FN88"/>
  <c r="FN89"/>
  <c r="FN90"/>
  <c r="FN91"/>
  <c r="FN92"/>
  <c r="FN93"/>
  <c r="FN98"/>
  <c r="FN99"/>
  <c r="FN100"/>
  <c r="FN101"/>
  <c r="FN102"/>
  <c r="FN103"/>
  <c r="FN104"/>
  <c r="FN105"/>
  <c r="FN106"/>
  <c r="FN107"/>
  <c r="FN108"/>
  <c r="FN110"/>
  <c r="FN111"/>
  <c r="FN112"/>
  <c r="FN115"/>
  <c r="FN116"/>
  <c r="FN117"/>
  <c r="FN118"/>
  <c r="FN119"/>
  <c r="FN120"/>
  <c r="FN121"/>
  <c r="FN122"/>
  <c r="FN123"/>
  <c r="FN124"/>
  <c r="FN125"/>
  <c r="FN129"/>
  <c r="FN130"/>
  <c r="FN131"/>
  <c r="FN137"/>
  <c r="FN136" s="1"/>
  <c r="FN145"/>
  <c r="FN146"/>
  <c r="FN147"/>
  <c r="FN148"/>
  <c r="FN149"/>
  <c r="FN150"/>
  <c r="FN151"/>
  <c r="FN152"/>
  <c r="FN153"/>
  <c r="FN154"/>
  <c r="FN155"/>
  <c r="FN156"/>
  <c r="FN157"/>
  <c r="FN158"/>
  <c r="FN159"/>
  <c r="FN160"/>
  <c r="FN161"/>
  <c r="FN162"/>
  <c r="FN163"/>
  <c r="FN164"/>
  <c r="FN165"/>
  <c r="FN166"/>
  <c r="FN167"/>
  <c r="FN168"/>
  <c r="FN169"/>
  <c r="FN170"/>
  <c r="FN171"/>
  <c r="FN172"/>
  <c r="FN173"/>
  <c r="FN174"/>
  <c r="FN175"/>
  <c r="FN176"/>
  <c r="FN177"/>
  <c r="FN178"/>
  <c r="FN179"/>
  <c r="FN180"/>
  <c r="FN181"/>
  <c r="FN182"/>
  <c r="FN183"/>
  <c r="FN184"/>
  <c r="FN185"/>
  <c r="FN186"/>
  <c r="FN187"/>
  <c r="FN188"/>
  <c r="FN189"/>
  <c r="FN190"/>
  <c r="FN191"/>
  <c r="FN192"/>
  <c r="FN193"/>
  <c r="FN194"/>
  <c r="FN195"/>
  <c r="FN196"/>
  <c r="FN197"/>
  <c r="FN198"/>
  <c r="FN199"/>
  <c r="FN200"/>
  <c r="FN202"/>
  <c r="FN203"/>
  <c r="FN204"/>
  <c r="FN205"/>
  <c r="FN207"/>
  <c r="FN208"/>
  <c r="FN209"/>
  <c r="FN211"/>
  <c r="FN212"/>
  <c r="FN210" s="1"/>
  <c r="FN220"/>
  <c r="FN221"/>
  <c r="FN227"/>
  <c r="FN234"/>
  <c r="FN235"/>
  <c r="FN236"/>
  <c r="FN237"/>
  <c r="FN238"/>
  <c r="FN239"/>
  <c r="FN240"/>
  <c r="FN241"/>
  <c r="FN242"/>
  <c r="FN243"/>
  <c r="FN244"/>
  <c r="FN247"/>
  <c r="FN248"/>
  <c r="FN257"/>
  <c r="FN254" s="1"/>
  <c r="FN260"/>
  <c r="FN261"/>
  <c r="FK13"/>
  <c r="FK14"/>
  <c r="FK15"/>
  <c r="FK16"/>
  <c r="FK17"/>
  <c r="FK18"/>
  <c r="FK19"/>
  <c r="FK20"/>
  <c r="FK21"/>
  <c r="FK22"/>
  <c r="FK23"/>
  <c r="FK24"/>
  <c r="FK25"/>
  <c r="FK26"/>
  <c r="FK29"/>
  <c r="FK30"/>
  <c r="FK31"/>
  <c r="FK32"/>
  <c r="FK33"/>
  <c r="FK34"/>
  <c r="FK35"/>
  <c r="FK36"/>
  <c r="FK37"/>
  <c r="FK39"/>
  <c r="FK40"/>
  <c r="FK41"/>
  <c r="FK42"/>
  <c r="FK43"/>
  <c r="FK44"/>
  <c r="FK45"/>
  <c r="FK46"/>
  <c r="FK47"/>
  <c r="FK48"/>
  <c r="FK49"/>
  <c r="FK50"/>
  <c r="FK51"/>
  <c r="FK52"/>
  <c r="FK53"/>
  <c r="FK54"/>
  <c r="FK55"/>
  <c r="FK56"/>
  <c r="FK57"/>
  <c r="FK58"/>
  <c r="FK59"/>
  <c r="FK60"/>
  <c r="FK61"/>
  <c r="FK62"/>
  <c r="FK63"/>
  <c r="FK64"/>
  <c r="FK65"/>
  <c r="FK66"/>
  <c r="FK67"/>
  <c r="FK68"/>
  <c r="FK69"/>
  <c r="FK70"/>
  <c r="FK71"/>
  <c r="FK72"/>
  <c r="FK73"/>
  <c r="FK74"/>
  <c r="FK75"/>
  <c r="FK76"/>
  <c r="FK77"/>
  <c r="FK78"/>
  <c r="FK79"/>
  <c r="FK80"/>
  <c r="FK81"/>
  <c r="FK82"/>
  <c r="FK83"/>
  <c r="FK88"/>
  <c r="FK89"/>
  <c r="FK90"/>
  <c r="FK91"/>
  <c r="FK92"/>
  <c r="FK93"/>
  <c r="FK98"/>
  <c r="FK99"/>
  <c r="FK100"/>
  <c r="FK101"/>
  <c r="FK102"/>
  <c r="FK103"/>
  <c r="FK104"/>
  <c r="FK105"/>
  <c r="FK106"/>
  <c r="FK107"/>
  <c r="FK108"/>
  <c r="FK110"/>
  <c r="FK111"/>
  <c r="FK112"/>
  <c r="FK115"/>
  <c r="FK116"/>
  <c r="FK117"/>
  <c r="FK118"/>
  <c r="FK119"/>
  <c r="FK120"/>
  <c r="FK121"/>
  <c r="FK122"/>
  <c r="FK123"/>
  <c r="FK124"/>
  <c r="FK125"/>
  <c r="FK129"/>
  <c r="FK130"/>
  <c r="FK131"/>
  <c r="FK137"/>
  <c r="FK136" s="1"/>
  <c r="FK145"/>
  <c r="FK146"/>
  <c r="FK147"/>
  <c r="FK148"/>
  <c r="FK149"/>
  <c r="FK150"/>
  <c r="FK151"/>
  <c r="FK152"/>
  <c r="FK153"/>
  <c r="FK154"/>
  <c r="FK155"/>
  <c r="FK156"/>
  <c r="FK157"/>
  <c r="FK158"/>
  <c r="FK159"/>
  <c r="FK160"/>
  <c r="FK161"/>
  <c r="FK162"/>
  <c r="FK163"/>
  <c r="FK164"/>
  <c r="FK165"/>
  <c r="FK166"/>
  <c r="FK167"/>
  <c r="FK168"/>
  <c r="FK169"/>
  <c r="FK170"/>
  <c r="FK171"/>
  <c r="FK172"/>
  <c r="FK173"/>
  <c r="FK174"/>
  <c r="FK175"/>
  <c r="FK176"/>
  <c r="FK177"/>
  <c r="FK178"/>
  <c r="FK179"/>
  <c r="FK180"/>
  <c r="FK181"/>
  <c r="FK182"/>
  <c r="FK183"/>
  <c r="FK184"/>
  <c r="FK185"/>
  <c r="FK186"/>
  <c r="FK187"/>
  <c r="FK188"/>
  <c r="FK189"/>
  <c r="FK190"/>
  <c r="FK191"/>
  <c r="FK192"/>
  <c r="FK193"/>
  <c r="FK194"/>
  <c r="FK195"/>
  <c r="FK196"/>
  <c r="FK197"/>
  <c r="FK198"/>
  <c r="FK199"/>
  <c r="FK200"/>
  <c r="FK202"/>
  <c r="FK203"/>
  <c r="FK204"/>
  <c r="FK205"/>
  <c r="FK207"/>
  <c r="FK208"/>
  <c r="FK209"/>
  <c r="FK211"/>
  <c r="FK212"/>
  <c r="FK210" s="1"/>
  <c r="FK220"/>
  <c r="FK221"/>
  <c r="FK219" s="1"/>
  <c r="FK218" s="1"/>
  <c r="FK217" s="1"/>
  <c r="FK227"/>
  <c r="FK234"/>
  <c r="FK235"/>
  <c r="FK236"/>
  <c r="FK237"/>
  <c r="FK238"/>
  <c r="FK239"/>
  <c r="FK240"/>
  <c r="FK241"/>
  <c r="FK242"/>
  <c r="FK243"/>
  <c r="FK244"/>
  <c r="FK247"/>
  <c r="FK248"/>
  <c r="FK246" s="1"/>
  <c r="FK257"/>
  <c r="FK254" s="1"/>
  <c r="FK260"/>
  <c r="FK261"/>
  <c r="FD13"/>
  <c r="FD14"/>
  <c r="FD15"/>
  <c r="FD16"/>
  <c r="FD17"/>
  <c r="FD18"/>
  <c r="FD19"/>
  <c r="FD20"/>
  <c r="FD21"/>
  <c r="FD22"/>
  <c r="FD23"/>
  <c r="FD24"/>
  <c r="FD25"/>
  <c r="FD26"/>
  <c r="FD29"/>
  <c r="FD30"/>
  <c r="FD31"/>
  <c r="FD32"/>
  <c r="FD33"/>
  <c r="FD34"/>
  <c r="FD35"/>
  <c r="FD36"/>
  <c r="FD37"/>
  <c r="FD39"/>
  <c r="FD40"/>
  <c r="FD41"/>
  <c r="FD42"/>
  <c r="FD43"/>
  <c r="FD44"/>
  <c r="FD45"/>
  <c r="FD46"/>
  <c r="FD47"/>
  <c r="FD48"/>
  <c r="FD49"/>
  <c r="FD50"/>
  <c r="FD51"/>
  <c r="FD52"/>
  <c r="FD53"/>
  <c r="FD54"/>
  <c r="FD55"/>
  <c r="FD56"/>
  <c r="FD57"/>
  <c r="FD58"/>
  <c r="FD59"/>
  <c r="FD60"/>
  <c r="FD61"/>
  <c r="FD62"/>
  <c r="FD63"/>
  <c r="FD64"/>
  <c r="FD65"/>
  <c r="FD66"/>
  <c r="FD67"/>
  <c r="FD68"/>
  <c r="FD69"/>
  <c r="FD70"/>
  <c r="FD71"/>
  <c r="FD72"/>
  <c r="FD73"/>
  <c r="FD74"/>
  <c r="FD75"/>
  <c r="FD76"/>
  <c r="FD77"/>
  <c r="FD78"/>
  <c r="FD79"/>
  <c r="FD80"/>
  <c r="FD81"/>
  <c r="FD82"/>
  <c r="FD83"/>
  <c r="FD88"/>
  <c r="FD89"/>
  <c r="FD90"/>
  <c r="FD91"/>
  <c r="FD92"/>
  <c r="FD93"/>
  <c r="FD97"/>
  <c r="FD98"/>
  <c r="FD99"/>
  <c r="FD100"/>
  <c r="FD101"/>
  <c r="FD102"/>
  <c r="FD103"/>
  <c r="FD104"/>
  <c r="FD105"/>
  <c r="FD106"/>
  <c r="FD107"/>
  <c r="FD108"/>
  <c r="FD110"/>
  <c r="FD111"/>
  <c r="FD112"/>
  <c r="FD115"/>
  <c r="FD116"/>
  <c r="FD117"/>
  <c r="FD118"/>
  <c r="FD119"/>
  <c r="FD120"/>
  <c r="FD121"/>
  <c r="FD122"/>
  <c r="FD123"/>
  <c r="FD124"/>
  <c r="FD125"/>
  <c r="FD129"/>
  <c r="FD130"/>
  <c r="FD131"/>
  <c r="FD137"/>
  <c r="FD136" s="1"/>
  <c r="FD145"/>
  <c r="FD146"/>
  <c r="FD147"/>
  <c r="FD148"/>
  <c r="FD149"/>
  <c r="FD150"/>
  <c r="FD151"/>
  <c r="FD152"/>
  <c r="FD153"/>
  <c r="FD154"/>
  <c r="FD155"/>
  <c r="FD156"/>
  <c r="FD157"/>
  <c r="FD158"/>
  <c r="FD159"/>
  <c r="FD160"/>
  <c r="FD161"/>
  <c r="FD162"/>
  <c r="FD163"/>
  <c r="FD164"/>
  <c r="FD165"/>
  <c r="FD166"/>
  <c r="FD167"/>
  <c r="FD168"/>
  <c r="FD169"/>
  <c r="FD170"/>
  <c r="FD171"/>
  <c r="FD172"/>
  <c r="FD173"/>
  <c r="FD174"/>
  <c r="FD175"/>
  <c r="FD176"/>
  <c r="FD177"/>
  <c r="FD178"/>
  <c r="FD179"/>
  <c r="FD180"/>
  <c r="FD181"/>
  <c r="FD182"/>
  <c r="FD183"/>
  <c r="FD184"/>
  <c r="FD185"/>
  <c r="FD186"/>
  <c r="FD187"/>
  <c r="FD188"/>
  <c r="FD189"/>
  <c r="FD190"/>
  <c r="FD191"/>
  <c r="FD192"/>
  <c r="FD193"/>
  <c r="FD194"/>
  <c r="FD195"/>
  <c r="FD196"/>
  <c r="FD197"/>
  <c r="FD198"/>
  <c r="FD199"/>
  <c r="FD200"/>
  <c r="FD202"/>
  <c r="FD203"/>
  <c r="FD204"/>
  <c r="FD205"/>
  <c r="FD207"/>
  <c r="FD208"/>
  <c r="FD209"/>
  <c r="FD211"/>
  <c r="FD212"/>
  <c r="FD220"/>
  <c r="FD221"/>
  <c r="FD219" s="1"/>
  <c r="FD218" s="1"/>
  <c r="FD217" s="1"/>
  <c r="FD227"/>
  <c r="FD234"/>
  <c r="FD235"/>
  <c r="FD236"/>
  <c r="FD237"/>
  <c r="FD238"/>
  <c r="FD239"/>
  <c r="FD240"/>
  <c r="FD241"/>
  <c r="FD242"/>
  <c r="FD243"/>
  <c r="FD244"/>
  <c r="FD247"/>
  <c r="FD248"/>
  <c r="FD257"/>
  <c r="FD254" s="1"/>
  <c r="FD260"/>
  <c r="FD261"/>
  <c r="FD259" s="1"/>
  <c r="FD258" s="1"/>
  <c r="FF13"/>
  <c r="FF14"/>
  <c r="FF15"/>
  <c r="FF16"/>
  <c r="FF17"/>
  <c r="FF18"/>
  <c r="FF19"/>
  <c r="FF20"/>
  <c r="FF21"/>
  <c r="FF22"/>
  <c r="FF23"/>
  <c r="FF24"/>
  <c r="FF25"/>
  <c r="FF26"/>
  <c r="FF30"/>
  <c r="FF31"/>
  <c r="FF32"/>
  <c r="FF33"/>
  <c r="FF34"/>
  <c r="FF35"/>
  <c r="FF36"/>
  <c r="FF37"/>
  <c r="FF39"/>
  <c r="FF40"/>
  <c r="FF41"/>
  <c r="FF42"/>
  <c r="FF43"/>
  <c r="FF44"/>
  <c r="FF45"/>
  <c r="FF46"/>
  <c r="FF47"/>
  <c r="FF48"/>
  <c r="FF49"/>
  <c r="FF50"/>
  <c r="FF51"/>
  <c r="FF52"/>
  <c r="FF53"/>
  <c r="FF54"/>
  <c r="FF55"/>
  <c r="FF56"/>
  <c r="FF57"/>
  <c r="FF58"/>
  <c r="FF59"/>
  <c r="FF60"/>
  <c r="FF61"/>
  <c r="FF62"/>
  <c r="FF63"/>
  <c r="FF64"/>
  <c r="FF65"/>
  <c r="FF66"/>
  <c r="FF67"/>
  <c r="FF68"/>
  <c r="FF69"/>
  <c r="FF70"/>
  <c r="FF71"/>
  <c r="FF72"/>
  <c r="FF73"/>
  <c r="FF74"/>
  <c r="FF75"/>
  <c r="FF76"/>
  <c r="FF77"/>
  <c r="FF78"/>
  <c r="FF79"/>
  <c r="FF80"/>
  <c r="FF81"/>
  <c r="FF82"/>
  <c r="FF83"/>
  <c r="FF88"/>
  <c r="FF89"/>
  <c r="FF90"/>
  <c r="FF91"/>
  <c r="FF92"/>
  <c r="FF93"/>
  <c r="FF97"/>
  <c r="FF98"/>
  <c r="FF99"/>
  <c r="FF100"/>
  <c r="FF101"/>
  <c r="FF102"/>
  <c r="FF103"/>
  <c r="FF104"/>
  <c r="FF105"/>
  <c r="FF106"/>
  <c r="FF107"/>
  <c r="FF108"/>
  <c r="FF110"/>
  <c r="FF111"/>
  <c r="FF112"/>
  <c r="FF115"/>
  <c r="FF116"/>
  <c r="FF117"/>
  <c r="FF118"/>
  <c r="FF119"/>
  <c r="FF120"/>
  <c r="FF121"/>
  <c r="FF122"/>
  <c r="FF123"/>
  <c r="FF124"/>
  <c r="FF125"/>
  <c r="FF129"/>
  <c r="FF130"/>
  <c r="FF131"/>
  <c r="FF137"/>
  <c r="FF136" s="1"/>
  <c r="FF145"/>
  <c r="FF146"/>
  <c r="FF147"/>
  <c r="FF148"/>
  <c r="FF149"/>
  <c r="FF150"/>
  <c r="FF151"/>
  <c r="FF152"/>
  <c r="FF153"/>
  <c r="FF154"/>
  <c r="FF155"/>
  <c r="FF156"/>
  <c r="FF157"/>
  <c r="FF158"/>
  <c r="FF159"/>
  <c r="FF160"/>
  <c r="FF161"/>
  <c r="FF162"/>
  <c r="FF163"/>
  <c r="FF164"/>
  <c r="FF165"/>
  <c r="FF166"/>
  <c r="FF167"/>
  <c r="FF168"/>
  <c r="FF169"/>
  <c r="FF170"/>
  <c r="FF171"/>
  <c r="FF172"/>
  <c r="FF173"/>
  <c r="FF174"/>
  <c r="FF175"/>
  <c r="FF176"/>
  <c r="FF177"/>
  <c r="FF178"/>
  <c r="FF179"/>
  <c r="FF180"/>
  <c r="FF181"/>
  <c r="FF182"/>
  <c r="FF183"/>
  <c r="FF184"/>
  <c r="FF185"/>
  <c r="FF186"/>
  <c r="FF187"/>
  <c r="FF188"/>
  <c r="FF189"/>
  <c r="FF190"/>
  <c r="FF191"/>
  <c r="FF192"/>
  <c r="FF193"/>
  <c r="FF194"/>
  <c r="FF195"/>
  <c r="FF196"/>
  <c r="FF197"/>
  <c r="FF198"/>
  <c r="FF199"/>
  <c r="FF200"/>
  <c r="FF202"/>
  <c r="FF203"/>
  <c r="FF204"/>
  <c r="FF205"/>
  <c r="FF207"/>
  <c r="FF208"/>
  <c r="FF209"/>
  <c r="FF211"/>
  <c r="FF212"/>
  <c r="FF210" s="1"/>
  <c r="FF220"/>
  <c r="FF221"/>
  <c r="FF227"/>
  <c r="FF234"/>
  <c r="FF235"/>
  <c r="FF236"/>
  <c r="FF237"/>
  <c r="FF238"/>
  <c r="FF239"/>
  <c r="FF240"/>
  <c r="FF241"/>
  <c r="FF242"/>
  <c r="FF243"/>
  <c r="FF244"/>
  <c r="FF247"/>
  <c r="FF248"/>
  <c r="FF246" s="1"/>
  <c r="FF257"/>
  <c r="FF260"/>
  <c r="FF261"/>
  <c r="FB13"/>
  <c r="FB14"/>
  <c r="FB15"/>
  <c r="FB16"/>
  <c r="FB17"/>
  <c r="FB18"/>
  <c r="FB19"/>
  <c r="FB20"/>
  <c r="FB21"/>
  <c r="FB22"/>
  <c r="FB23"/>
  <c r="FB24"/>
  <c r="FB25"/>
  <c r="FB26"/>
  <c r="FB29"/>
  <c r="FB30"/>
  <c r="FB31"/>
  <c r="FB32"/>
  <c r="FB33"/>
  <c r="FB34"/>
  <c r="FB35"/>
  <c r="FB36"/>
  <c r="FB37"/>
  <c r="FB39"/>
  <c r="FB40"/>
  <c r="FB41"/>
  <c r="FB42"/>
  <c r="FB43"/>
  <c r="FB44"/>
  <c r="FB45"/>
  <c r="FB46"/>
  <c r="FB47"/>
  <c r="FB48"/>
  <c r="FB49"/>
  <c r="FB50"/>
  <c r="FB51"/>
  <c r="FB52"/>
  <c r="FB53"/>
  <c r="FB54"/>
  <c r="FB55"/>
  <c r="FB56"/>
  <c r="FB57"/>
  <c r="FB58"/>
  <c r="FB59"/>
  <c r="FB60"/>
  <c r="FB61"/>
  <c r="FB62"/>
  <c r="FB63"/>
  <c r="FB64"/>
  <c r="FB65"/>
  <c r="FB66"/>
  <c r="FB67"/>
  <c r="FB68"/>
  <c r="FB69"/>
  <c r="FB70"/>
  <c r="FB71"/>
  <c r="FB72"/>
  <c r="FB73"/>
  <c r="FB74"/>
  <c r="FB75"/>
  <c r="FB76"/>
  <c r="FB77"/>
  <c r="FB78"/>
  <c r="FB79"/>
  <c r="FB80"/>
  <c r="FB81"/>
  <c r="FB82"/>
  <c r="FB83"/>
  <c r="FB88"/>
  <c r="FB89"/>
  <c r="FB90"/>
  <c r="FB91"/>
  <c r="FB92"/>
  <c r="FB93"/>
  <c r="FB97"/>
  <c r="FB98"/>
  <c r="FB99"/>
  <c r="FB100"/>
  <c r="FB101"/>
  <c r="FB102"/>
  <c r="FB103"/>
  <c r="FB104"/>
  <c r="FB105"/>
  <c r="FB106"/>
  <c r="FB107"/>
  <c r="FB108"/>
  <c r="FB110"/>
  <c r="FB111"/>
  <c r="FB112"/>
  <c r="FB115"/>
  <c r="FB116"/>
  <c r="FB117"/>
  <c r="FB118"/>
  <c r="FB120"/>
  <c r="FB121"/>
  <c r="FB122"/>
  <c r="FB123"/>
  <c r="FB124"/>
  <c r="FB125"/>
  <c r="FB129"/>
  <c r="FB130"/>
  <c r="FB131"/>
  <c r="FB137"/>
  <c r="FB136" s="1"/>
  <c r="FB145"/>
  <c r="FB146"/>
  <c r="FB147"/>
  <c r="FB148"/>
  <c r="FB149"/>
  <c r="FB150"/>
  <c r="FB151"/>
  <c r="FB152"/>
  <c r="FB153"/>
  <c r="FB154"/>
  <c r="FB155"/>
  <c r="FB156"/>
  <c r="FB157"/>
  <c r="FB158"/>
  <c r="FB159"/>
  <c r="FB160"/>
  <c r="FB161"/>
  <c r="FB162"/>
  <c r="FB163"/>
  <c r="FB164"/>
  <c r="FB165"/>
  <c r="FB166"/>
  <c r="FB167"/>
  <c r="FB168"/>
  <c r="FB169"/>
  <c r="FB170"/>
  <c r="FB171"/>
  <c r="FB172"/>
  <c r="FB173"/>
  <c r="FB174"/>
  <c r="FB175"/>
  <c r="FB176"/>
  <c r="FB177"/>
  <c r="FB178"/>
  <c r="FB179"/>
  <c r="FB180"/>
  <c r="FB181"/>
  <c r="FB182"/>
  <c r="FB183"/>
  <c r="FB184"/>
  <c r="FB185"/>
  <c r="FB186"/>
  <c r="FB187"/>
  <c r="FB188"/>
  <c r="FB189"/>
  <c r="FB190"/>
  <c r="FB191"/>
  <c r="FB192"/>
  <c r="FB193"/>
  <c r="FB194"/>
  <c r="FB195"/>
  <c r="FB196"/>
  <c r="FB197"/>
  <c r="FB198"/>
  <c r="FB199"/>
  <c r="FB200"/>
  <c r="FB202"/>
  <c r="FB203"/>
  <c r="FB204"/>
  <c r="FB205"/>
  <c r="FB207"/>
  <c r="FB208"/>
  <c r="FB209"/>
  <c r="FB211"/>
  <c r="FB212"/>
  <c r="FB220"/>
  <c r="FB221"/>
  <c r="FB227"/>
  <c r="FB234"/>
  <c r="FB235"/>
  <c r="FB236"/>
  <c r="FB237"/>
  <c r="FB238"/>
  <c r="FB239"/>
  <c r="FB240"/>
  <c r="FB241"/>
  <c r="FB242"/>
  <c r="FB243"/>
  <c r="FB244"/>
  <c r="FB233"/>
  <c r="FB247"/>
  <c r="FB248"/>
  <c r="FB246" s="1"/>
  <c r="FB232" s="1"/>
  <c r="FB257"/>
  <c r="FB254"/>
  <c r="FB260"/>
  <c r="FB261"/>
  <c r="FB259" s="1"/>
  <c r="FB258" s="1"/>
  <c r="EX13"/>
  <c r="EX14"/>
  <c r="EX15"/>
  <c r="EX16"/>
  <c r="EX17"/>
  <c r="EX18"/>
  <c r="EX19"/>
  <c r="EX20"/>
  <c r="EX21"/>
  <c r="EX22"/>
  <c r="EX23"/>
  <c r="EX24"/>
  <c r="EX25"/>
  <c r="EX26"/>
  <c r="EX29"/>
  <c r="EX30"/>
  <c r="EX31"/>
  <c r="EX32"/>
  <c r="EX33"/>
  <c r="EX34"/>
  <c r="EX35"/>
  <c r="EX36"/>
  <c r="EX37"/>
  <c r="EX28"/>
  <c r="EX39"/>
  <c r="EX40"/>
  <c r="EX41"/>
  <c r="EX42"/>
  <c r="EX43"/>
  <c r="EX44"/>
  <c r="EX45"/>
  <c r="EX46"/>
  <c r="EX47"/>
  <c r="EX48"/>
  <c r="EX49"/>
  <c r="EX50"/>
  <c r="EX51"/>
  <c r="EX52"/>
  <c r="EX53"/>
  <c r="EX54"/>
  <c r="EX55"/>
  <c r="EX56"/>
  <c r="EX57"/>
  <c r="EX58"/>
  <c r="EX59"/>
  <c r="EX60"/>
  <c r="EX61"/>
  <c r="EX62"/>
  <c r="EX63"/>
  <c r="EX64"/>
  <c r="EX65"/>
  <c r="EX66"/>
  <c r="EX67"/>
  <c r="EX68"/>
  <c r="EX69"/>
  <c r="EX70"/>
  <c r="EX71"/>
  <c r="EX72"/>
  <c r="EX73"/>
  <c r="EX74"/>
  <c r="EX75"/>
  <c r="EX76"/>
  <c r="EX77"/>
  <c r="EX78"/>
  <c r="EX79"/>
  <c r="EX80"/>
  <c r="EX81"/>
  <c r="EX82"/>
  <c r="EX83"/>
  <c r="EX38"/>
  <c r="EX88"/>
  <c r="EX89"/>
  <c r="EX90"/>
  <c r="EX91"/>
  <c r="EX92"/>
  <c r="EX93"/>
  <c r="EX97"/>
  <c r="EX98"/>
  <c r="EX99"/>
  <c r="EX100"/>
  <c r="EX101"/>
  <c r="EX102"/>
  <c r="EX103"/>
  <c r="EX104"/>
  <c r="EX105"/>
  <c r="EX106"/>
  <c r="EX107"/>
  <c r="EX108"/>
  <c r="EX110"/>
  <c r="EX111"/>
  <c r="EX112"/>
  <c r="EX109"/>
  <c r="EX115"/>
  <c r="EX116"/>
  <c r="EX117"/>
  <c r="EX118"/>
  <c r="EX119"/>
  <c r="EX120"/>
  <c r="EX121"/>
  <c r="EX122"/>
  <c r="EX123"/>
  <c r="EX124"/>
  <c r="EX125"/>
  <c r="EX114"/>
  <c r="EX129"/>
  <c r="EX130"/>
  <c r="EX128" s="1"/>
  <c r="EX126" s="1"/>
  <c r="EX131"/>
  <c r="EX137"/>
  <c r="EX136" s="1"/>
  <c r="EX145"/>
  <c r="EX146"/>
  <c r="EX147"/>
  <c r="EX148"/>
  <c r="EX149"/>
  <c r="EX150"/>
  <c r="EX151"/>
  <c r="EX152"/>
  <c r="EX153"/>
  <c r="EX154"/>
  <c r="EX155"/>
  <c r="EX156"/>
  <c r="EX157"/>
  <c r="EX158"/>
  <c r="EX159"/>
  <c r="EX160"/>
  <c r="EX161"/>
  <c r="EX162"/>
  <c r="EX163"/>
  <c r="EX164"/>
  <c r="EX165"/>
  <c r="EX166"/>
  <c r="EX167"/>
  <c r="EX168"/>
  <c r="EX169"/>
  <c r="EX170"/>
  <c r="EX171"/>
  <c r="EX172"/>
  <c r="EX173"/>
  <c r="EX174"/>
  <c r="EX175"/>
  <c r="EX176"/>
  <c r="EX177"/>
  <c r="EX178"/>
  <c r="EX179"/>
  <c r="EX180"/>
  <c r="EX181"/>
  <c r="EX182"/>
  <c r="EX183"/>
  <c r="EX184"/>
  <c r="EX185"/>
  <c r="EX186"/>
  <c r="EX187"/>
  <c r="EX188"/>
  <c r="EX189"/>
  <c r="EX190"/>
  <c r="EX191"/>
  <c r="EX192"/>
  <c r="EX193"/>
  <c r="EX194"/>
  <c r="EX195"/>
  <c r="EX196"/>
  <c r="EX197"/>
  <c r="EX198"/>
  <c r="EX199"/>
  <c r="EX200"/>
  <c r="EX202"/>
  <c r="EX203"/>
  <c r="EX204"/>
  <c r="EX205"/>
  <c r="EX207"/>
  <c r="EX208"/>
  <c r="EX209"/>
  <c r="EX211"/>
  <c r="EX212"/>
  <c r="EX220"/>
  <c r="EX221"/>
  <c r="EX219"/>
  <c r="EX218" s="1"/>
  <c r="EX217" s="1"/>
  <c r="EX227"/>
  <c r="EX234"/>
  <c r="EX235"/>
  <c r="EX236"/>
  <c r="EX237"/>
  <c r="EX238"/>
  <c r="EX239"/>
  <c r="EX240"/>
  <c r="EX241"/>
  <c r="EX242"/>
  <c r="EX243"/>
  <c r="EX244"/>
  <c r="EX247"/>
  <c r="EX248"/>
  <c r="EX246" s="1"/>
  <c r="EX257"/>
  <c r="EX254" s="1"/>
  <c r="EX260"/>
  <c r="EX261"/>
  <c r="V103" i="1"/>
  <c r="V102"/>
  <c r="V101"/>
  <c r="V100"/>
  <c r="V99"/>
  <c r="DS210" i="2"/>
  <c r="V98" i="1"/>
  <c r="DS136" i="2"/>
  <c r="DS133"/>
  <c r="DS259"/>
  <c r="DS258" s="1"/>
  <c r="DS143"/>
  <c r="DS254"/>
  <c r="V96" i="1"/>
  <c r="DS128" i="2"/>
  <c r="DS126"/>
  <c r="V94" i="1" s="1"/>
  <c r="U103"/>
  <c r="U102"/>
  <c r="U101"/>
  <c r="U100"/>
  <c r="U99"/>
  <c r="DR210" i="2"/>
  <c r="U98" i="1" s="1"/>
  <c r="DR136" i="2"/>
  <c r="DR133" s="1"/>
  <c r="DR259"/>
  <c r="DR258" s="1"/>
  <c r="DR143"/>
  <c r="DR254"/>
  <c r="DR128"/>
  <c r="DR126" s="1"/>
  <c r="U94" i="1" s="1"/>
  <c r="T103"/>
  <c r="T102"/>
  <c r="T101"/>
  <c r="T100"/>
  <c r="T99"/>
  <c r="DQ210" i="2"/>
  <c r="T98" i="1" s="1"/>
  <c r="DQ136" i="2"/>
  <c r="DQ133" s="1"/>
  <c r="DQ259"/>
  <c r="DQ258" s="1"/>
  <c r="DQ143"/>
  <c r="DQ254"/>
  <c r="DQ128"/>
  <c r="DQ126" s="1"/>
  <c r="T94" i="1" s="1"/>
  <c r="FY136" i="2"/>
  <c r="U89" i="1" s="1"/>
  <c r="U88" s="1"/>
  <c r="T78"/>
  <c r="DQ87" i="2"/>
  <c r="T77" i="1" s="1"/>
  <c r="T76"/>
  <c r="T75"/>
  <c r="U78"/>
  <c r="DR87" i="2"/>
  <c r="U77" i="1" s="1"/>
  <c r="U76"/>
  <c r="U75"/>
  <c r="V78"/>
  <c r="DS87" i="2"/>
  <c r="V77" i="1"/>
  <c r="V76"/>
  <c r="V75"/>
  <c r="DS38" i="2"/>
  <c r="V73" i="1"/>
  <c r="DS28" i="2"/>
  <c r="V72" i="1"/>
  <c r="V71"/>
  <c r="DS12" i="2"/>
  <c r="DS219"/>
  <c r="V70" i="1"/>
  <c r="DR38" i="2"/>
  <c r="U73" i="1"/>
  <c r="DR28" i="2"/>
  <c r="U72" i="1"/>
  <c r="U71"/>
  <c r="DR12" i="2"/>
  <c r="DR219"/>
  <c r="U70" i="1"/>
  <c r="DQ38" i="2"/>
  <c r="T73" i="1"/>
  <c r="DQ28" i="2"/>
  <c r="T72" i="1"/>
  <c r="T71"/>
  <c r="DQ12" i="2"/>
  <c r="DQ219"/>
  <c r="T70" i="1"/>
  <c r="BT259" i="2"/>
  <c r="BS259"/>
  <c r="BR259"/>
  <c r="BQ259"/>
  <c r="BT258"/>
  <c r="BS258"/>
  <c r="BR258"/>
  <c r="BQ258"/>
  <c r="BT254"/>
  <c r="BS254"/>
  <c r="BR254"/>
  <c r="BQ254"/>
  <c r="BT246"/>
  <c r="BS246"/>
  <c r="BR246"/>
  <c r="BQ246"/>
  <c r="BT233"/>
  <c r="BS233"/>
  <c r="BR233"/>
  <c r="BQ233"/>
  <c r="BT232"/>
  <c r="BS232"/>
  <c r="BR232"/>
  <c r="BQ232"/>
  <c r="BT227"/>
  <c r="BS227"/>
  <c r="BR227"/>
  <c r="BQ227"/>
  <c r="BT219"/>
  <c r="BS219"/>
  <c r="BR219"/>
  <c r="BQ219"/>
  <c r="BT218"/>
  <c r="BS218"/>
  <c r="BR218"/>
  <c r="BQ218"/>
  <c r="BT217"/>
  <c r="BS217"/>
  <c r="BR217"/>
  <c r="BQ217"/>
  <c r="BT216"/>
  <c r="BS216"/>
  <c r="BR216"/>
  <c r="BQ216"/>
  <c r="BT215"/>
  <c r="BS215"/>
  <c r="BR215"/>
  <c r="BQ215"/>
  <c r="BT214"/>
  <c r="BS214"/>
  <c r="BR214"/>
  <c r="BQ214"/>
  <c r="BT210"/>
  <c r="BS210"/>
  <c r="BR210"/>
  <c r="BQ210"/>
  <c r="BT143"/>
  <c r="BS143"/>
  <c r="BR143"/>
  <c r="BQ143"/>
  <c r="BT136"/>
  <c r="BS136"/>
  <c r="BR136"/>
  <c r="BQ136"/>
  <c r="BT133"/>
  <c r="BS133"/>
  <c r="BR133"/>
  <c r="BQ133"/>
  <c r="BT128"/>
  <c r="BS128"/>
  <c r="BR128"/>
  <c r="BQ128"/>
  <c r="BT126"/>
  <c r="BS126"/>
  <c r="BR126"/>
  <c r="BQ126"/>
  <c r="BT114"/>
  <c r="BS114"/>
  <c r="BR114"/>
  <c r="BQ114"/>
  <c r="BT109"/>
  <c r="BS109"/>
  <c r="BR109"/>
  <c r="BQ109"/>
  <c r="BT96"/>
  <c r="BS96"/>
  <c r="BR96"/>
  <c r="BQ96"/>
  <c r="BT95"/>
  <c r="BS95"/>
  <c r="BR95"/>
  <c r="BQ95"/>
  <c r="BT87"/>
  <c r="BS87"/>
  <c r="BR87"/>
  <c r="BQ87"/>
  <c r="BT84"/>
  <c r="BS84"/>
  <c r="BR84"/>
  <c r="BQ84"/>
  <c r="BT38"/>
  <c r="BS38"/>
  <c r="BR38"/>
  <c r="BQ38"/>
  <c r="BT28"/>
  <c r="BS28"/>
  <c r="BR28"/>
  <c r="BQ28"/>
  <c r="BT12"/>
  <c r="BS12"/>
  <c r="BR12"/>
  <c r="BQ12"/>
  <c r="BT11"/>
  <c r="BS11"/>
  <c r="BR11"/>
  <c r="BQ11"/>
  <c r="BT10"/>
  <c r="BS10"/>
  <c r="BR10"/>
  <c r="BQ10"/>
  <c r="BT9"/>
  <c r="BS9"/>
  <c r="BR9"/>
  <c r="BQ9"/>
  <c r="BT8"/>
  <c r="BS8"/>
  <c r="BR8"/>
  <c r="BQ8"/>
  <c r="BT7"/>
  <c r="BS7"/>
  <c r="BR7"/>
  <c r="BQ7"/>
  <c r="BT6"/>
  <c r="BS6"/>
  <c r="BR6"/>
  <c r="BQ6"/>
  <c r="BI12"/>
  <c r="BJ12"/>
  <c r="BK12"/>
  <c r="BL12"/>
  <c r="BI28"/>
  <c r="BJ28"/>
  <c r="BK28"/>
  <c r="BL28"/>
  <c r="BI38"/>
  <c r="BJ38"/>
  <c r="BK38"/>
  <c r="BL38"/>
  <c r="BI87"/>
  <c r="BI84"/>
  <c r="BJ87"/>
  <c r="BJ84"/>
  <c r="BK87"/>
  <c r="BK84"/>
  <c r="BL87"/>
  <c r="BL84"/>
  <c r="BI96"/>
  <c r="BJ96"/>
  <c r="BK96"/>
  <c r="BL96"/>
  <c r="BI109"/>
  <c r="BJ109"/>
  <c r="BK109"/>
  <c r="BL109"/>
  <c r="BI114"/>
  <c r="BJ114"/>
  <c r="BK114"/>
  <c r="BL114"/>
  <c r="BI128"/>
  <c r="BI126"/>
  <c r="BJ128"/>
  <c r="BJ126"/>
  <c r="BK128"/>
  <c r="BK126"/>
  <c r="BL128"/>
  <c r="BL126"/>
  <c r="BI136"/>
  <c r="BJ136"/>
  <c r="BK136"/>
  <c r="BL136"/>
  <c r="BI143"/>
  <c r="BJ143"/>
  <c r="BK143"/>
  <c r="BL143"/>
  <c r="BI210"/>
  <c r="BJ210"/>
  <c r="BK210"/>
  <c r="BL210"/>
  <c r="BI219"/>
  <c r="BI218"/>
  <c r="BI217" s="1"/>
  <c r="BI227"/>
  <c r="BJ219"/>
  <c r="BJ218" s="1"/>
  <c r="BJ217" s="1"/>
  <c r="BJ227"/>
  <c r="BK219"/>
  <c r="BK218" s="1"/>
  <c r="BK217" s="1"/>
  <c r="BK227"/>
  <c r="BL219"/>
  <c r="BL218" s="1"/>
  <c r="BL227"/>
  <c r="BI233"/>
  <c r="BJ233"/>
  <c r="BK233"/>
  <c r="BL233"/>
  <c r="BI246"/>
  <c r="BJ246"/>
  <c r="BK246"/>
  <c r="BL246"/>
  <c r="BI254"/>
  <c r="BJ254"/>
  <c r="BK254"/>
  <c r="BL254"/>
  <c r="BI259"/>
  <c r="BI258"/>
  <c r="BJ259"/>
  <c r="BJ258"/>
  <c r="BK259"/>
  <c r="BK258"/>
  <c r="BL259"/>
  <c r="BL258"/>
  <c r="AF259"/>
  <c r="AE259"/>
  <c r="AD259"/>
  <c r="AC259"/>
  <c r="AF258"/>
  <c r="AE258"/>
  <c r="AD258"/>
  <c r="AC258"/>
  <c r="AF254"/>
  <c r="AE254"/>
  <c r="AD254"/>
  <c r="AC254"/>
  <c r="AF246"/>
  <c r="AE246"/>
  <c r="AD246"/>
  <c r="AC246"/>
  <c r="AF233"/>
  <c r="AE233"/>
  <c r="AD233"/>
  <c r="AC233"/>
  <c r="AF232"/>
  <c r="AE232"/>
  <c r="AD232"/>
  <c r="AC232"/>
  <c r="AF227"/>
  <c r="AE227"/>
  <c r="AD227"/>
  <c r="AC227"/>
  <c r="AF219"/>
  <c r="AE219"/>
  <c r="AD219"/>
  <c r="AC219"/>
  <c r="AF218"/>
  <c r="AE218"/>
  <c r="AD218"/>
  <c r="AC218"/>
  <c r="AF217"/>
  <c r="AE217"/>
  <c r="AD217"/>
  <c r="AC217"/>
  <c r="AF216"/>
  <c r="AE216"/>
  <c r="AD216"/>
  <c r="AC216"/>
  <c r="AF215"/>
  <c r="AE215"/>
  <c r="AD215"/>
  <c r="AC215"/>
  <c r="AF214"/>
  <c r="AE214"/>
  <c r="AD214"/>
  <c r="AC214"/>
  <c r="AF210"/>
  <c r="AE210"/>
  <c r="AD210"/>
  <c r="AC210"/>
  <c r="AF143"/>
  <c r="AE143"/>
  <c r="AD143"/>
  <c r="AC143"/>
  <c r="AF136"/>
  <c r="AE136"/>
  <c r="AE133" s="1"/>
  <c r="AD136"/>
  <c r="AD133"/>
  <c r="AC136"/>
  <c r="AF133"/>
  <c r="AE12"/>
  <c r="AE28"/>
  <c r="AE38"/>
  <c r="AE87"/>
  <c r="AE84" s="1"/>
  <c r="AE96"/>
  <c r="AE109"/>
  <c r="AE114"/>
  <c r="AE128"/>
  <c r="AE126" s="1"/>
  <c r="AC133"/>
  <c r="AF128"/>
  <c r="AD128"/>
  <c r="AD126" s="1"/>
  <c r="AC128"/>
  <c r="AF126"/>
  <c r="AC126"/>
  <c r="AF114"/>
  <c r="AD114"/>
  <c r="AC114"/>
  <c r="AF109"/>
  <c r="AF95" s="1"/>
  <c r="AD109"/>
  <c r="AC109"/>
  <c r="AF96"/>
  <c r="AD96"/>
  <c r="AD95" s="1"/>
  <c r="AC96"/>
  <c r="AC95"/>
  <c r="AF87"/>
  <c r="AD87"/>
  <c r="AD84" s="1"/>
  <c r="AC87"/>
  <c r="AF84"/>
  <c r="AC84"/>
  <c r="AF38"/>
  <c r="AD38"/>
  <c r="AC38"/>
  <c r="AF28"/>
  <c r="AD28"/>
  <c r="AC28"/>
  <c r="AF12"/>
  <c r="AD12"/>
  <c r="AD11" s="1"/>
  <c r="AC12"/>
  <c r="DD114"/>
  <c r="CO233"/>
  <c r="CO210"/>
  <c r="AQ206" i="5"/>
  <c r="AQ205"/>
  <c r="AQ204"/>
  <c r="AQ203"/>
  <c r="AQ202"/>
  <c r="AQ201"/>
  <c r="AQ200"/>
  <c r="AQ199"/>
  <c r="AQ198"/>
  <c r="AQ197"/>
  <c r="AP206"/>
  <c r="AP205"/>
  <c r="AP204"/>
  <c r="AP203"/>
  <c r="AP202"/>
  <c r="AP201"/>
  <c r="AP200"/>
  <c r="AP199"/>
  <c r="AP198"/>
  <c r="AP197"/>
  <c r="AO206"/>
  <c r="AO205"/>
  <c r="AO204"/>
  <c r="AO203"/>
  <c r="AO202"/>
  <c r="AO201"/>
  <c r="AO200"/>
  <c r="AO199"/>
  <c r="AO198"/>
  <c r="AO197"/>
  <c r="AN206"/>
  <c r="AN205"/>
  <c r="AN204"/>
  <c r="AN203"/>
  <c r="AN202"/>
  <c r="AN201"/>
  <c r="AN200"/>
  <c r="AN199"/>
  <c r="AN198"/>
  <c r="AN197"/>
  <c r="AM206"/>
  <c r="AM205"/>
  <c r="AM204"/>
  <c r="AM203"/>
  <c r="AM202"/>
  <c r="AM201"/>
  <c r="AM200"/>
  <c r="AM199"/>
  <c r="AM198"/>
  <c r="AM197"/>
  <c r="AL206"/>
  <c r="AL205"/>
  <c r="AL204"/>
  <c r="AL203"/>
  <c r="AL202"/>
  <c r="AL201"/>
  <c r="AL200"/>
  <c r="AL199"/>
  <c r="AL198"/>
  <c r="AL197"/>
  <c r="AK206"/>
  <c r="AK205"/>
  <c r="AK204"/>
  <c r="AK203"/>
  <c r="AK202"/>
  <c r="AK201"/>
  <c r="AK200"/>
  <c r="AK199"/>
  <c r="AK198"/>
  <c r="AK197"/>
  <c r="AJ206"/>
  <c r="AJ205"/>
  <c r="AJ204"/>
  <c r="AJ203"/>
  <c r="AJ202"/>
  <c r="AJ201"/>
  <c r="AJ200"/>
  <c r="AJ199"/>
  <c r="AJ198"/>
  <c r="AJ197"/>
  <c r="AH199"/>
  <c r="AH197"/>
  <c r="AG206"/>
  <c r="AG205"/>
  <c r="AG204"/>
  <c r="AG203"/>
  <c r="AG202"/>
  <c r="AG201"/>
  <c r="AG200"/>
  <c r="AG199"/>
  <c r="AG198"/>
  <c r="AG197"/>
  <c r="Y206"/>
  <c r="Y205"/>
  <c r="Y204"/>
  <c r="Y203"/>
  <c r="Y202"/>
  <c r="Y201"/>
  <c r="Y200"/>
  <c r="Y199"/>
  <c r="Y198"/>
  <c r="Y197"/>
  <c r="AC206"/>
  <c r="AC205"/>
  <c r="AC204"/>
  <c r="AC203"/>
  <c r="AC202"/>
  <c r="AC201"/>
  <c r="AC200"/>
  <c r="AC199"/>
  <c r="AC198"/>
  <c r="AC197"/>
  <c r="AB198"/>
  <c r="AB197"/>
  <c r="X198"/>
  <c r="X197"/>
  <c r="U206"/>
  <c r="U205"/>
  <c r="U204"/>
  <c r="U203"/>
  <c r="U202"/>
  <c r="U201"/>
  <c r="U200"/>
  <c r="U199"/>
  <c r="U198"/>
  <c r="U197"/>
  <c r="T206"/>
  <c r="T205"/>
  <c r="T204"/>
  <c r="T203"/>
  <c r="T201"/>
  <c r="T200"/>
  <c r="T199"/>
  <c r="T198"/>
  <c r="T197"/>
  <c r="S206"/>
  <c r="S205"/>
  <c r="S204"/>
  <c r="S203"/>
  <c r="S202"/>
  <c r="S201"/>
  <c r="S200"/>
  <c r="S199"/>
  <c r="S198"/>
  <c r="S197"/>
  <c r="R206"/>
  <c r="R205"/>
  <c r="R204"/>
  <c r="R203"/>
  <c r="R202"/>
  <c r="R201"/>
  <c r="R200"/>
  <c r="R199"/>
  <c r="R198"/>
  <c r="R197"/>
  <c r="Q206"/>
  <c r="Q205"/>
  <c r="Q204"/>
  <c r="Q203"/>
  <c r="Q202"/>
  <c r="Q201"/>
  <c r="Q200"/>
  <c r="Q199"/>
  <c r="Q198"/>
  <c r="Q197"/>
  <c r="P206"/>
  <c r="P205"/>
  <c r="P204"/>
  <c r="P203"/>
  <c r="P202"/>
  <c r="P201"/>
  <c r="P200"/>
  <c r="P199"/>
  <c r="P198"/>
  <c r="P197"/>
  <c r="O206"/>
  <c r="O205"/>
  <c r="O204"/>
  <c r="O203"/>
  <c r="O202"/>
  <c r="O201"/>
  <c r="O200"/>
  <c r="O199"/>
  <c r="O198"/>
  <c r="O197"/>
  <c r="N206"/>
  <c r="N205"/>
  <c r="N204"/>
  <c r="N203"/>
  <c r="N202"/>
  <c r="N201"/>
  <c r="N200"/>
  <c r="N199"/>
  <c r="N198"/>
  <c r="N197"/>
  <c r="J206"/>
  <c r="J205"/>
  <c r="J204"/>
  <c r="J203"/>
  <c r="J202"/>
  <c r="J201"/>
  <c r="J200"/>
  <c r="J199"/>
  <c r="J198"/>
  <c r="J197"/>
  <c r="I206"/>
  <c r="I205"/>
  <c r="I204"/>
  <c r="I203"/>
  <c r="I202"/>
  <c r="I201"/>
  <c r="I200"/>
  <c r="I199"/>
  <c r="I198"/>
  <c r="I197"/>
  <c r="H206"/>
  <c r="H205"/>
  <c r="H204"/>
  <c r="H203"/>
  <c r="H202"/>
  <c r="H201"/>
  <c r="H200"/>
  <c r="H199"/>
  <c r="H198"/>
  <c r="H197"/>
  <c r="G206"/>
  <c r="G205"/>
  <c r="G204"/>
  <c r="G203"/>
  <c r="G202"/>
  <c r="G201"/>
  <c r="G200"/>
  <c r="G199"/>
  <c r="G198"/>
  <c r="G197"/>
  <c r="F206"/>
  <c r="F205"/>
  <c r="F204"/>
  <c r="F203"/>
  <c r="F202"/>
  <c r="F201"/>
  <c r="F200"/>
  <c r="F199"/>
  <c r="F198"/>
  <c r="F197"/>
  <c r="E206"/>
  <c r="E205"/>
  <c r="E204"/>
  <c r="E203"/>
  <c r="E202"/>
  <c r="E201"/>
  <c r="E200"/>
  <c r="E199"/>
  <c r="E198"/>
  <c r="E197"/>
  <c r="D206"/>
  <c r="D205"/>
  <c r="D204"/>
  <c r="D203"/>
  <c r="D202"/>
  <c r="D201"/>
  <c r="D200"/>
  <c r="D199"/>
  <c r="D198"/>
  <c r="D197"/>
  <c r="C206"/>
  <c r="C205"/>
  <c r="C204"/>
  <c r="C203"/>
  <c r="C202"/>
  <c r="C201"/>
  <c r="C200"/>
  <c r="C199"/>
  <c r="C198"/>
  <c r="C197"/>
  <c r="B206"/>
  <c r="B205"/>
  <c r="B204"/>
  <c r="B203"/>
  <c r="B202"/>
  <c r="B201"/>
  <c r="B200"/>
  <c r="B199"/>
  <c r="B198"/>
  <c r="B197"/>
  <c r="G164"/>
  <c r="G138"/>
  <c r="G56"/>
  <c r="D105"/>
  <c r="E105"/>
  <c r="F105"/>
  <c r="C105"/>
  <c r="D31"/>
  <c r="E31"/>
  <c r="F31"/>
  <c r="G31"/>
  <c r="H31"/>
  <c r="I31"/>
  <c r="J31"/>
  <c r="K31"/>
  <c r="L31"/>
  <c r="M31"/>
  <c r="N31"/>
  <c r="O31"/>
  <c r="P31"/>
  <c r="Q31"/>
  <c r="C31"/>
  <c r="D37"/>
  <c r="E37"/>
  <c r="F37"/>
  <c r="G37"/>
  <c r="H37"/>
  <c r="I37"/>
  <c r="J37"/>
  <c r="K37"/>
  <c r="L37"/>
  <c r="M37"/>
  <c r="N37"/>
  <c r="O37"/>
  <c r="P37"/>
  <c r="Q37"/>
  <c r="C37"/>
  <c r="D43"/>
  <c r="E43"/>
  <c r="F43"/>
  <c r="G43"/>
  <c r="H43"/>
  <c r="I43"/>
  <c r="J43"/>
  <c r="K43"/>
  <c r="L43"/>
  <c r="M43"/>
  <c r="N43"/>
  <c r="O43"/>
  <c r="P43"/>
  <c r="Q43"/>
  <c r="C43"/>
  <c r="C36" s="1"/>
  <c r="C65" i="4"/>
  <c r="C64"/>
  <c r="C60"/>
  <c r="C58"/>
  <c r="C55"/>
  <c r="C52"/>
  <c r="C50"/>
  <c r="C48"/>
  <c r="C46"/>
  <c r="C42"/>
  <c r="C41"/>
  <c r="C37"/>
  <c r="C36"/>
  <c r="C35"/>
  <c r="C34"/>
  <c r="C33"/>
  <c r="N69"/>
  <c r="T69"/>
  <c r="D65"/>
  <c r="D64"/>
  <c r="D60"/>
  <c r="H64"/>
  <c r="I64"/>
  <c r="J64"/>
  <c r="K64"/>
  <c r="L64"/>
  <c r="M64"/>
  <c r="H65"/>
  <c r="I65"/>
  <c r="J65"/>
  <c r="K65"/>
  <c r="L65"/>
  <c r="M65"/>
  <c r="M60"/>
  <c r="L60"/>
  <c r="K60"/>
  <c r="J60"/>
  <c r="I60"/>
  <c r="H60"/>
  <c r="M58"/>
  <c r="L58"/>
  <c r="K58"/>
  <c r="J58"/>
  <c r="I58"/>
  <c r="H58"/>
  <c r="M55"/>
  <c r="L55"/>
  <c r="K55"/>
  <c r="J55"/>
  <c r="I55"/>
  <c r="H55"/>
  <c r="M52"/>
  <c r="L52"/>
  <c r="K52"/>
  <c r="J52"/>
  <c r="I52"/>
  <c r="H52"/>
  <c r="M50"/>
  <c r="L50"/>
  <c r="K50"/>
  <c r="G50"/>
  <c r="I50"/>
  <c r="J50"/>
  <c r="H50"/>
  <c r="J49"/>
  <c r="M48"/>
  <c r="L48"/>
  <c r="K48"/>
  <c r="J48"/>
  <c r="I48"/>
  <c r="H48"/>
  <c r="J47"/>
  <c r="M46"/>
  <c r="L46"/>
  <c r="K46"/>
  <c r="G46"/>
  <c r="I46"/>
  <c r="J46"/>
  <c r="H46"/>
  <c r="H34"/>
  <c r="I34"/>
  <c r="J34"/>
  <c r="K34"/>
  <c r="L34"/>
  <c r="M34"/>
  <c r="H35"/>
  <c r="I35"/>
  <c r="J35"/>
  <c r="K35"/>
  <c r="L35"/>
  <c r="M35"/>
  <c r="H36"/>
  <c r="I36"/>
  <c r="J36"/>
  <c r="K36"/>
  <c r="L36"/>
  <c r="M36"/>
  <c r="H37"/>
  <c r="I37"/>
  <c r="J37"/>
  <c r="K37"/>
  <c r="L37"/>
  <c r="M37"/>
  <c r="H41"/>
  <c r="I41"/>
  <c r="J41"/>
  <c r="K41"/>
  <c r="L41"/>
  <c r="M41"/>
  <c r="H42"/>
  <c r="I42"/>
  <c r="J42"/>
  <c r="K42"/>
  <c r="L42"/>
  <c r="M42"/>
  <c r="M33"/>
  <c r="L33"/>
  <c r="K33"/>
  <c r="J33"/>
  <c r="I33"/>
  <c r="H33"/>
  <c r="G65"/>
  <c r="G64"/>
  <c r="E64" s="1"/>
  <c r="G60"/>
  <c r="E60" s="1"/>
  <c r="G58"/>
  <c r="G55"/>
  <c r="E55" s="1"/>
  <c r="G53"/>
  <c r="G52"/>
  <c r="E52" s="1"/>
  <c r="G48"/>
  <c r="G34"/>
  <c r="E34" s="1"/>
  <c r="G35"/>
  <c r="G36"/>
  <c r="G37"/>
  <c r="E37" s="1"/>
  <c r="G41"/>
  <c r="G42"/>
  <c r="E42" s="1"/>
  <c r="G33"/>
  <c r="E33" s="1"/>
  <c r="F65"/>
  <c r="F64"/>
  <c r="F60"/>
  <c r="F58"/>
  <c r="F55"/>
  <c r="F52"/>
  <c r="F50"/>
  <c r="F48"/>
  <c r="F46"/>
  <c r="F42"/>
  <c r="F41"/>
  <c r="F37"/>
  <c r="F36"/>
  <c r="F35"/>
  <c r="F34"/>
  <c r="F33"/>
  <c r="E35"/>
  <c r="HI27" i="2"/>
  <c r="HI85"/>
  <c r="HI86"/>
  <c r="HI94"/>
  <c r="HI113"/>
  <c r="HI127"/>
  <c r="HI132"/>
  <c r="HI138"/>
  <c r="HI139"/>
  <c r="HI140"/>
  <c r="HI141"/>
  <c r="HI142"/>
  <c r="HI213"/>
  <c r="HI224"/>
  <c r="HI225"/>
  <c r="HI226"/>
  <c r="HI228"/>
  <c r="HI229"/>
  <c r="HI230"/>
  <c r="HI231"/>
  <c r="HI245"/>
  <c r="HI249"/>
  <c r="HI250"/>
  <c r="HI251"/>
  <c r="HI252"/>
  <c r="HI253"/>
  <c r="HI262"/>
  <c r="HI263"/>
  <c r="HI264"/>
  <c r="HI265"/>
  <c r="HI266"/>
  <c r="HI267"/>
  <c r="HI268"/>
  <c r="HI269"/>
  <c r="HI270"/>
  <c r="HI271"/>
  <c r="HI272"/>
  <c r="HI273"/>
  <c r="HI274"/>
  <c r="HI275"/>
  <c r="HI276"/>
  <c r="HI277"/>
  <c r="HI278"/>
  <c r="HI279"/>
  <c r="HI280"/>
  <c r="HI281"/>
  <c r="HI282"/>
  <c r="HI283"/>
  <c r="HI284"/>
  <c r="HI285"/>
  <c r="HI286"/>
  <c r="HI287"/>
  <c r="HI288"/>
  <c r="HI289"/>
  <c r="HI290"/>
  <c r="HI291"/>
  <c r="HI292"/>
  <c r="HI293"/>
  <c r="T202" i="5"/>
  <c r="BK232" i="2"/>
  <c r="BI232"/>
  <c r="BL232"/>
  <c r="BJ232"/>
  <c r="BK133"/>
  <c r="BI133"/>
  <c r="BL133"/>
  <c r="BJ133"/>
  <c r="BK95"/>
  <c r="BI95"/>
  <c r="BL95"/>
  <c r="BJ95"/>
  <c r="BK11"/>
  <c r="BK10" s="1"/>
  <c r="BK9" s="1"/>
  <c r="BI11"/>
  <c r="BI10" s="1"/>
  <c r="BL11"/>
  <c r="BL10" s="1"/>
  <c r="BJ11"/>
  <c r="BJ10" s="1"/>
  <c r="BJ9" s="1"/>
  <c r="N36" i="5"/>
  <c r="L36"/>
  <c r="J36"/>
  <c r="H36"/>
  <c r="F36"/>
  <c r="D36"/>
  <c r="M36"/>
  <c r="K36"/>
  <c r="I36"/>
  <c r="G36"/>
  <c r="E36"/>
  <c r="P36"/>
  <c r="Q36"/>
  <c r="O36"/>
  <c r="G207"/>
  <c r="H207"/>
  <c r="E65" i="4"/>
  <c r="E41"/>
  <c r="E36"/>
  <c r="E48"/>
  <c r="E58"/>
  <c r="EW227" i="2"/>
  <c r="ET238"/>
  <c r="ET237"/>
  <c r="ET236"/>
  <c r="ET221"/>
  <c r="ET220"/>
  <c r="ET122"/>
  <c r="ET99"/>
  <c r="CY261"/>
  <c r="CY260"/>
  <c r="CY257"/>
  <c r="CY248"/>
  <c r="CY247"/>
  <c r="CY244"/>
  <c r="CY243"/>
  <c r="CY242"/>
  <c r="CY241"/>
  <c r="CY240"/>
  <c r="CY239"/>
  <c r="CY238"/>
  <c r="CY237"/>
  <c r="CY236"/>
  <c r="CY235"/>
  <c r="CY234"/>
  <c r="CY221"/>
  <c r="CY220"/>
  <c r="CY212"/>
  <c r="CY211"/>
  <c r="CY209"/>
  <c r="CY208"/>
  <c r="CY207"/>
  <c r="CY205"/>
  <c r="CY204"/>
  <c r="CY203"/>
  <c r="CY202"/>
  <c r="CY200"/>
  <c r="CY199"/>
  <c r="CY198"/>
  <c r="CY197"/>
  <c r="CY196"/>
  <c r="CY195"/>
  <c r="CY194"/>
  <c r="CY193"/>
  <c r="CY192"/>
  <c r="CY191"/>
  <c r="CY190"/>
  <c r="CY189"/>
  <c r="CY188"/>
  <c r="CY187"/>
  <c r="CY186"/>
  <c r="CY185"/>
  <c r="CY184"/>
  <c r="CY183"/>
  <c r="CY182"/>
  <c r="CY181"/>
  <c r="CY180"/>
  <c r="CY179"/>
  <c r="CY178"/>
  <c r="CY177"/>
  <c r="CY176"/>
  <c r="CY175"/>
  <c r="CY174"/>
  <c r="CY173"/>
  <c r="CY172"/>
  <c r="CY171"/>
  <c r="CY170"/>
  <c r="CY169"/>
  <c r="CY168"/>
  <c r="CY167"/>
  <c r="CY166"/>
  <c r="CY165"/>
  <c r="CY164"/>
  <c r="CY163"/>
  <c r="CY162"/>
  <c r="CY161"/>
  <c r="CY160"/>
  <c r="CY159"/>
  <c r="CY158"/>
  <c r="CY157"/>
  <c r="CY156"/>
  <c r="CY155"/>
  <c r="CY154"/>
  <c r="CY153"/>
  <c r="CY152"/>
  <c r="CY151"/>
  <c r="CY150"/>
  <c r="CY149"/>
  <c r="CY148"/>
  <c r="CY147"/>
  <c r="CY146"/>
  <c r="CY145"/>
  <c r="CY137"/>
  <c r="CY131"/>
  <c r="CY130"/>
  <c r="CY129"/>
  <c r="CY125"/>
  <c r="CY124"/>
  <c r="CY123"/>
  <c r="CY122"/>
  <c r="CY121"/>
  <c r="CY120"/>
  <c r="CY119"/>
  <c r="CY118"/>
  <c r="CY117"/>
  <c r="CY116"/>
  <c r="CY115"/>
  <c r="CY112"/>
  <c r="CY111"/>
  <c r="CY110"/>
  <c r="CY108"/>
  <c r="CY107"/>
  <c r="CY106"/>
  <c r="CY105"/>
  <c r="CY104"/>
  <c r="CY103"/>
  <c r="CY102"/>
  <c r="CY101"/>
  <c r="CY100"/>
  <c r="CY99"/>
  <c r="CY98"/>
  <c r="CY97"/>
  <c r="CY93"/>
  <c r="CY92"/>
  <c r="CY91"/>
  <c r="CY90"/>
  <c r="CY89"/>
  <c r="CY88"/>
  <c r="CY65"/>
  <c r="CY66"/>
  <c r="CY67"/>
  <c r="CY68"/>
  <c r="CY69"/>
  <c r="CY70"/>
  <c r="CY71"/>
  <c r="CY72"/>
  <c r="CY73"/>
  <c r="CY74"/>
  <c r="CY75"/>
  <c r="CY76"/>
  <c r="CY77"/>
  <c r="CY78"/>
  <c r="CY79"/>
  <c r="CY80"/>
  <c r="CY81"/>
  <c r="CY82"/>
  <c r="CY83"/>
  <c r="CM227"/>
  <c r="CO227"/>
  <c r="CM259"/>
  <c r="CM258" s="1"/>
  <c r="CO259"/>
  <c r="CO258" s="1"/>
  <c r="CM254"/>
  <c r="CO254"/>
  <c r="CM246"/>
  <c r="CO246"/>
  <c r="CO232"/>
  <c r="CM233"/>
  <c r="CM28"/>
  <c r="CM128"/>
  <c r="CM126"/>
  <c r="CN128"/>
  <c r="CN126"/>
  <c r="CY64"/>
  <c r="CY63"/>
  <c r="CY62"/>
  <c r="CY61"/>
  <c r="CY60"/>
  <c r="CY59"/>
  <c r="CY58"/>
  <c r="CY57"/>
  <c r="CY56"/>
  <c r="CY55"/>
  <c r="CY54"/>
  <c r="CY53"/>
  <c r="CY52"/>
  <c r="CY51"/>
  <c r="CY50"/>
  <c r="CY49"/>
  <c r="CY48"/>
  <c r="CY47"/>
  <c r="CY46"/>
  <c r="CY45"/>
  <c r="CY44"/>
  <c r="CY43"/>
  <c r="CY42"/>
  <c r="CY41"/>
  <c r="CY40"/>
  <c r="CY39"/>
  <c r="CY37"/>
  <c r="CY36"/>
  <c r="CY35"/>
  <c r="CY34"/>
  <c r="CY33"/>
  <c r="CY32"/>
  <c r="CY31"/>
  <c r="CY30"/>
  <c r="CY29"/>
  <c r="CY14"/>
  <c r="CY15"/>
  <c r="CY16"/>
  <c r="CY17"/>
  <c r="CY18"/>
  <c r="CY19"/>
  <c r="CY20"/>
  <c r="CY21"/>
  <c r="CY22"/>
  <c r="CY23"/>
  <c r="CY24"/>
  <c r="CY25"/>
  <c r="CY26"/>
  <c r="CY13"/>
  <c r="CM232"/>
  <c r="HH261"/>
  <c r="HG261"/>
  <c r="HE261"/>
  <c r="HH260"/>
  <c r="HG260"/>
  <c r="HF260"/>
  <c r="HE260"/>
  <c r="HH257"/>
  <c r="HG257"/>
  <c r="HF257"/>
  <c r="HF254" s="1"/>
  <c r="HE257"/>
  <c r="HH254"/>
  <c r="HH248"/>
  <c r="HG248"/>
  <c r="HH247"/>
  <c r="HH246" s="1"/>
  <c r="HG247"/>
  <c r="HH244"/>
  <c r="HG244"/>
  <c r="HF244"/>
  <c r="HE244"/>
  <c r="HH243"/>
  <c r="HG243"/>
  <c r="HF243"/>
  <c r="HE243"/>
  <c r="HH242"/>
  <c r="HG242"/>
  <c r="HF242"/>
  <c r="HE242"/>
  <c r="HH241"/>
  <c r="HG241"/>
  <c r="HF241"/>
  <c r="HE241"/>
  <c r="HH240"/>
  <c r="HG240"/>
  <c r="HF240"/>
  <c r="HE240"/>
  <c r="HH239"/>
  <c r="HG239"/>
  <c r="HF239"/>
  <c r="HE239"/>
  <c r="HH238"/>
  <c r="HG238"/>
  <c r="HF238"/>
  <c r="HE238"/>
  <c r="HH237"/>
  <c r="HG237"/>
  <c r="HF237"/>
  <c r="HE237"/>
  <c r="HH236"/>
  <c r="HG236"/>
  <c r="HF236"/>
  <c r="HE236"/>
  <c r="HH235"/>
  <c r="HG235"/>
  <c r="HF235"/>
  <c r="HE235"/>
  <c r="HH234"/>
  <c r="HH233"/>
  <c r="HG234"/>
  <c r="HF234"/>
  <c r="HF233" s="1"/>
  <c r="HE234"/>
  <c r="HH212"/>
  <c r="HG212"/>
  <c r="HE212"/>
  <c r="HH211"/>
  <c r="HG211"/>
  <c r="HE211"/>
  <c r="J53" i="4"/>
  <c r="HH221" i="2"/>
  <c r="HG221"/>
  <c r="HF221"/>
  <c r="HE221"/>
  <c r="HH220"/>
  <c r="M63" i="4"/>
  <c r="M69" s="1"/>
  <c r="HG220" i="2"/>
  <c r="HF220"/>
  <c r="HE220"/>
  <c r="HH209"/>
  <c r="HG209"/>
  <c r="HF209"/>
  <c r="HE209"/>
  <c r="HH208"/>
  <c r="M56" i="4" s="1"/>
  <c r="HG208" i="2"/>
  <c r="L56" i="4" s="1"/>
  <c r="HF208" i="2"/>
  <c r="K56" i="4" s="1"/>
  <c r="HE208" i="2"/>
  <c r="J56" i="4"/>
  <c r="HH207" i="2"/>
  <c r="HG207"/>
  <c r="HF207"/>
  <c r="HE207"/>
  <c r="HH205"/>
  <c r="HG205"/>
  <c r="HF205"/>
  <c r="HE205"/>
  <c r="HH204"/>
  <c r="HG204"/>
  <c r="HF204"/>
  <c r="HE204"/>
  <c r="HH203"/>
  <c r="HG203"/>
  <c r="HF203"/>
  <c r="HE203"/>
  <c r="HH202"/>
  <c r="HG202"/>
  <c r="HF202"/>
  <c r="HE202"/>
  <c r="HF200"/>
  <c r="HE200"/>
  <c r="HF199"/>
  <c r="HE199"/>
  <c r="HF198"/>
  <c r="HE198"/>
  <c r="HF197"/>
  <c r="HE197"/>
  <c r="HF196"/>
  <c r="HE196"/>
  <c r="HF195"/>
  <c r="HE195"/>
  <c r="HF194"/>
  <c r="HE194"/>
  <c r="HF193"/>
  <c r="HE193"/>
  <c r="HF192"/>
  <c r="HE192"/>
  <c r="HF191"/>
  <c r="HE191"/>
  <c r="HF190"/>
  <c r="HE190"/>
  <c r="HF189"/>
  <c r="HE189"/>
  <c r="HF188"/>
  <c r="HE188"/>
  <c r="HF187"/>
  <c r="HE187"/>
  <c r="HF186"/>
  <c r="HE186"/>
  <c r="HF185"/>
  <c r="HE185"/>
  <c r="HF184"/>
  <c r="HE184"/>
  <c r="HF183"/>
  <c r="HE183"/>
  <c r="HF182"/>
  <c r="HE182"/>
  <c r="HF181"/>
  <c r="HE181"/>
  <c r="HF180"/>
  <c r="HE180"/>
  <c r="HF179"/>
  <c r="HE179"/>
  <c r="HF178"/>
  <c r="HE178"/>
  <c r="HF177"/>
  <c r="HE177"/>
  <c r="HF176"/>
  <c r="HE176"/>
  <c r="HF175"/>
  <c r="HE175"/>
  <c r="HF174"/>
  <c r="HE174"/>
  <c r="HF173"/>
  <c r="HE173"/>
  <c r="HF172"/>
  <c r="HE172"/>
  <c r="HF171"/>
  <c r="HE171"/>
  <c r="HF170"/>
  <c r="HE170"/>
  <c r="HF169"/>
  <c r="HE169"/>
  <c r="HF168"/>
  <c r="HE168"/>
  <c r="HF167"/>
  <c r="HE167"/>
  <c r="HF166"/>
  <c r="HE166"/>
  <c r="HF165"/>
  <c r="HE165"/>
  <c r="HF164"/>
  <c r="HE164"/>
  <c r="HF163"/>
  <c r="HE163"/>
  <c r="HF162"/>
  <c r="HE162"/>
  <c r="HF161"/>
  <c r="HE161"/>
  <c r="HF160"/>
  <c r="HE160"/>
  <c r="HF159"/>
  <c r="HE159"/>
  <c r="HF158"/>
  <c r="HE158"/>
  <c r="HF157"/>
  <c r="HE157"/>
  <c r="HF156"/>
  <c r="HE156"/>
  <c r="HF155"/>
  <c r="HE155"/>
  <c r="HF154"/>
  <c r="HE154"/>
  <c r="HF153"/>
  <c r="HE153"/>
  <c r="HF152"/>
  <c r="HE152"/>
  <c r="HF151"/>
  <c r="HE151"/>
  <c r="HF150"/>
  <c r="HE150"/>
  <c r="HF149"/>
  <c r="HE149"/>
  <c r="HF148"/>
  <c r="HE148"/>
  <c r="HF147"/>
  <c r="HE147"/>
  <c r="HF146"/>
  <c r="HE146"/>
  <c r="HF145"/>
  <c r="HE145"/>
  <c r="HH137"/>
  <c r="M54" i="4"/>
  <c r="HG137" i="2"/>
  <c r="L54" i="4"/>
  <c r="HE137" i="2"/>
  <c r="J54" i="4"/>
  <c r="HH135" i="2"/>
  <c r="HG135"/>
  <c r="HF135"/>
  <c r="HE135"/>
  <c r="HE134" s="1"/>
  <c r="HH131"/>
  <c r="HG131"/>
  <c r="HF131"/>
  <c r="HE131"/>
  <c r="HH130"/>
  <c r="HG130"/>
  <c r="HF130"/>
  <c r="HE130"/>
  <c r="HH129"/>
  <c r="HG129"/>
  <c r="L61" i="4" s="1"/>
  <c r="L59" s="1"/>
  <c r="HF129" i="2"/>
  <c r="HE129"/>
  <c r="J61" i="4" s="1"/>
  <c r="J59" s="1"/>
  <c r="HH125" i="2"/>
  <c r="M51" i="4"/>
  <c r="HG125" i="2"/>
  <c r="L51" i="4"/>
  <c r="HH124" i="2"/>
  <c r="HG124"/>
  <c r="HH123"/>
  <c r="HG123"/>
  <c r="L62" i="4" s="1"/>
  <c r="HH122" i="2"/>
  <c r="HG122"/>
  <c r="HH121"/>
  <c r="HG121"/>
  <c r="HH120"/>
  <c r="HG120"/>
  <c r="HH119"/>
  <c r="M40" i="4" s="1"/>
  <c r="HG119" i="2"/>
  <c r="L40" i="4" s="1"/>
  <c r="HH118" i="2"/>
  <c r="HG118"/>
  <c r="HH117"/>
  <c r="HG117"/>
  <c r="HH116"/>
  <c r="HG116"/>
  <c r="HH115"/>
  <c r="HH114" s="1"/>
  <c r="HG115"/>
  <c r="L57" i="4" s="1"/>
  <c r="HH112" i="2"/>
  <c r="HG112"/>
  <c r="HF112"/>
  <c r="HE112"/>
  <c r="HH111"/>
  <c r="HG111"/>
  <c r="HF111"/>
  <c r="HE111"/>
  <c r="HH110"/>
  <c r="HH109" s="1"/>
  <c r="HG110"/>
  <c r="HG109" s="1"/>
  <c r="HF110"/>
  <c r="HE110"/>
  <c r="HE109" s="1"/>
  <c r="HH108"/>
  <c r="HG108"/>
  <c r="HF108"/>
  <c r="HE108"/>
  <c r="HH107"/>
  <c r="HG107"/>
  <c r="HF107"/>
  <c r="HE107"/>
  <c r="HH106"/>
  <c r="HG106"/>
  <c r="HF106"/>
  <c r="HE106"/>
  <c r="HH105"/>
  <c r="HG105"/>
  <c r="HF105"/>
  <c r="HE105"/>
  <c r="HH104"/>
  <c r="M38" i="4" s="1"/>
  <c r="HG104" i="2"/>
  <c r="L38" i="4" s="1"/>
  <c r="HF104" i="2"/>
  <c r="K38" i="4" s="1"/>
  <c r="HE104" i="2"/>
  <c r="J38" i="4" s="1"/>
  <c r="HH103" i="2"/>
  <c r="HG103"/>
  <c r="HF103"/>
  <c r="HE103"/>
  <c r="HH102"/>
  <c r="HG102"/>
  <c r="HF102"/>
  <c r="HE102"/>
  <c r="HH101"/>
  <c r="HG101"/>
  <c r="HF101"/>
  <c r="HE101"/>
  <c r="HH100"/>
  <c r="HG100"/>
  <c r="HF100"/>
  <c r="HE100"/>
  <c r="HH99"/>
  <c r="M43" i="4" s="1"/>
  <c r="HG99" i="2"/>
  <c r="L43" i="4" s="1"/>
  <c r="HF99" i="2"/>
  <c r="HE99"/>
  <c r="HH98"/>
  <c r="HG98"/>
  <c r="HF98"/>
  <c r="HE98"/>
  <c r="HH97"/>
  <c r="HG97"/>
  <c r="HF97"/>
  <c r="HE97"/>
  <c r="HF93"/>
  <c r="HE93"/>
  <c r="HF92"/>
  <c r="HE92"/>
  <c r="HF91"/>
  <c r="HE91"/>
  <c r="HF90"/>
  <c r="HE90"/>
  <c r="HF89"/>
  <c r="HE89"/>
  <c r="HF88"/>
  <c r="HF87" s="1"/>
  <c r="HF84" s="1"/>
  <c r="HE88"/>
  <c r="HE87" s="1"/>
  <c r="HE84" s="1"/>
  <c r="HH26"/>
  <c r="HG26"/>
  <c r="HH25"/>
  <c r="HG25"/>
  <c r="HH24"/>
  <c r="HG24"/>
  <c r="HH23"/>
  <c r="HG23"/>
  <c r="HH22"/>
  <c r="HG22"/>
  <c r="HH21"/>
  <c r="HG21"/>
  <c r="HH20"/>
  <c r="HG20"/>
  <c r="HH19"/>
  <c r="HG19"/>
  <c r="HH18"/>
  <c r="HG18"/>
  <c r="HH17"/>
  <c r="HG17"/>
  <c r="HH16"/>
  <c r="HG16"/>
  <c r="HH15"/>
  <c r="HG15"/>
  <c r="HH14"/>
  <c r="HG14"/>
  <c r="HH13"/>
  <c r="HH12"/>
  <c r="HG13"/>
  <c r="HG12"/>
  <c r="HF83"/>
  <c r="HF82"/>
  <c r="HF81"/>
  <c r="HF80"/>
  <c r="HF79"/>
  <c r="HF78"/>
  <c r="HF77"/>
  <c r="HF76"/>
  <c r="HF75"/>
  <c r="HF74"/>
  <c r="HF73"/>
  <c r="HF72"/>
  <c r="HF71"/>
  <c r="HF70"/>
  <c r="HF69"/>
  <c r="HF68"/>
  <c r="HF67"/>
  <c r="HF66"/>
  <c r="HF65"/>
  <c r="HF64"/>
  <c r="HF63"/>
  <c r="HF62"/>
  <c r="HF61"/>
  <c r="HF60"/>
  <c r="HF59"/>
  <c r="HF58"/>
  <c r="HF57"/>
  <c r="HF56"/>
  <c r="HF55"/>
  <c r="HF54"/>
  <c r="HF53"/>
  <c r="HF52"/>
  <c r="HF51"/>
  <c r="HF50"/>
  <c r="HF49"/>
  <c r="HF48"/>
  <c r="HF47"/>
  <c r="HF46"/>
  <c r="HF45"/>
  <c r="HF44"/>
  <c r="HF43"/>
  <c r="HF42"/>
  <c r="HF41"/>
  <c r="HF40"/>
  <c r="HF39"/>
  <c r="HF38"/>
  <c r="HF37"/>
  <c r="HE37"/>
  <c r="HE28" s="1"/>
  <c r="HF36"/>
  <c r="HF35"/>
  <c r="HF34"/>
  <c r="HF33"/>
  <c r="HF32"/>
  <c r="HF31"/>
  <c r="HF30"/>
  <c r="HF29"/>
  <c r="HF26"/>
  <c r="HE26"/>
  <c r="HF25"/>
  <c r="HE25"/>
  <c r="HF24"/>
  <c r="HE24"/>
  <c r="HF23"/>
  <c r="HE23"/>
  <c r="HF22"/>
  <c r="HE22"/>
  <c r="HF21"/>
  <c r="HE21"/>
  <c r="HF20"/>
  <c r="HE20"/>
  <c r="HF19"/>
  <c r="HE19"/>
  <c r="HF18"/>
  <c r="HE18"/>
  <c r="HF17"/>
  <c r="HE17"/>
  <c r="HF16"/>
  <c r="HE16"/>
  <c r="HF15"/>
  <c r="HE15"/>
  <c r="HF14"/>
  <c r="HE14"/>
  <c r="HF13"/>
  <c r="K45" i="4"/>
  <c r="HE13" i="2"/>
  <c r="HE12"/>
  <c r="HD257"/>
  <c r="HC257"/>
  <c r="HC254" s="1"/>
  <c r="HD248"/>
  <c r="HC248"/>
  <c r="HD247"/>
  <c r="HD246" s="1"/>
  <c r="HC247"/>
  <c r="HC246" s="1"/>
  <c r="HD244"/>
  <c r="HC244"/>
  <c r="HD243"/>
  <c r="HC243"/>
  <c r="HD242"/>
  <c r="HC242"/>
  <c r="HD241"/>
  <c r="HC241"/>
  <c r="HD240"/>
  <c r="HC240"/>
  <c r="HD239"/>
  <c r="HC239"/>
  <c r="HD238"/>
  <c r="HC238"/>
  <c r="HD237"/>
  <c r="HC237"/>
  <c r="HD236"/>
  <c r="HC236"/>
  <c r="HD235"/>
  <c r="HC235"/>
  <c r="HD234"/>
  <c r="HD233" s="1"/>
  <c r="HD232" s="1"/>
  <c r="HC234"/>
  <c r="HC233" s="1"/>
  <c r="HD212"/>
  <c r="HC212"/>
  <c r="HD211"/>
  <c r="HD210" s="1"/>
  <c r="HC211"/>
  <c r="H53" i="4" s="1"/>
  <c r="HD209" i="2"/>
  <c r="HC209"/>
  <c r="HD208"/>
  <c r="I56" i="4" s="1"/>
  <c r="HC208" i="2"/>
  <c r="H56" i="4" s="1"/>
  <c r="HD207" i="2"/>
  <c r="HC207"/>
  <c r="HD205"/>
  <c r="HC205"/>
  <c r="HD204"/>
  <c r="HC204"/>
  <c r="HD203"/>
  <c r="HC203"/>
  <c r="HD202"/>
  <c r="HC202"/>
  <c r="HD200"/>
  <c r="HC200"/>
  <c r="HD199"/>
  <c r="HC199"/>
  <c r="HD198"/>
  <c r="HC198"/>
  <c r="HD197"/>
  <c r="HC197"/>
  <c r="HD196"/>
  <c r="HC196"/>
  <c r="HD195"/>
  <c r="HC195"/>
  <c r="HD194"/>
  <c r="HC194"/>
  <c r="HD193"/>
  <c r="HC193"/>
  <c r="HD192"/>
  <c r="HC192"/>
  <c r="HD191"/>
  <c r="HC191"/>
  <c r="HD190"/>
  <c r="HC190"/>
  <c r="HD189"/>
  <c r="HC189"/>
  <c r="HD188"/>
  <c r="HC188"/>
  <c r="HD187"/>
  <c r="HC187"/>
  <c r="HD186"/>
  <c r="HC186"/>
  <c r="HD185"/>
  <c r="HC185"/>
  <c r="HD184"/>
  <c r="HC184"/>
  <c r="HD183"/>
  <c r="HC183"/>
  <c r="HD182"/>
  <c r="HC182"/>
  <c r="HD181"/>
  <c r="HC181"/>
  <c r="HD180"/>
  <c r="HC180"/>
  <c r="HD179"/>
  <c r="HC179"/>
  <c r="HD178"/>
  <c r="HC178"/>
  <c r="HD177"/>
  <c r="HC177"/>
  <c r="HD176"/>
  <c r="HC176"/>
  <c r="HD175"/>
  <c r="HC175"/>
  <c r="HD174"/>
  <c r="HC174"/>
  <c r="HD173"/>
  <c r="HC173"/>
  <c r="HD172"/>
  <c r="HC172"/>
  <c r="HD171"/>
  <c r="HC171"/>
  <c r="HD170"/>
  <c r="HC170"/>
  <c r="HD169"/>
  <c r="HC169"/>
  <c r="HD168"/>
  <c r="HC168"/>
  <c r="HD167"/>
  <c r="HC167"/>
  <c r="HD166"/>
  <c r="HC166"/>
  <c r="HD165"/>
  <c r="HC165"/>
  <c r="HD164"/>
  <c r="HC164"/>
  <c r="HD163"/>
  <c r="HC163"/>
  <c r="HD162"/>
  <c r="HC162"/>
  <c r="HD161"/>
  <c r="HC161"/>
  <c r="HD160"/>
  <c r="HC160"/>
  <c r="HD159"/>
  <c r="HC159"/>
  <c r="HD158"/>
  <c r="HC158"/>
  <c r="HD157"/>
  <c r="HC157"/>
  <c r="HD156"/>
  <c r="HC156"/>
  <c r="HD155"/>
  <c r="HC155"/>
  <c r="HD154"/>
  <c r="HC154"/>
  <c r="HD153"/>
  <c r="HC153"/>
  <c r="HD152"/>
  <c r="HC152"/>
  <c r="HD151"/>
  <c r="HC151"/>
  <c r="HD150"/>
  <c r="HC150"/>
  <c r="HD149"/>
  <c r="HC149"/>
  <c r="HD148"/>
  <c r="HC148"/>
  <c r="HD147"/>
  <c r="HC147"/>
  <c r="HD146"/>
  <c r="HC146"/>
  <c r="HD145"/>
  <c r="HC145"/>
  <c r="HD137"/>
  <c r="I54" i="4" s="1"/>
  <c r="HC137" i="2"/>
  <c r="H54" i="4" s="1"/>
  <c r="HD135" i="2"/>
  <c r="HD134" s="1"/>
  <c r="HC135"/>
  <c r="HC134" s="1"/>
  <c r="HD131"/>
  <c r="HC131"/>
  <c r="HD130"/>
  <c r="HC130"/>
  <c r="HD129"/>
  <c r="HD128" s="1"/>
  <c r="HD126" s="1"/>
  <c r="HC129"/>
  <c r="H61" i="4" s="1"/>
  <c r="H59" s="1"/>
  <c r="HD125" i="2"/>
  <c r="I51" i="4" s="1"/>
  <c r="HC125" i="2"/>
  <c r="H51" i="4" s="1"/>
  <c r="HD124" i="2"/>
  <c r="HC124"/>
  <c r="HD123"/>
  <c r="HC123"/>
  <c r="HD122"/>
  <c r="HC122"/>
  <c r="HD121"/>
  <c r="HC121"/>
  <c r="HD120"/>
  <c r="HC120"/>
  <c r="HD119"/>
  <c r="HC119"/>
  <c r="HD118"/>
  <c r="HC118"/>
  <c r="HD117"/>
  <c r="HC117"/>
  <c r="HD116"/>
  <c r="HC116"/>
  <c r="HD115"/>
  <c r="HC115"/>
  <c r="HD112"/>
  <c r="HC112"/>
  <c r="HD111"/>
  <c r="HC111"/>
  <c r="HD110"/>
  <c r="HD109" s="1"/>
  <c r="HC110"/>
  <c r="HC109" s="1"/>
  <c r="HD108"/>
  <c r="HC108"/>
  <c r="HD107"/>
  <c r="HC107"/>
  <c r="HD106"/>
  <c r="HC106"/>
  <c r="HD105"/>
  <c r="HC105"/>
  <c r="HD104"/>
  <c r="I38" i="4" s="1"/>
  <c r="HC104" i="2"/>
  <c r="HD103"/>
  <c r="HC103"/>
  <c r="HD102"/>
  <c r="HC102"/>
  <c r="HD101"/>
  <c r="HC101"/>
  <c r="HD100"/>
  <c r="HC100"/>
  <c r="HD99"/>
  <c r="I43" i="4" s="1"/>
  <c r="HC99" i="2"/>
  <c r="H43" i="4" s="1"/>
  <c r="HD98" i="2"/>
  <c r="HC98"/>
  <c r="HD97"/>
  <c r="HD96" s="1"/>
  <c r="HC97"/>
  <c r="HD93"/>
  <c r="HC93"/>
  <c r="HD92"/>
  <c r="HC92"/>
  <c r="HD91"/>
  <c r="HC91"/>
  <c r="HD90"/>
  <c r="HC90"/>
  <c r="HD89"/>
  <c r="HC89"/>
  <c r="HD88"/>
  <c r="HD87" s="1"/>
  <c r="HD84" s="1"/>
  <c r="HC88"/>
  <c r="HD83"/>
  <c r="HC83"/>
  <c r="HD82"/>
  <c r="HC82"/>
  <c r="HD81"/>
  <c r="HC81"/>
  <c r="HD80"/>
  <c r="HC80"/>
  <c r="HD79"/>
  <c r="HC79"/>
  <c r="HD78"/>
  <c r="HC78"/>
  <c r="HD77"/>
  <c r="HC77"/>
  <c r="HD76"/>
  <c r="HC76"/>
  <c r="HD75"/>
  <c r="HC75"/>
  <c r="HD74"/>
  <c r="HC74"/>
  <c r="HD73"/>
  <c r="HC73"/>
  <c r="HD72"/>
  <c r="HC72"/>
  <c r="HD71"/>
  <c r="HC71"/>
  <c r="HD70"/>
  <c r="HC70"/>
  <c r="HD69"/>
  <c r="HC69"/>
  <c r="HD68"/>
  <c r="HC68"/>
  <c r="HD67"/>
  <c r="HC67"/>
  <c r="HD66"/>
  <c r="HC66"/>
  <c r="HD65"/>
  <c r="HC65"/>
  <c r="HD64"/>
  <c r="HC64"/>
  <c r="HD63"/>
  <c r="HC63"/>
  <c r="HD62"/>
  <c r="HC62"/>
  <c r="HD61"/>
  <c r="HC61"/>
  <c r="HD60"/>
  <c r="HC60"/>
  <c r="HD59"/>
  <c r="HC59"/>
  <c r="HD58"/>
  <c r="HC58"/>
  <c r="HD57"/>
  <c r="HC57"/>
  <c r="HD56"/>
  <c r="HC56"/>
  <c r="HD55"/>
  <c r="HC55"/>
  <c r="HD54"/>
  <c r="HC54"/>
  <c r="HD53"/>
  <c r="HC53"/>
  <c r="HD52"/>
  <c r="HC52"/>
  <c r="HD51"/>
  <c r="HC51"/>
  <c r="HD50"/>
  <c r="HC50"/>
  <c r="HD49"/>
  <c r="HC49"/>
  <c r="HD48"/>
  <c r="HC48"/>
  <c r="HD47"/>
  <c r="HC47"/>
  <c r="HD46"/>
  <c r="HC46"/>
  <c r="HD45"/>
  <c r="HC45"/>
  <c r="HD44"/>
  <c r="HC44"/>
  <c r="HD43"/>
  <c r="HC43"/>
  <c r="HD42"/>
  <c r="HC42"/>
  <c r="HD41"/>
  <c r="HC41"/>
  <c r="HD40"/>
  <c r="HC40"/>
  <c r="HD39"/>
  <c r="I47" i="4" s="1"/>
  <c r="HC39" i="2"/>
  <c r="H47" i="4" s="1"/>
  <c r="HC29" i="2"/>
  <c r="HD29"/>
  <c r="HD37"/>
  <c r="HC37"/>
  <c r="HD36"/>
  <c r="HC36"/>
  <c r="HD35"/>
  <c r="HC35"/>
  <c r="HD34"/>
  <c r="HC34"/>
  <c r="HD33"/>
  <c r="HC33"/>
  <c r="HD32"/>
  <c r="HC32"/>
  <c r="HD31"/>
  <c r="HC31"/>
  <c r="HD30"/>
  <c r="HC30"/>
  <c r="H49" i="4" s="1"/>
  <c r="HB13" i="2"/>
  <c r="HB261"/>
  <c r="HB259" s="1"/>
  <c r="HB258" s="1"/>
  <c r="HB260"/>
  <c r="HB257"/>
  <c r="HB254" s="1"/>
  <c r="HB221"/>
  <c r="HB220"/>
  <c r="HB219" s="1"/>
  <c r="HB218" s="1"/>
  <c r="HB217" s="1"/>
  <c r="HB209"/>
  <c r="HB208"/>
  <c r="G56" i="4" s="1"/>
  <c r="HB207" i="2"/>
  <c r="HB200"/>
  <c r="HB199"/>
  <c r="HB198"/>
  <c r="HB197"/>
  <c r="HB196"/>
  <c r="HB195"/>
  <c r="HB194"/>
  <c r="HB193"/>
  <c r="HB192"/>
  <c r="HB191"/>
  <c r="HB190"/>
  <c r="HB189"/>
  <c r="HB188"/>
  <c r="HB187"/>
  <c r="HB186"/>
  <c r="HB185"/>
  <c r="HB184"/>
  <c r="HB183"/>
  <c r="HB182"/>
  <c r="HB181"/>
  <c r="HB180"/>
  <c r="HB179"/>
  <c r="HB178"/>
  <c r="HB177"/>
  <c r="HB176"/>
  <c r="HB175"/>
  <c r="HB174"/>
  <c r="HB173"/>
  <c r="HB172"/>
  <c r="HB171"/>
  <c r="HB170"/>
  <c r="HB169"/>
  <c r="HB168"/>
  <c r="HB167"/>
  <c r="HB166"/>
  <c r="HB165"/>
  <c r="HB164"/>
  <c r="HB163"/>
  <c r="HB162"/>
  <c r="HB161"/>
  <c r="HB160"/>
  <c r="HB159"/>
  <c r="HB158"/>
  <c r="HB157"/>
  <c r="HB156"/>
  <c r="HB155"/>
  <c r="HB154"/>
  <c r="HB153"/>
  <c r="HB152"/>
  <c r="HB151"/>
  <c r="HB150"/>
  <c r="HB149"/>
  <c r="HB148"/>
  <c r="HB147"/>
  <c r="HB146"/>
  <c r="HB145"/>
  <c r="HB137"/>
  <c r="G54" i="4" s="1"/>
  <c r="HB135" i="2"/>
  <c r="HB134" s="1"/>
  <c r="HB131"/>
  <c r="HB130"/>
  <c r="G61" i="4" s="1"/>
  <c r="HB129" i="2"/>
  <c r="HB125"/>
  <c r="G51" i="4" s="1"/>
  <c r="HB124" i="2"/>
  <c r="HB123"/>
  <c r="G62" i="4" s="1"/>
  <c r="HB122" i="2"/>
  <c r="HB121"/>
  <c r="HB120"/>
  <c r="HB119"/>
  <c r="G40" i="4" s="1"/>
  <c r="HB118" i="2"/>
  <c r="HB117"/>
  <c r="HB116"/>
  <c r="HB115"/>
  <c r="HB37"/>
  <c r="HB36"/>
  <c r="HB35"/>
  <c r="HB34"/>
  <c r="HB33"/>
  <c r="HB32"/>
  <c r="HB31"/>
  <c r="HB30"/>
  <c r="HB29"/>
  <c r="HB83"/>
  <c r="HB82"/>
  <c r="HB81"/>
  <c r="HB80"/>
  <c r="HB79"/>
  <c r="HB78"/>
  <c r="HB77"/>
  <c r="HB76"/>
  <c r="HB75"/>
  <c r="HB74"/>
  <c r="HB73"/>
  <c r="HB72"/>
  <c r="HB71"/>
  <c r="HB70"/>
  <c r="HB69"/>
  <c r="HB68"/>
  <c r="HB67"/>
  <c r="HB66"/>
  <c r="HB65"/>
  <c r="HB64"/>
  <c r="HB63"/>
  <c r="HB62"/>
  <c r="HB61"/>
  <c r="HB60"/>
  <c r="HB59"/>
  <c r="HB58"/>
  <c r="HB57"/>
  <c r="HB56"/>
  <c r="HB55"/>
  <c r="HB54"/>
  <c r="HB53"/>
  <c r="HB52"/>
  <c r="HB51"/>
  <c r="HB50"/>
  <c r="HB49"/>
  <c r="HB48"/>
  <c r="HB47"/>
  <c r="HB46"/>
  <c r="HB45"/>
  <c r="HB44"/>
  <c r="HB43"/>
  <c r="HB42"/>
  <c r="HB41"/>
  <c r="HB40"/>
  <c r="HB39"/>
  <c r="HB93"/>
  <c r="HB92"/>
  <c r="HB91"/>
  <c r="HB90"/>
  <c r="HB89"/>
  <c r="HB88"/>
  <c r="HB14"/>
  <c r="HB15"/>
  <c r="HB16"/>
  <c r="HB17"/>
  <c r="HB18"/>
  <c r="HB19"/>
  <c r="HB20"/>
  <c r="HB21"/>
  <c r="HB22"/>
  <c r="HB23"/>
  <c r="HB24"/>
  <c r="HB25"/>
  <c r="HB26"/>
  <c r="HA13"/>
  <c r="HH259"/>
  <c r="HH258" s="1"/>
  <c r="HG259"/>
  <c r="HG258" s="1"/>
  <c r="HE259"/>
  <c r="HE258" s="1"/>
  <c r="HD259"/>
  <c r="HD258" s="1"/>
  <c r="HC259"/>
  <c r="HC258" s="1"/>
  <c r="HA14"/>
  <c r="HA15"/>
  <c r="HI15" s="1"/>
  <c r="HA16"/>
  <c r="HA17"/>
  <c r="HI17" s="1"/>
  <c r="HA18"/>
  <c r="HA19"/>
  <c r="HI19" s="1"/>
  <c r="HA20"/>
  <c r="HA21"/>
  <c r="HI21" s="1"/>
  <c r="HG254"/>
  <c r="HE254"/>
  <c r="HG246"/>
  <c r="HB246"/>
  <c r="HG233"/>
  <c r="HG232" s="1"/>
  <c r="HE233"/>
  <c r="HH227"/>
  <c r="HG227"/>
  <c r="HF227"/>
  <c r="HE227"/>
  <c r="HD227"/>
  <c r="HC227"/>
  <c r="HB227"/>
  <c r="HA227"/>
  <c r="HH219"/>
  <c r="HH218" s="1"/>
  <c r="HH217" s="1"/>
  <c r="HG219"/>
  <c r="HG218" s="1"/>
  <c r="HG217" s="1"/>
  <c r="HF219"/>
  <c r="HE219"/>
  <c r="HE218" s="1"/>
  <c r="HE217" s="1"/>
  <c r="HF218"/>
  <c r="HF217"/>
  <c r="FP227"/>
  <c r="FR227"/>
  <c r="FT227"/>
  <c r="FU227"/>
  <c r="FV227"/>
  <c r="FW227"/>
  <c r="FX227"/>
  <c r="FP233"/>
  <c r="FR233"/>
  <c r="FR232"/>
  <c r="FT233"/>
  <c r="FU233"/>
  <c r="FV233"/>
  <c r="FW233"/>
  <c r="FX233"/>
  <c r="FP246"/>
  <c r="FR246"/>
  <c r="FT246"/>
  <c r="FT232" s="1"/>
  <c r="FU246"/>
  <c r="FV246"/>
  <c r="FW246"/>
  <c r="FW232"/>
  <c r="FX246"/>
  <c r="HH136"/>
  <c r="HG210"/>
  <c r="HE210"/>
  <c r="HB210"/>
  <c r="HF143"/>
  <c r="HE143"/>
  <c r="HG136"/>
  <c r="HE136"/>
  <c r="HG134"/>
  <c r="HG133" s="1"/>
  <c r="HF109"/>
  <c r="HC96"/>
  <c r="HE38"/>
  <c r="HA261"/>
  <c r="HI261" s="1"/>
  <c r="HA260"/>
  <c r="HA259" s="1"/>
  <c r="HA258" s="1"/>
  <c r="HA257"/>
  <c r="HA248"/>
  <c r="HA247"/>
  <c r="HA246" s="1"/>
  <c r="HA221"/>
  <c r="HI221" s="1"/>
  <c r="HA220"/>
  <c r="HI220" s="1"/>
  <c r="HA212"/>
  <c r="HI212" s="1"/>
  <c r="HA211"/>
  <c r="HA209"/>
  <c r="HI209" s="1"/>
  <c r="HA208"/>
  <c r="F56" i="4" s="1"/>
  <c r="HA207" i="2"/>
  <c r="HI207" s="1"/>
  <c r="HA200"/>
  <c r="HI200" s="1"/>
  <c r="HA199"/>
  <c r="HI199" s="1"/>
  <c r="HA198"/>
  <c r="HI198" s="1"/>
  <c r="HA197"/>
  <c r="HI197" s="1"/>
  <c r="HA196"/>
  <c r="HI196" s="1"/>
  <c r="HA195"/>
  <c r="HI195" s="1"/>
  <c r="HA194"/>
  <c r="HI194" s="1"/>
  <c r="HA193"/>
  <c r="HI193" s="1"/>
  <c r="HA192"/>
  <c r="HI192" s="1"/>
  <c r="HA191"/>
  <c r="HI191" s="1"/>
  <c r="HA190"/>
  <c r="HI190" s="1"/>
  <c r="HA189"/>
  <c r="HI189" s="1"/>
  <c r="HA188"/>
  <c r="HI188" s="1"/>
  <c r="HA187"/>
  <c r="HI187" s="1"/>
  <c r="HA186"/>
  <c r="HI186" s="1"/>
  <c r="HA185"/>
  <c r="HI185" s="1"/>
  <c r="HA184"/>
  <c r="HI184" s="1"/>
  <c r="HA183"/>
  <c r="HI183" s="1"/>
  <c r="HA182"/>
  <c r="HI182" s="1"/>
  <c r="HA181"/>
  <c r="HI181" s="1"/>
  <c r="HA180"/>
  <c r="HI180" s="1"/>
  <c r="HA179"/>
  <c r="HI179" s="1"/>
  <c r="HA178"/>
  <c r="HI178" s="1"/>
  <c r="HA177"/>
  <c r="HI177" s="1"/>
  <c r="HA176"/>
  <c r="HI176" s="1"/>
  <c r="HA175"/>
  <c r="HI175" s="1"/>
  <c r="HA174"/>
  <c r="HI174" s="1"/>
  <c r="HA173"/>
  <c r="HI173" s="1"/>
  <c r="HA172"/>
  <c r="HI172" s="1"/>
  <c r="HA171"/>
  <c r="HI171" s="1"/>
  <c r="HA170"/>
  <c r="HI170" s="1"/>
  <c r="HA169"/>
  <c r="HI169" s="1"/>
  <c r="HA168"/>
  <c r="HI168" s="1"/>
  <c r="HA167"/>
  <c r="HI167" s="1"/>
  <c r="HA166"/>
  <c r="HI166" s="1"/>
  <c r="HA165"/>
  <c r="HI165" s="1"/>
  <c r="HA164"/>
  <c r="HI164" s="1"/>
  <c r="HA163"/>
  <c r="HI163" s="1"/>
  <c r="HA162"/>
  <c r="HI162" s="1"/>
  <c r="HA161"/>
  <c r="HI161" s="1"/>
  <c r="HA160"/>
  <c r="HI160" s="1"/>
  <c r="HA159"/>
  <c r="HI159" s="1"/>
  <c r="HA158"/>
  <c r="HI158" s="1"/>
  <c r="HA157"/>
  <c r="HI157" s="1"/>
  <c r="HA156"/>
  <c r="HI156" s="1"/>
  <c r="HA155"/>
  <c r="HI155" s="1"/>
  <c r="HA154"/>
  <c r="HI154" s="1"/>
  <c r="HA153"/>
  <c r="HI153" s="1"/>
  <c r="HA152"/>
  <c r="HI152" s="1"/>
  <c r="HA151"/>
  <c r="HI151" s="1"/>
  <c r="HA150"/>
  <c r="HI150" s="1"/>
  <c r="HA149"/>
  <c r="HI149" s="1"/>
  <c r="HA148"/>
  <c r="HI148" s="1"/>
  <c r="HA147"/>
  <c r="HI147" s="1"/>
  <c r="HA146"/>
  <c r="HI146" s="1"/>
  <c r="HA145"/>
  <c r="HI145" s="1"/>
  <c r="HA137"/>
  <c r="HA135"/>
  <c r="HI135" s="1"/>
  <c r="HA131"/>
  <c r="HI131" s="1"/>
  <c r="HA130"/>
  <c r="HI130" s="1"/>
  <c r="HA129"/>
  <c r="F61" i="4" s="1"/>
  <c r="F59" s="1"/>
  <c r="HA125" i="2"/>
  <c r="HA124"/>
  <c r="HA123"/>
  <c r="HA122"/>
  <c r="HA121"/>
  <c r="HA120"/>
  <c r="HA119"/>
  <c r="HA118"/>
  <c r="HA117"/>
  <c r="HA116"/>
  <c r="HA115"/>
  <c r="HA37"/>
  <c r="HI37" s="1"/>
  <c r="HA36"/>
  <c r="HI36" s="1"/>
  <c r="HA35"/>
  <c r="HI35" s="1"/>
  <c r="HA34"/>
  <c r="HI34" s="1"/>
  <c r="HA33"/>
  <c r="HI33" s="1"/>
  <c r="HA32"/>
  <c r="HI32" s="1"/>
  <c r="HA31"/>
  <c r="HI31" s="1"/>
  <c r="HA30"/>
  <c r="HI30" s="1"/>
  <c r="HA29"/>
  <c r="HI29" s="1"/>
  <c r="HA83"/>
  <c r="HI83" s="1"/>
  <c r="HA82"/>
  <c r="HI82" s="1"/>
  <c r="HA81"/>
  <c r="HI81" s="1"/>
  <c r="HA80"/>
  <c r="HI80" s="1"/>
  <c r="HA79"/>
  <c r="HI79" s="1"/>
  <c r="HA78"/>
  <c r="HI78" s="1"/>
  <c r="HA77"/>
  <c r="HI77" s="1"/>
  <c r="HA76"/>
  <c r="HI76" s="1"/>
  <c r="HA75"/>
  <c r="HI75" s="1"/>
  <c r="HA74"/>
  <c r="HI74" s="1"/>
  <c r="HA73"/>
  <c r="HI73" s="1"/>
  <c r="HA72"/>
  <c r="HI72" s="1"/>
  <c r="HA71"/>
  <c r="HI71" s="1"/>
  <c r="HA70"/>
  <c r="HI70" s="1"/>
  <c r="HA69"/>
  <c r="HI69" s="1"/>
  <c r="HA68"/>
  <c r="HI68" s="1"/>
  <c r="HA67"/>
  <c r="HI67" s="1"/>
  <c r="HA66"/>
  <c r="HI66" s="1"/>
  <c r="HA65"/>
  <c r="HI65" s="1"/>
  <c r="HA64"/>
  <c r="HI64" s="1"/>
  <c r="HA63"/>
  <c r="HI63" s="1"/>
  <c r="HA62"/>
  <c r="HI62" s="1"/>
  <c r="HA61"/>
  <c r="HI61" s="1"/>
  <c r="HA60"/>
  <c r="HI60" s="1"/>
  <c r="HA59"/>
  <c r="HI59" s="1"/>
  <c r="HA58"/>
  <c r="HI58" s="1"/>
  <c r="HA57"/>
  <c r="HI57" s="1"/>
  <c r="HA56"/>
  <c r="HI56" s="1"/>
  <c r="HA55"/>
  <c r="HI55" s="1"/>
  <c r="HA54"/>
  <c r="HI54" s="1"/>
  <c r="HA53"/>
  <c r="HI53" s="1"/>
  <c r="HA52"/>
  <c r="HI52" s="1"/>
  <c r="HA51"/>
  <c r="HI51" s="1"/>
  <c r="HA50"/>
  <c r="HI50" s="1"/>
  <c r="HA49"/>
  <c r="HI49" s="1"/>
  <c r="HA48"/>
  <c r="HI48" s="1"/>
  <c r="HA47"/>
  <c r="HI47" s="1"/>
  <c r="HA46"/>
  <c r="HI46" s="1"/>
  <c r="HA45"/>
  <c r="HI45" s="1"/>
  <c r="HA44"/>
  <c r="HI44" s="1"/>
  <c r="HA43"/>
  <c r="HI43" s="1"/>
  <c r="HA42"/>
  <c r="HI42" s="1"/>
  <c r="HA41"/>
  <c r="HI41" s="1"/>
  <c r="HA40"/>
  <c r="HI40" s="1"/>
  <c r="HA39"/>
  <c r="HA90"/>
  <c r="HI90" s="1"/>
  <c r="HA89"/>
  <c r="HI89" s="1"/>
  <c r="HA88"/>
  <c r="HI88" s="1"/>
  <c r="HA93"/>
  <c r="HI93" s="1"/>
  <c r="HA92"/>
  <c r="HA91"/>
  <c r="HI91" s="1"/>
  <c r="HA22"/>
  <c r="HA23"/>
  <c r="HA24"/>
  <c r="HI24" s="1"/>
  <c r="HA25"/>
  <c r="HA26"/>
  <c r="HI26" s="1"/>
  <c r="N59" i="4"/>
  <c r="T59"/>
  <c r="N44"/>
  <c r="T44"/>
  <c r="N32"/>
  <c r="N31" s="1"/>
  <c r="N30" s="1"/>
  <c r="N68" s="1"/>
  <c r="T32"/>
  <c r="T31" s="1"/>
  <c r="T30" s="1"/>
  <c r="T68" s="1"/>
  <c r="HI92" i="2"/>
  <c r="HG128"/>
  <c r="HG126" s="1"/>
  <c r="HD114"/>
  <c r="L39" i="4"/>
  <c r="HD38" i="2"/>
  <c r="I61" i="4"/>
  <c r="I59" s="1"/>
  <c r="I53"/>
  <c r="HI208" i="2"/>
  <c r="HB128"/>
  <c r="HB126" s="1"/>
  <c r="F51" i="4"/>
  <c r="HA219" i="2"/>
  <c r="HA218" s="1"/>
  <c r="M57" i="4"/>
  <c r="HF128" i="2"/>
  <c r="HF126" s="1"/>
  <c r="K61" i="4"/>
  <c r="K59" s="1"/>
  <c r="HH128" i="2"/>
  <c r="HH126" s="1"/>
  <c r="M61" i="4"/>
  <c r="M59" s="1"/>
  <c r="HF136" i="2"/>
  <c r="K54" i="4"/>
  <c r="HH210" i="2"/>
  <c r="M53" i="4"/>
  <c r="M62"/>
  <c r="HF134" i="2"/>
  <c r="HF133" s="1"/>
  <c r="J45" i="4"/>
  <c r="J44" s="1"/>
  <c r="K47"/>
  <c r="HF96" i="2"/>
  <c r="K39" i="4"/>
  <c r="HH96" i="2"/>
  <c r="HH95" s="1"/>
  <c r="M39" i="4"/>
  <c r="HI39" i="2"/>
  <c r="HF28"/>
  <c r="HF12"/>
  <c r="HF95"/>
  <c r="FX232"/>
  <c r="FU232"/>
  <c r="S64" i="4"/>
  <c r="S60"/>
  <c r="R64"/>
  <c r="R60"/>
  <c r="Q64"/>
  <c r="Q60"/>
  <c r="Q55"/>
  <c r="R55"/>
  <c r="S55"/>
  <c r="S42"/>
  <c r="S36"/>
  <c r="S34"/>
  <c r="R41"/>
  <c r="R37"/>
  <c r="R35"/>
  <c r="R33"/>
  <c r="Q42"/>
  <c r="Q36"/>
  <c r="Q34"/>
  <c r="O34"/>
  <c r="O42"/>
  <c r="O36"/>
  <c r="O55"/>
  <c r="O65"/>
  <c r="D55"/>
  <c r="D41"/>
  <c r="D37"/>
  <c r="D35"/>
  <c r="D33"/>
  <c r="S65"/>
  <c r="R65"/>
  <c r="Q65"/>
  <c r="Q58"/>
  <c r="Q52"/>
  <c r="Q50"/>
  <c r="Q48"/>
  <c r="Q46"/>
  <c r="R58"/>
  <c r="R52"/>
  <c r="R50"/>
  <c r="R48"/>
  <c r="R46"/>
  <c r="S58"/>
  <c r="S52"/>
  <c r="S50"/>
  <c r="S48"/>
  <c r="S46"/>
  <c r="S41"/>
  <c r="S37"/>
  <c r="S35"/>
  <c r="S33"/>
  <c r="R42"/>
  <c r="R36"/>
  <c r="R34"/>
  <c r="Q41"/>
  <c r="Q37"/>
  <c r="Q35"/>
  <c r="Q33"/>
  <c r="O33"/>
  <c r="O41"/>
  <c r="O37"/>
  <c r="O35"/>
  <c r="O58"/>
  <c r="O52"/>
  <c r="O50"/>
  <c r="O48"/>
  <c r="O46"/>
  <c r="O64"/>
  <c r="O60"/>
  <c r="D58"/>
  <c r="D52"/>
  <c r="D50"/>
  <c r="D48"/>
  <c r="D46"/>
  <c r="D42"/>
  <c r="D36"/>
  <c r="D34"/>
  <c r="DD112" i="1"/>
  <c r="DE112"/>
  <c r="DD113"/>
  <c r="DE113"/>
  <c r="DD114"/>
  <c r="DE114"/>
  <c r="DD115"/>
  <c r="DE115"/>
  <c r="DB112"/>
  <c r="DC112"/>
  <c r="DB113"/>
  <c r="DC113"/>
  <c r="DB114"/>
  <c r="DC114"/>
  <c r="DB115"/>
  <c r="DC115"/>
  <c r="CW112"/>
  <c r="CX112"/>
  <c r="CY112"/>
  <c r="CZ112"/>
  <c r="DA112"/>
  <c r="CW113"/>
  <c r="CX113"/>
  <c r="CY113"/>
  <c r="CZ113"/>
  <c r="DA113"/>
  <c r="CW114"/>
  <c r="CX114"/>
  <c r="CY114"/>
  <c r="CZ114"/>
  <c r="DA114"/>
  <c r="CW115"/>
  <c r="CX115"/>
  <c r="CY115"/>
  <c r="CZ115"/>
  <c r="DA115"/>
  <c r="CS112"/>
  <c r="CT112"/>
  <c r="CU112"/>
  <c r="CV112"/>
  <c r="CS113"/>
  <c r="CT113"/>
  <c r="CU113"/>
  <c r="CV113"/>
  <c r="CS114"/>
  <c r="CT114"/>
  <c r="CU114"/>
  <c r="CV114"/>
  <c r="CS115"/>
  <c r="CT115"/>
  <c r="CU115"/>
  <c r="CV115"/>
  <c r="CR115"/>
  <c r="CR114"/>
  <c r="CR113"/>
  <c r="CR112"/>
  <c r="CQ112"/>
  <c r="CQ113"/>
  <c r="CQ114"/>
  <c r="CQ115"/>
  <c r="CO112"/>
  <c r="CP112"/>
  <c r="CO113"/>
  <c r="CP113"/>
  <c r="CO114"/>
  <c r="CP114"/>
  <c r="CO115"/>
  <c r="CP115"/>
  <c r="CN115"/>
  <c r="CN114"/>
  <c r="CN113"/>
  <c r="CN112"/>
  <c r="CM115"/>
  <c r="CM114"/>
  <c r="CM113"/>
  <c r="CM112"/>
  <c r="CL115"/>
  <c r="CL114"/>
  <c r="CL113"/>
  <c r="CL112"/>
  <c r="CK115"/>
  <c r="CK114"/>
  <c r="CK113"/>
  <c r="CK112"/>
  <c r="CJ115"/>
  <c r="CJ114"/>
  <c r="CJ113"/>
  <c r="CJ112"/>
  <c r="CI115"/>
  <c r="CI114"/>
  <c r="CI113"/>
  <c r="CI112"/>
  <c r="CH115"/>
  <c r="CH114"/>
  <c r="CH113"/>
  <c r="CH112"/>
  <c r="CG115"/>
  <c r="CG114"/>
  <c r="CG113"/>
  <c r="CG112"/>
  <c r="CF115"/>
  <c r="CF114"/>
  <c r="CF113"/>
  <c r="CF112"/>
  <c r="CE115"/>
  <c r="CE114"/>
  <c r="CE113"/>
  <c r="CE112"/>
  <c r="CD115"/>
  <c r="CD114"/>
  <c r="CD113"/>
  <c r="CD112"/>
  <c r="CC112"/>
  <c r="CC113"/>
  <c r="CC114"/>
  <c r="CC115"/>
  <c r="CA112"/>
  <c r="CB112"/>
  <c r="CA113"/>
  <c r="CB113"/>
  <c r="CA114"/>
  <c r="CB114"/>
  <c r="CA115"/>
  <c r="CB115"/>
  <c r="BU112"/>
  <c r="BV112"/>
  <c r="BW112"/>
  <c r="BX112"/>
  <c r="BY112"/>
  <c r="BZ112"/>
  <c r="BU113"/>
  <c r="BV113"/>
  <c r="BW113"/>
  <c r="BX113"/>
  <c r="BY113"/>
  <c r="BZ113"/>
  <c r="BU114"/>
  <c r="BV114"/>
  <c r="BW114"/>
  <c r="BX114"/>
  <c r="BY114"/>
  <c r="BZ114"/>
  <c r="BU115"/>
  <c r="BV115"/>
  <c r="BW115"/>
  <c r="BX115"/>
  <c r="BY115"/>
  <c r="BZ115"/>
  <c r="E61" i="4"/>
  <c r="G59"/>
  <c r="BQ112" i="1"/>
  <c r="BR112"/>
  <c r="BS112"/>
  <c r="BT112"/>
  <c r="BQ113"/>
  <c r="BR113"/>
  <c r="BS113"/>
  <c r="BT113"/>
  <c r="BQ114"/>
  <c r="BR114"/>
  <c r="BS114"/>
  <c r="BT114"/>
  <c r="BQ115"/>
  <c r="BR115"/>
  <c r="BS115"/>
  <c r="BT115"/>
  <c r="BP115"/>
  <c r="BP114"/>
  <c r="BP113"/>
  <c r="BP112"/>
  <c r="BH110"/>
  <c r="BH111"/>
  <c r="BH112"/>
  <c r="BI112"/>
  <c r="BH113"/>
  <c r="BI113"/>
  <c r="BH114"/>
  <c r="BI114"/>
  <c r="BH115"/>
  <c r="BI115"/>
  <c r="BG115"/>
  <c r="BG114"/>
  <c r="BG113"/>
  <c r="BG112"/>
  <c r="BG111"/>
  <c r="BG110"/>
  <c r="BE112"/>
  <c r="BF112"/>
  <c r="BE113"/>
  <c r="BF113"/>
  <c r="BE114"/>
  <c r="BF114"/>
  <c r="BE115"/>
  <c r="BF115"/>
  <c r="AF109"/>
  <c r="AG109"/>
  <c r="AH109"/>
  <c r="AI109"/>
  <c r="AJ109"/>
  <c r="AK109"/>
  <c r="AL109"/>
  <c r="AM109"/>
  <c r="AN109"/>
  <c r="AO109"/>
  <c r="AP109"/>
  <c r="AQ109"/>
  <c r="BJ109"/>
  <c r="BK109"/>
  <c r="BL109"/>
  <c r="BM109"/>
  <c r="BN109"/>
  <c r="BO109"/>
  <c r="AZ112"/>
  <c r="BA112"/>
  <c r="BB112"/>
  <c r="BC112"/>
  <c r="BD112"/>
  <c r="AZ113"/>
  <c r="BA113"/>
  <c r="BB113"/>
  <c r="BC113"/>
  <c r="BD113"/>
  <c r="AZ114"/>
  <c r="BA114"/>
  <c r="BB114"/>
  <c r="BC114"/>
  <c r="BD114"/>
  <c r="AZ115"/>
  <c r="BA115"/>
  <c r="BB115"/>
  <c r="BC115"/>
  <c r="BD115"/>
  <c r="AV112"/>
  <c r="AW112"/>
  <c r="AX112"/>
  <c r="AY112"/>
  <c r="AV113"/>
  <c r="AW113"/>
  <c r="AX113"/>
  <c r="AY113"/>
  <c r="AV114"/>
  <c r="AW114"/>
  <c r="AX114"/>
  <c r="AY114"/>
  <c r="AV115"/>
  <c r="AW115"/>
  <c r="AX115"/>
  <c r="AY115"/>
  <c r="AS112"/>
  <c r="AT112"/>
  <c r="AU112"/>
  <c r="AS113"/>
  <c r="AT113"/>
  <c r="AU113"/>
  <c r="AS114"/>
  <c r="AT114"/>
  <c r="AU114"/>
  <c r="AS115"/>
  <c r="AT115"/>
  <c r="AU115"/>
  <c r="AR115"/>
  <c r="AR114"/>
  <c r="AR113"/>
  <c r="AR112"/>
  <c r="AD112"/>
  <c r="AE112"/>
  <c r="AD113"/>
  <c r="AE113"/>
  <c r="AD114"/>
  <c r="AE114"/>
  <c r="AD115"/>
  <c r="AE115"/>
  <c r="P112"/>
  <c r="Q112"/>
  <c r="R112"/>
  <c r="S112"/>
  <c r="T112"/>
  <c r="U112"/>
  <c r="V112"/>
  <c r="W112"/>
  <c r="X112"/>
  <c r="Y112"/>
  <c r="Z112"/>
  <c r="AA112"/>
  <c r="AB112"/>
  <c r="AC112"/>
  <c r="P113"/>
  <c r="Q113"/>
  <c r="R113"/>
  <c r="S113"/>
  <c r="T113"/>
  <c r="U113"/>
  <c r="V113"/>
  <c r="W113"/>
  <c r="X113"/>
  <c r="Y113"/>
  <c r="Z113"/>
  <c r="AA113"/>
  <c r="AB113"/>
  <c r="AC113"/>
  <c r="P114"/>
  <c r="Q114"/>
  <c r="R114"/>
  <c r="S114"/>
  <c r="T114"/>
  <c r="U114"/>
  <c r="V114"/>
  <c r="W114"/>
  <c r="X114"/>
  <c r="Y114"/>
  <c r="Z114"/>
  <c r="AA114"/>
  <c r="AB114"/>
  <c r="AC114"/>
  <c r="P115"/>
  <c r="Q115"/>
  <c r="R115"/>
  <c r="S115"/>
  <c r="T115"/>
  <c r="U115"/>
  <c r="V115"/>
  <c r="W115"/>
  <c r="X115"/>
  <c r="Y115"/>
  <c r="Z115"/>
  <c r="AA115"/>
  <c r="AB115"/>
  <c r="AC115"/>
  <c r="M112"/>
  <c r="N112"/>
  <c r="O112"/>
  <c r="M113"/>
  <c r="N113"/>
  <c r="O113"/>
  <c r="M114"/>
  <c r="N114"/>
  <c r="O114"/>
  <c r="M115"/>
  <c r="N115"/>
  <c r="O115"/>
  <c r="L115"/>
  <c r="L114"/>
  <c r="L113"/>
  <c r="L112"/>
  <c r="H115"/>
  <c r="H114"/>
  <c r="H113"/>
  <c r="H112"/>
  <c r="I112"/>
  <c r="J112"/>
  <c r="K112"/>
  <c r="I113"/>
  <c r="J113"/>
  <c r="K113"/>
  <c r="I114"/>
  <c r="J114"/>
  <c r="K114"/>
  <c r="I115"/>
  <c r="J115"/>
  <c r="K115"/>
  <c r="E112"/>
  <c r="F112"/>
  <c r="G112"/>
  <c r="E113"/>
  <c r="F113"/>
  <c r="G113"/>
  <c r="E114"/>
  <c r="F114"/>
  <c r="G114"/>
  <c r="E115"/>
  <c r="F115"/>
  <c r="G115"/>
  <c r="D115"/>
  <c r="D114"/>
  <c r="D113"/>
  <c r="D112"/>
  <c r="K78"/>
  <c r="N78" s="1"/>
  <c r="K76"/>
  <c r="N76" s="1"/>
  <c r="K75"/>
  <c r="N75" s="1"/>
  <c r="N74" s="1"/>
  <c r="J78"/>
  <c r="M78" s="1"/>
  <c r="J76"/>
  <c r="M76" s="1"/>
  <c r="J75"/>
  <c r="M75" s="1"/>
  <c r="J71"/>
  <c r="M71" s="1"/>
  <c r="K71"/>
  <c r="N71" s="1"/>
  <c r="K103"/>
  <c r="K102"/>
  <c r="K101"/>
  <c r="K100"/>
  <c r="K99"/>
  <c r="J103"/>
  <c r="J102"/>
  <c r="J101"/>
  <c r="J100"/>
  <c r="J99"/>
  <c r="I103"/>
  <c r="I102"/>
  <c r="G57" i="5" s="1"/>
  <c r="I101" i="1"/>
  <c r="I100"/>
  <c r="I99"/>
  <c r="C103"/>
  <c r="G146" i="5" s="1"/>
  <c r="C102" i="1"/>
  <c r="G145" i="5" s="1"/>
  <c r="C101" i="1"/>
  <c r="G144" i="5" s="1"/>
  <c r="C100" i="1"/>
  <c r="G143" i="5" s="1"/>
  <c r="C99" i="1"/>
  <c r="G142" i="5" s="1"/>
  <c r="C78" i="1"/>
  <c r="C76"/>
  <c r="C75"/>
  <c r="C71"/>
  <c r="I78"/>
  <c r="L78" s="1"/>
  <c r="I76"/>
  <c r="L76" s="1"/>
  <c r="I75"/>
  <c r="L75" s="1"/>
  <c r="I71"/>
  <c r="L71" s="1"/>
  <c r="AP261" i="2"/>
  <c r="AO261"/>
  <c r="AL261"/>
  <c r="AK261"/>
  <c r="AP260"/>
  <c r="AO260"/>
  <c r="AL260"/>
  <c r="AK260"/>
  <c r="AP257"/>
  <c r="AO257"/>
  <c r="AL257"/>
  <c r="AK257"/>
  <c r="AP248"/>
  <c r="AO248"/>
  <c r="AL248"/>
  <c r="AK248"/>
  <c r="AP247"/>
  <c r="AO247"/>
  <c r="AL247"/>
  <c r="AK247"/>
  <c r="AK235"/>
  <c r="AL235"/>
  <c r="AO235"/>
  <c r="AP235"/>
  <c r="AH236"/>
  <c r="AL236" s="1"/>
  <c r="AO236"/>
  <c r="AP236"/>
  <c r="AK237"/>
  <c r="AL237"/>
  <c r="AO237"/>
  <c r="AP237"/>
  <c r="AO238"/>
  <c r="AP238"/>
  <c r="AK239"/>
  <c r="AO239"/>
  <c r="AP239"/>
  <c r="AK240"/>
  <c r="AL240"/>
  <c r="AO240"/>
  <c r="AP240"/>
  <c r="AK241"/>
  <c r="AL241"/>
  <c r="AO241"/>
  <c r="AP241"/>
  <c r="AK242"/>
  <c r="AL242"/>
  <c r="AO242"/>
  <c r="AP242"/>
  <c r="AK243"/>
  <c r="AL243"/>
  <c r="AO243"/>
  <c r="AP243"/>
  <c r="AK244"/>
  <c r="AL244"/>
  <c r="AO244"/>
  <c r="AP244"/>
  <c r="AO234"/>
  <c r="AL234"/>
  <c r="AK234"/>
  <c r="AP221"/>
  <c r="AO221"/>
  <c r="AK221"/>
  <c r="AP220"/>
  <c r="AO220"/>
  <c r="AK220"/>
  <c r="AO212"/>
  <c r="AK212"/>
  <c r="AO211"/>
  <c r="AK211"/>
  <c r="AP209"/>
  <c r="AO209"/>
  <c r="AL209"/>
  <c r="AK209"/>
  <c r="AP208"/>
  <c r="AO208"/>
  <c r="AL208"/>
  <c r="AK208"/>
  <c r="AP207"/>
  <c r="AO207"/>
  <c r="AL207"/>
  <c r="AK207"/>
  <c r="AP205"/>
  <c r="AO205"/>
  <c r="AL205"/>
  <c r="AK205"/>
  <c r="AP204"/>
  <c r="AO204"/>
  <c r="AL204"/>
  <c r="AK204"/>
  <c r="AP203"/>
  <c r="AO203"/>
  <c r="AL203"/>
  <c r="AK203"/>
  <c r="AP202"/>
  <c r="AO202"/>
  <c r="AL202"/>
  <c r="AK202"/>
  <c r="AP200"/>
  <c r="AO200"/>
  <c r="AL200"/>
  <c r="AK200"/>
  <c r="AP199"/>
  <c r="AO199"/>
  <c r="AL199"/>
  <c r="AK199"/>
  <c r="AP198"/>
  <c r="AO198"/>
  <c r="AL198"/>
  <c r="AK198"/>
  <c r="AP197"/>
  <c r="AO197"/>
  <c r="AL197"/>
  <c r="AK197"/>
  <c r="AP196"/>
  <c r="AO196"/>
  <c r="AL196"/>
  <c r="AK196"/>
  <c r="AP195"/>
  <c r="AO195"/>
  <c r="AL195"/>
  <c r="AK195"/>
  <c r="AP194"/>
  <c r="AO194"/>
  <c r="AL194"/>
  <c r="AK194"/>
  <c r="AP193"/>
  <c r="AO193"/>
  <c r="AL193"/>
  <c r="AK193"/>
  <c r="AP192"/>
  <c r="AO192"/>
  <c r="AL192"/>
  <c r="AK192"/>
  <c r="AP191"/>
  <c r="AO191"/>
  <c r="AL191"/>
  <c r="AK191"/>
  <c r="AP190"/>
  <c r="AO190"/>
  <c r="AL190"/>
  <c r="AK190"/>
  <c r="AP189"/>
  <c r="AO189"/>
  <c r="AL189"/>
  <c r="AK189"/>
  <c r="AP188"/>
  <c r="AO188"/>
  <c r="AL188"/>
  <c r="AK188"/>
  <c r="AP187"/>
  <c r="AO187"/>
  <c r="AL187"/>
  <c r="AK187"/>
  <c r="AP186"/>
  <c r="AO186"/>
  <c r="AL186"/>
  <c r="AK186"/>
  <c r="AP185"/>
  <c r="AO185"/>
  <c r="AL185"/>
  <c r="AK185"/>
  <c r="AP184"/>
  <c r="AO184"/>
  <c r="AL184"/>
  <c r="AK184"/>
  <c r="AP183"/>
  <c r="AO183"/>
  <c r="AL183"/>
  <c r="AK183"/>
  <c r="AP182"/>
  <c r="AO182"/>
  <c r="AL182"/>
  <c r="AK182"/>
  <c r="AP181"/>
  <c r="AO181"/>
  <c r="AL181"/>
  <c r="AK181"/>
  <c r="AP180"/>
  <c r="AO180"/>
  <c r="AL180"/>
  <c r="AK180"/>
  <c r="AP179"/>
  <c r="AO179"/>
  <c r="AL179"/>
  <c r="AK179"/>
  <c r="AP178"/>
  <c r="AO178"/>
  <c r="AL178"/>
  <c r="AK178"/>
  <c r="AP177"/>
  <c r="AO177"/>
  <c r="AL177"/>
  <c r="AK177"/>
  <c r="AP176"/>
  <c r="AO176"/>
  <c r="AL176"/>
  <c r="AK176"/>
  <c r="AP175"/>
  <c r="AO175"/>
  <c r="AL175"/>
  <c r="AK175"/>
  <c r="AP174"/>
  <c r="AO174"/>
  <c r="AL174"/>
  <c r="AK174"/>
  <c r="AP173"/>
  <c r="AO173"/>
  <c r="AL173"/>
  <c r="AK173"/>
  <c r="AP172"/>
  <c r="AO172"/>
  <c r="AL172"/>
  <c r="AK172"/>
  <c r="AP171"/>
  <c r="AO171"/>
  <c r="AL171"/>
  <c r="AK171"/>
  <c r="AP170"/>
  <c r="AO170"/>
  <c r="AL170"/>
  <c r="AK170"/>
  <c r="AP169"/>
  <c r="AO169"/>
  <c r="AL169"/>
  <c r="AK169"/>
  <c r="AP168"/>
  <c r="AO168"/>
  <c r="AL168"/>
  <c r="AK168"/>
  <c r="AP167"/>
  <c r="AO167"/>
  <c r="AL167"/>
  <c r="AK167"/>
  <c r="AP166"/>
  <c r="AO166"/>
  <c r="AL166"/>
  <c r="AK166"/>
  <c r="AP165"/>
  <c r="AO165"/>
  <c r="AL165"/>
  <c r="AK165"/>
  <c r="AP164"/>
  <c r="AO164"/>
  <c r="AL164"/>
  <c r="AK164"/>
  <c r="AP163"/>
  <c r="AO163"/>
  <c r="AL163"/>
  <c r="AK163"/>
  <c r="AP162"/>
  <c r="AO162"/>
  <c r="AL162"/>
  <c r="AK162"/>
  <c r="AP161"/>
  <c r="AO161"/>
  <c r="AL161"/>
  <c r="AK161"/>
  <c r="AP160"/>
  <c r="AO160"/>
  <c r="AL160"/>
  <c r="AK160"/>
  <c r="AP159"/>
  <c r="AO159"/>
  <c r="AL159"/>
  <c r="AK159"/>
  <c r="AP158"/>
  <c r="AO158"/>
  <c r="AL158"/>
  <c r="AK158"/>
  <c r="AP157"/>
  <c r="AO157"/>
  <c r="AL157"/>
  <c r="AK157"/>
  <c r="AP156"/>
  <c r="AO156"/>
  <c r="AL156"/>
  <c r="AK156"/>
  <c r="AP155"/>
  <c r="AO155"/>
  <c r="AL155"/>
  <c r="AK155"/>
  <c r="AP154"/>
  <c r="AO154"/>
  <c r="AL154"/>
  <c r="AK154"/>
  <c r="AP153"/>
  <c r="AO153"/>
  <c r="AL153"/>
  <c r="AK153"/>
  <c r="AP152"/>
  <c r="AO152"/>
  <c r="AL152"/>
  <c r="AK152"/>
  <c r="AP151"/>
  <c r="AO151"/>
  <c r="AL151"/>
  <c r="AK151"/>
  <c r="AP150"/>
  <c r="AO150"/>
  <c r="AL150"/>
  <c r="AK150"/>
  <c r="AP149"/>
  <c r="AO149"/>
  <c r="AL149"/>
  <c r="AK149"/>
  <c r="AP148"/>
  <c r="AO148"/>
  <c r="AL148"/>
  <c r="AK148"/>
  <c r="AP147"/>
  <c r="AO147"/>
  <c r="AL147"/>
  <c r="AK147"/>
  <c r="AP146"/>
  <c r="AO146"/>
  <c r="AL146"/>
  <c r="AK146"/>
  <c r="AP145"/>
  <c r="AO145"/>
  <c r="AL145"/>
  <c r="AK145"/>
  <c r="AP137"/>
  <c r="AO137"/>
  <c r="AO136" s="1"/>
  <c r="AK137"/>
  <c r="AP131"/>
  <c r="AO131"/>
  <c r="AL131"/>
  <c r="AK131"/>
  <c r="AP130"/>
  <c r="AO130"/>
  <c r="AL130"/>
  <c r="AK130"/>
  <c r="AP129"/>
  <c r="AP128" s="1"/>
  <c r="AP126" s="1"/>
  <c r="AO129"/>
  <c r="AL129"/>
  <c r="AK129"/>
  <c r="AP125"/>
  <c r="AO125"/>
  <c r="AL125"/>
  <c r="AK125"/>
  <c r="AP124"/>
  <c r="AO124"/>
  <c r="AL124"/>
  <c r="AK124"/>
  <c r="AP123"/>
  <c r="AO123"/>
  <c r="AL123"/>
  <c r="AK123"/>
  <c r="AP122"/>
  <c r="AO122"/>
  <c r="AK122"/>
  <c r="AP121"/>
  <c r="AO121"/>
  <c r="AL121"/>
  <c r="AK121"/>
  <c r="AP120"/>
  <c r="AO120"/>
  <c r="AL120"/>
  <c r="AK120"/>
  <c r="AP119"/>
  <c r="AO119"/>
  <c r="AL119"/>
  <c r="AK119"/>
  <c r="AP118"/>
  <c r="AO118"/>
  <c r="AL118"/>
  <c r="AK118"/>
  <c r="AP117"/>
  <c r="AO117"/>
  <c r="AL117"/>
  <c r="AK117"/>
  <c r="AP116"/>
  <c r="AO116"/>
  <c r="AL116"/>
  <c r="AK116"/>
  <c r="AP115"/>
  <c r="AO115"/>
  <c r="AL115"/>
  <c r="AK115"/>
  <c r="AO112"/>
  <c r="AL112"/>
  <c r="AK112"/>
  <c r="AO111"/>
  <c r="AL111"/>
  <c r="AK111"/>
  <c r="AP110"/>
  <c r="AO110"/>
  <c r="AL110"/>
  <c r="AK110"/>
  <c r="AP108"/>
  <c r="AO108"/>
  <c r="AL108"/>
  <c r="AK108"/>
  <c r="AP107"/>
  <c r="AO107"/>
  <c r="AL107"/>
  <c r="AK107"/>
  <c r="AP106"/>
  <c r="AO106"/>
  <c r="AL106"/>
  <c r="AK106"/>
  <c r="AP105"/>
  <c r="AO105"/>
  <c r="AL105"/>
  <c r="AK105"/>
  <c r="AP104"/>
  <c r="AO104"/>
  <c r="AL104"/>
  <c r="AK104"/>
  <c r="AP103"/>
  <c r="AO103"/>
  <c r="AL103"/>
  <c r="AK103"/>
  <c r="AP102"/>
  <c r="AO102"/>
  <c r="AL102"/>
  <c r="AK102"/>
  <c r="AP101"/>
  <c r="AO101"/>
  <c r="AL101"/>
  <c r="AK101"/>
  <c r="AP100"/>
  <c r="AO100"/>
  <c r="AL100"/>
  <c r="AP99"/>
  <c r="AO99"/>
  <c r="AK99"/>
  <c r="AP98"/>
  <c r="AO98"/>
  <c r="AL98"/>
  <c r="AK98"/>
  <c r="AP97"/>
  <c r="AO97"/>
  <c r="AL97"/>
  <c r="AK97"/>
  <c r="AP93"/>
  <c r="AO93"/>
  <c r="AL93"/>
  <c r="AK93"/>
  <c r="AP92"/>
  <c r="AO92"/>
  <c r="AL92"/>
  <c r="AK92"/>
  <c r="AP91"/>
  <c r="AO91"/>
  <c r="AL91"/>
  <c r="AK91"/>
  <c r="AP90"/>
  <c r="AO90"/>
  <c r="AL90"/>
  <c r="AK90"/>
  <c r="AP89"/>
  <c r="AO89"/>
  <c r="AK89"/>
  <c r="AP88"/>
  <c r="AO88"/>
  <c r="AL88"/>
  <c r="AK88"/>
  <c r="AP83"/>
  <c r="AO83"/>
  <c r="AL83"/>
  <c r="AK83"/>
  <c r="AP82"/>
  <c r="AO82"/>
  <c r="AL82"/>
  <c r="AK82"/>
  <c r="AP81"/>
  <c r="AO81"/>
  <c r="AL81"/>
  <c r="AK81"/>
  <c r="AP80"/>
  <c r="AO80"/>
  <c r="AL80"/>
  <c r="AK80"/>
  <c r="AP79"/>
  <c r="AO79"/>
  <c r="AL79"/>
  <c r="AK79"/>
  <c r="AP78"/>
  <c r="AO78"/>
  <c r="AL78"/>
  <c r="AK78"/>
  <c r="AP77"/>
  <c r="AO77"/>
  <c r="AL77"/>
  <c r="AK77"/>
  <c r="AP76"/>
  <c r="AO76"/>
  <c r="AL76"/>
  <c r="AK76"/>
  <c r="AP75"/>
  <c r="AO75"/>
  <c r="AL75"/>
  <c r="AK75"/>
  <c r="AP74"/>
  <c r="AO74"/>
  <c r="AL74"/>
  <c r="AK74"/>
  <c r="AP73"/>
  <c r="AO73"/>
  <c r="AL73"/>
  <c r="AK73"/>
  <c r="AP72"/>
  <c r="AO72"/>
  <c r="AL72"/>
  <c r="AK72"/>
  <c r="AP71"/>
  <c r="AO71"/>
  <c r="AL71"/>
  <c r="AK71"/>
  <c r="AP70"/>
  <c r="AO70"/>
  <c r="AL70"/>
  <c r="AK70"/>
  <c r="AP69"/>
  <c r="AO69"/>
  <c r="AL69"/>
  <c r="AK69"/>
  <c r="AP68"/>
  <c r="AO68"/>
  <c r="AL68"/>
  <c r="AK68"/>
  <c r="AP67"/>
  <c r="AO67"/>
  <c r="AL67"/>
  <c r="AK67"/>
  <c r="AP66"/>
  <c r="AO66"/>
  <c r="AL66"/>
  <c r="AK66"/>
  <c r="AP65"/>
  <c r="AO65"/>
  <c r="AL65"/>
  <c r="AK65"/>
  <c r="AP64"/>
  <c r="AO64"/>
  <c r="AL64"/>
  <c r="AK64"/>
  <c r="AP63"/>
  <c r="AO63"/>
  <c r="AL63"/>
  <c r="AK63"/>
  <c r="AP62"/>
  <c r="AO62"/>
  <c r="AL62"/>
  <c r="AK62"/>
  <c r="AP61"/>
  <c r="AO61"/>
  <c r="AL61"/>
  <c r="AK61"/>
  <c r="AP60"/>
  <c r="AO60"/>
  <c r="AK60"/>
  <c r="AO59"/>
  <c r="AK59"/>
  <c r="AO58"/>
  <c r="AK58"/>
  <c r="AP57"/>
  <c r="AO57"/>
  <c r="AK57"/>
  <c r="AP56"/>
  <c r="AO56"/>
  <c r="AK56"/>
  <c r="AP55"/>
  <c r="AO55"/>
  <c r="AK55"/>
  <c r="AP54"/>
  <c r="AO54"/>
  <c r="AL54"/>
  <c r="AK54"/>
  <c r="AP53"/>
  <c r="AO53"/>
  <c r="AL53"/>
  <c r="AK53"/>
  <c r="AP52"/>
  <c r="AO52"/>
  <c r="AL52"/>
  <c r="AK52"/>
  <c r="AP51"/>
  <c r="AO51"/>
  <c r="AL51"/>
  <c r="AK51"/>
  <c r="AP50"/>
  <c r="AO50"/>
  <c r="AL50"/>
  <c r="AK50"/>
  <c r="AP49"/>
  <c r="AO49"/>
  <c r="AL49"/>
  <c r="AK49"/>
  <c r="AP48"/>
  <c r="AO48"/>
  <c r="AL48"/>
  <c r="AK48"/>
  <c r="AP47"/>
  <c r="AO47"/>
  <c r="AL47"/>
  <c r="AK47"/>
  <c r="AP46"/>
  <c r="AO46"/>
  <c r="AL46"/>
  <c r="AK46"/>
  <c r="AP45"/>
  <c r="AO45"/>
  <c r="AL45"/>
  <c r="AK45"/>
  <c r="AP44"/>
  <c r="AO44"/>
  <c r="AL44"/>
  <c r="AK44"/>
  <c r="AP43"/>
  <c r="AO43"/>
  <c r="AL43"/>
  <c r="AK43"/>
  <c r="AP42"/>
  <c r="AO42"/>
  <c r="AL42"/>
  <c r="AK42"/>
  <c r="AP41"/>
  <c r="AO41"/>
  <c r="AL41"/>
  <c r="AK41"/>
  <c r="AP37"/>
  <c r="AO37"/>
  <c r="AL37"/>
  <c r="AK37"/>
  <c r="AP36"/>
  <c r="AO36"/>
  <c r="AL36"/>
  <c r="AK36"/>
  <c r="AP35"/>
  <c r="AO35"/>
  <c r="AL35"/>
  <c r="AK35"/>
  <c r="AP34"/>
  <c r="AO34"/>
  <c r="AL34"/>
  <c r="AK34"/>
  <c r="AP33"/>
  <c r="AO33"/>
  <c r="AL33"/>
  <c r="AK33"/>
  <c r="AP32"/>
  <c r="AO32"/>
  <c r="AL32"/>
  <c r="AK32"/>
  <c r="AP31"/>
  <c r="AO31"/>
  <c r="AL31"/>
  <c r="AK31"/>
  <c r="AO30"/>
  <c r="AL30"/>
  <c r="AK30"/>
  <c r="AP29"/>
  <c r="AO29"/>
  <c r="AL29"/>
  <c r="AK29"/>
  <c r="AK14"/>
  <c r="AO14"/>
  <c r="AP14"/>
  <c r="AK15"/>
  <c r="AL15"/>
  <c r="AO15"/>
  <c r="AP15"/>
  <c r="AK16"/>
  <c r="AL16"/>
  <c r="AO16"/>
  <c r="AP16"/>
  <c r="AK17"/>
  <c r="AL17"/>
  <c r="AO17"/>
  <c r="AP17"/>
  <c r="AK18"/>
  <c r="AL18"/>
  <c r="AO18"/>
  <c r="AP18"/>
  <c r="AK19"/>
  <c r="AL19"/>
  <c r="AO19"/>
  <c r="AP19"/>
  <c r="AK20"/>
  <c r="AL20"/>
  <c r="AO20"/>
  <c r="AP20"/>
  <c r="AK21"/>
  <c r="AL21"/>
  <c r="AO21"/>
  <c r="AP21"/>
  <c r="AK22"/>
  <c r="AL22"/>
  <c r="AO22"/>
  <c r="AP22"/>
  <c r="AK23"/>
  <c r="AL23"/>
  <c r="AO23"/>
  <c r="AP23"/>
  <c r="AK24"/>
  <c r="AL24"/>
  <c r="AO24"/>
  <c r="AP24"/>
  <c r="AK25"/>
  <c r="AL25"/>
  <c r="AO25"/>
  <c r="AP25"/>
  <c r="AK26"/>
  <c r="AL26"/>
  <c r="AO26"/>
  <c r="AP26"/>
  <c r="AK13"/>
  <c r="AL13"/>
  <c r="AP13"/>
  <c r="AO13"/>
  <c r="AT247"/>
  <c r="AS247"/>
  <c r="AT261"/>
  <c r="AS261"/>
  <c r="AT260"/>
  <c r="AS260"/>
  <c r="AT257"/>
  <c r="AS257"/>
  <c r="AT248"/>
  <c r="AS248"/>
  <c r="AT244"/>
  <c r="AS244"/>
  <c r="AT243"/>
  <c r="AS243"/>
  <c r="AT242"/>
  <c r="AS242"/>
  <c r="AT241"/>
  <c r="AS241"/>
  <c r="AT240"/>
  <c r="AS240"/>
  <c r="AT239"/>
  <c r="AS239"/>
  <c r="AT238"/>
  <c r="AS238"/>
  <c r="AT237"/>
  <c r="AS237"/>
  <c r="AT236"/>
  <c r="AS236"/>
  <c r="AT235"/>
  <c r="AS235"/>
  <c r="AT234"/>
  <c r="AS234"/>
  <c r="AT221"/>
  <c r="AS221"/>
  <c r="AT220"/>
  <c r="AS220"/>
  <c r="AS212"/>
  <c r="AS211"/>
  <c r="AT209"/>
  <c r="AS209"/>
  <c r="AT208"/>
  <c r="AS208"/>
  <c r="AT207"/>
  <c r="AS207"/>
  <c r="AT205"/>
  <c r="AS205"/>
  <c r="AT204"/>
  <c r="AS204"/>
  <c r="AT203"/>
  <c r="AS203"/>
  <c r="AT202"/>
  <c r="AS202"/>
  <c r="AT200"/>
  <c r="AS200"/>
  <c r="AT199"/>
  <c r="AS199"/>
  <c r="AT198"/>
  <c r="AS198"/>
  <c r="AT197"/>
  <c r="AS197"/>
  <c r="AT196"/>
  <c r="AS196"/>
  <c r="AT195"/>
  <c r="AS195"/>
  <c r="AT194"/>
  <c r="AS194"/>
  <c r="AT193"/>
  <c r="AS193"/>
  <c r="AT192"/>
  <c r="AS192"/>
  <c r="AT191"/>
  <c r="AS191"/>
  <c r="AT190"/>
  <c r="AS190"/>
  <c r="AT189"/>
  <c r="AS189"/>
  <c r="AT188"/>
  <c r="AS188"/>
  <c r="AT187"/>
  <c r="AS187"/>
  <c r="AT186"/>
  <c r="AS186"/>
  <c r="AT185"/>
  <c r="AS185"/>
  <c r="AT184"/>
  <c r="AS184"/>
  <c r="AT183"/>
  <c r="AS183"/>
  <c r="AT182"/>
  <c r="AS182"/>
  <c r="AT181"/>
  <c r="AS181"/>
  <c r="AT180"/>
  <c r="AS180"/>
  <c r="AT179"/>
  <c r="AS179"/>
  <c r="AT178"/>
  <c r="AS178"/>
  <c r="AT177"/>
  <c r="AS177"/>
  <c r="AT176"/>
  <c r="AS176"/>
  <c r="AT175"/>
  <c r="AS175"/>
  <c r="AT174"/>
  <c r="AS174"/>
  <c r="AT173"/>
  <c r="AS173"/>
  <c r="AT172"/>
  <c r="AS172"/>
  <c r="AT171"/>
  <c r="AS171"/>
  <c r="AT170"/>
  <c r="AS170"/>
  <c r="AT169"/>
  <c r="AS169"/>
  <c r="AT168"/>
  <c r="AS168"/>
  <c r="AT167"/>
  <c r="AS167"/>
  <c r="AT166"/>
  <c r="AS166"/>
  <c r="AT165"/>
  <c r="AS165"/>
  <c r="AT164"/>
  <c r="AS164"/>
  <c r="AT163"/>
  <c r="AS163"/>
  <c r="AT162"/>
  <c r="AS162"/>
  <c r="AT161"/>
  <c r="AS161"/>
  <c r="AT160"/>
  <c r="AS160"/>
  <c r="AT159"/>
  <c r="AS159"/>
  <c r="AT158"/>
  <c r="AS158"/>
  <c r="AT157"/>
  <c r="AS157"/>
  <c r="AT156"/>
  <c r="AS156"/>
  <c r="AT155"/>
  <c r="AS155"/>
  <c r="AT154"/>
  <c r="AS154"/>
  <c r="AT153"/>
  <c r="AS153"/>
  <c r="AT152"/>
  <c r="AS152"/>
  <c r="AT151"/>
  <c r="AS151"/>
  <c r="AT150"/>
  <c r="AS150"/>
  <c r="AT149"/>
  <c r="AS149"/>
  <c r="AT148"/>
  <c r="AS148"/>
  <c r="AT147"/>
  <c r="AS147"/>
  <c r="AT146"/>
  <c r="AS146"/>
  <c r="AT145"/>
  <c r="AS145"/>
  <c r="AT137"/>
  <c r="AS137"/>
  <c r="AT131"/>
  <c r="AS131"/>
  <c r="AT130"/>
  <c r="AS130"/>
  <c r="AT129"/>
  <c r="AT128" s="1"/>
  <c r="AS129"/>
  <c r="AS128" s="1"/>
  <c r="AT125"/>
  <c r="AS125"/>
  <c r="AT124"/>
  <c r="AS124"/>
  <c r="AT123"/>
  <c r="AS123"/>
  <c r="AT122"/>
  <c r="AS122"/>
  <c r="AT121"/>
  <c r="AS121"/>
  <c r="AT120"/>
  <c r="AS120"/>
  <c r="AT119"/>
  <c r="AS119"/>
  <c r="AT118"/>
  <c r="AS118"/>
  <c r="AT117"/>
  <c r="AS117"/>
  <c r="AT116"/>
  <c r="AS116"/>
  <c r="AT115"/>
  <c r="AS115"/>
  <c r="AT112"/>
  <c r="AS112"/>
  <c r="AT111"/>
  <c r="AS111"/>
  <c r="AS110"/>
  <c r="AT108"/>
  <c r="AS108"/>
  <c r="AT107"/>
  <c r="AS107"/>
  <c r="AT106"/>
  <c r="AS106"/>
  <c r="AT105"/>
  <c r="AS105"/>
  <c r="AT104"/>
  <c r="AS104"/>
  <c r="AT103"/>
  <c r="AS103"/>
  <c r="AT102"/>
  <c r="AS102"/>
  <c r="AT101"/>
  <c r="AS101"/>
  <c r="AT100"/>
  <c r="AS100"/>
  <c r="AT99"/>
  <c r="AS99"/>
  <c r="AS98"/>
  <c r="AT97"/>
  <c r="AS97"/>
  <c r="AT93"/>
  <c r="AS93"/>
  <c r="AT92"/>
  <c r="AS92"/>
  <c r="AT91"/>
  <c r="AS91"/>
  <c r="AT90"/>
  <c r="AS90"/>
  <c r="AT89"/>
  <c r="AS89"/>
  <c r="AT88"/>
  <c r="AS88"/>
  <c r="AT83"/>
  <c r="AS83"/>
  <c r="AT82"/>
  <c r="AS82"/>
  <c r="AT81"/>
  <c r="AS81"/>
  <c r="AT80"/>
  <c r="AS80"/>
  <c r="AT79"/>
  <c r="AS79"/>
  <c r="AT78"/>
  <c r="AS78"/>
  <c r="AT77"/>
  <c r="AS77"/>
  <c r="AT76"/>
  <c r="AS76"/>
  <c r="AT75"/>
  <c r="AS75"/>
  <c r="AT74"/>
  <c r="AS74"/>
  <c r="AT73"/>
  <c r="AS73"/>
  <c r="AS72"/>
  <c r="AT71"/>
  <c r="AS71"/>
  <c r="AT70"/>
  <c r="AS70"/>
  <c r="AT69"/>
  <c r="AS69"/>
  <c r="AS68"/>
  <c r="AS67"/>
  <c r="AS66"/>
  <c r="AS65"/>
  <c r="AS64"/>
  <c r="AT63"/>
  <c r="AS63"/>
  <c r="AT62"/>
  <c r="AS62"/>
  <c r="AS61"/>
  <c r="AT60"/>
  <c r="AS60"/>
  <c r="AT59"/>
  <c r="AS59"/>
  <c r="AT58"/>
  <c r="AS58"/>
  <c r="AT57"/>
  <c r="AS57"/>
  <c r="AT56"/>
  <c r="AS56"/>
  <c r="AT55"/>
  <c r="AS55"/>
  <c r="AT54"/>
  <c r="AS54"/>
  <c r="AT53"/>
  <c r="AS53"/>
  <c r="AT52"/>
  <c r="AS52"/>
  <c r="AS51"/>
  <c r="AS50"/>
  <c r="AS49"/>
  <c r="AT48"/>
  <c r="AS48"/>
  <c r="AT47"/>
  <c r="AS47"/>
  <c r="AS46"/>
  <c r="AT45"/>
  <c r="AS45"/>
  <c r="AT44"/>
  <c r="AS44"/>
  <c r="AT43"/>
  <c r="AS43"/>
  <c r="AT42"/>
  <c r="AS42"/>
  <c r="AT41"/>
  <c r="AS41"/>
  <c r="AT40"/>
  <c r="AS40"/>
  <c r="AT39"/>
  <c r="AS39"/>
  <c r="AT37"/>
  <c r="AS37"/>
  <c r="AS36"/>
  <c r="AS35"/>
  <c r="AS34"/>
  <c r="AS33"/>
  <c r="AT32"/>
  <c r="AS32"/>
  <c r="AS31"/>
  <c r="AT30"/>
  <c r="AS30"/>
  <c r="AS29"/>
  <c r="AS14"/>
  <c r="AT14"/>
  <c r="AS15"/>
  <c r="AT15"/>
  <c r="AS16"/>
  <c r="AT16"/>
  <c r="AS17"/>
  <c r="AT17"/>
  <c r="AS18"/>
  <c r="AT18"/>
  <c r="AS19"/>
  <c r="AT19"/>
  <c r="AS20"/>
  <c r="AT20"/>
  <c r="AS21"/>
  <c r="AT21"/>
  <c r="AS22"/>
  <c r="AT22"/>
  <c r="AS23"/>
  <c r="AT23"/>
  <c r="AS24"/>
  <c r="AT24"/>
  <c r="AS25"/>
  <c r="AT25"/>
  <c r="AS26"/>
  <c r="AT26"/>
  <c r="AT13"/>
  <c r="AS13"/>
  <c r="AW13"/>
  <c r="AW261"/>
  <c r="AX260"/>
  <c r="AW260"/>
  <c r="AX257"/>
  <c r="AW257"/>
  <c r="AX248"/>
  <c r="AW248"/>
  <c r="AW247"/>
  <c r="AW244"/>
  <c r="AX243"/>
  <c r="AW243"/>
  <c r="AX242"/>
  <c r="AW242"/>
  <c r="AX241"/>
  <c r="AW241"/>
  <c r="AX240"/>
  <c r="AW240"/>
  <c r="AX239"/>
  <c r="AW239"/>
  <c r="AX238"/>
  <c r="AW238"/>
  <c r="AX237"/>
  <c r="AW237"/>
  <c r="AX236"/>
  <c r="AW236"/>
  <c r="AW235"/>
  <c r="AX234"/>
  <c r="AW234"/>
  <c r="AX221"/>
  <c r="AW221"/>
  <c r="AX220"/>
  <c r="AW220"/>
  <c r="AW212"/>
  <c r="AW211"/>
  <c r="AX209"/>
  <c r="AW209"/>
  <c r="AX208"/>
  <c r="AW208"/>
  <c r="AX207"/>
  <c r="AW207"/>
  <c r="AX205"/>
  <c r="AW205"/>
  <c r="AX204"/>
  <c r="AW204"/>
  <c r="AX203"/>
  <c r="AW203"/>
  <c r="AX202"/>
  <c r="AW202"/>
  <c r="AX200"/>
  <c r="AW200"/>
  <c r="AX199"/>
  <c r="AW199"/>
  <c r="AX198"/>
  <c r="AW198"/>
  <c r="AX197"/>
  <c r="AW197"/>
  <c r="AX196"/>
  <c r="AW196"/>
  <c r="AX195"/>
  <c r="AW195"/>
  <c r="AX194"/>
  <c r="AW194"/>
  <c r="AX193"/>
  <c r="AW193"/>
  <c r="AX192"/>
  <c r="AW192"/>
  <c r="AX191"/>
  <c r="AW191"/>
  <c r="AX190"/>
  <c r="AW190"/>
  <c r="AX189"/>
  <c r="AW189"/>
  <c r="AX188"/>
  <c r="AW188"/>
  <c r="AX187"/>
  <c r="AW187"/>
  <c r="AX186"/>
  <c r="AW186"/>
  <c r="AX185"/>
  <c r="AW185"/>
  <c r="AX184"/>
  <c r="AW184"/>
  <c r="AX183"/>
  <c r="AW183"/>
  <c r="AX182"/>
  <c r="AW182"/>
  <c r="AX181"/>
  <c r="AW181"/>
  <c r="AX180"/>
  <c r="AW180"/>
  <c r="AX179"/>
  <c r="AW179"/>
  <c r="AX178"/>
  <c r="AW178"/>
  <c r="AX177"/>
  <c r="AW177"/>
  <c r="AX176"/>
  <c r="AW176"/>
  <c r="AX175"/>
  <c r="AW175"/>
  <c r="AX174"/>
  <c r="AW174"/>
  <c r="AX173"/>
  <c r="AW173"/>
  <c r="AX172"/>
  <c r="AW172"/>
  <c r="AX171"/>
  <c r="AW171"/>
  <c r="AX170"/>
  <c r="AW170"/>
  <c r="AX169"/>
  <c r="AW169"/>
  <c r="AX168"/>
  <c r="AW168"/>
  <c r="AX167"/>
  <c r="AW167"/>
  <c r="AX166"/>
  <c r="AW166"/>
  <c r="AX165"/>
  <c r="AW165"/>
  <c r="AX164"/>
  <c r="AW164"/>
  <c r="AX163"/>
  <c r="AW163"/>
  <c r="AX162"/>
  <c r="AW162"/>
  <c r="AX161"/>
  <c r="AW161"/>
  <c r="AX160"/>
  <c r="AW160"/>
  <c r="AX159"/>
  <c r="AW159"/>
  <c r="AX158"/>
  <c r="AW158"/>
  <c r="AX157"/>
  <c r="AW157"/>
  <c r="AX156"/>
  <c r="AW156"/>
  <c r="AX155"/>
  <c r="AW155"/>
  <c r="AX154"/>
  <c r="AW154"/>
  <c r="AX153"/>
  <c r="AW153"/>
  <c r="AX152"/>
  <c r="AW152"/>
  <c r="AX151"/>
  <c r="AW151"/>
  <c r="AX150"/>
  <c r="AW150"/>
  <c r="AX149"/>
  <c r="AW149"/>
  <c r="AX148"/>
  <c r="AW148"/>
  <c r="AX147"/>
  <c r="AW147"/>
  <c r="AX146"/>
  <c r="AW146"/>
  <c r="AX145"/>
  <c r="AW145"/>
  <c r="AX137"/>
  <c r="AW137"/>
  <c r="AX131"/>
  <c r="AW131"/>
  <c r="AX130"/>
  <c r="AW130"/>
  <c r="AX129"/>
  <c r="AX128" s="1"/>
  <c r="AW129"/>
  <c r="AW125"/>
  <c r="AW124"/>
  <c r="AX123"/>
  <c r="AW123"/>
  <c r="AX122"/>
  <c r="AW122"/>
  <c r="AW121"/>
  <c r="AW120"/>
  <c r="AW119"/>
  <c r="AW118"/>
  <c r="AW117"/>
  <c r="AW116"/>
  <c r="AW115"/>
  <c r="AX112"/>
  <c r="AW112"/>
  <c r="AX111"/>
  <c r="AW111"/>
  <c r="AX110"/>
  <c r="AW110"/>
  <c r="AW108"/>
  <c r="AX107"/>
  <c r="AW107"/>
  <c r="AX106"/>
  <c r="AW106"/>
  <c r="AW105"/>
  <c r="AW104"/>
  <c r="AX103"/>
  <c r="AW103"/>
  <c r="AX102"/>
  <c r="AW102"/>
  <c r="AX101"/>
  <c r="AW101"/>
  <c r="AX100"/>
  <c r="AW100"/>
  <c r="AX99"/>
  <c r="AW99"/>
  <c r="AX98"/>
  <c r="AW98"/>
  <c r="AW97"/>
  <c r="AX93"/>
  <c r="AW93"/>
  <c r="AX92"/>
  <c r="AW92"/>
  <c r="AX91"/>
  <c r="AW91"/>
  <c r="AX90"/>
  <c r="AW90"/>
  <c r="AX89"/>
  <c r="AW89"/>
  <c r="AW88"/>
  <c r="AW63"/>
  <c r="AW83"/>
  <c r="AW82"/>
  <c r="AW81"/>
  <c r="AW80"/>
  <c r="AW79"/>
  <c r="AW78"/>
  <c r="AW77"/>
  <c r="AW76"/>
  <c r="AW75"/>
  <c r="AW74"/>
  <c r="AW73"/>
  <c r="AX72"/>
  <c r="AW72"/>
  <c r="AW71"/>
  <c r="AW70"/>
  <c r="AW69"/>
  <c r="AX68"/>
  <c r="AW68"/>
  <c r="AX67"/>
  <c r="AW67"/>
  <c r="AX66"/>
  <c r="AW66"/>
  <c r="AX65"/>
  <c r="AW65"/>
  <c r="AX64"/>
  <c r="AW64"/>
  <c r="AW62"/>
  <c r="AX61"/>
  <c r="AW61"/>
  <c r="AW60"/>
  <c r="AX59"/>
  <c r="AW59"/>
  <c r="AX58"/>
  <c r="AW58"/>
  <c r="AX57"/>
  <c r="AW57"/>
  <c r="AX56"/>
  <c r="AW56"/>
  <c r="AX55"/>
  <c r="AW55"/>
  <c r="AW54"/>
  <c r="AW53"/>
  <c r="AW52"/>
  <c r="AX51"/>
  <c r="AW51"/>
  <c r="AX50"/>
  <c r="AW50"/>
  <c r="AX49"/>
  <c r="AW49"/>
  <c r="AW48"/>
  <c r="AW47"/>
  <c r="AX46"/>
  <c r="AW46"/>
  <c r="AW45"/>
  <c r="AW44"/>
  <c r="AW43"/>
  <c r="AW42"/>
  <c r="AW41"/>
  <c r="AW40"/>
  <c r="AW39"/>
  <c r="AJ261"/>
  <c r="AI261"/>
  <c r="AH261"/>
  <c r="AX261" s="1"/>
  <c r="AG261"/>
  <c r="AJ260"/>
  <c r="AI260"/>
  <c r="AH260"/>
  <c r="AG260"/>
  <c r="AJ257"/>
  <c r="AI257"/>
  <c r="AH257"/>
  <c r="AG257"/>
  <c r="AJ248"/>
  <c r="AI248"/>
  <c r="AH248"/>
  <c r="AG248"/>
  <c r="HE248" s="1"/>
  <c r="HI248"/>
  <c r="AJ247"/>
  <c r="AI247"/>
  <c r="AH247"/>
  <c r="AX247"/>
  <c r="AG247"/>
  <c r="HE247"/>
  <c r="AJ244"/>
  <c r="AI244"/>
  <c r="AH244"/>
  <c r="AX244"/>
  <c r="AG244"/>
  <c r="HA244"/>
  <c r="HI244" s="1"/>
  <c r="AJ243"/>
  <c r="AI243"/>
  <c r="AH243"/>
  <c r="L206" i="5" s="1"/>
  <c r="AG243" i="2"/>
  <c r="HA243" s="1"/>
  <c r="HI243" s="1"/>
  <c r="AJ242"/>
  <c r="AI242"/>
  <c r="AH242"/>
  <c r="AG242"/>
  <c r="HA242" s="1"/>
  <c r="HI242" s="1"/>
  <c r="AJ241"/>
  <c r="AI241"/>
  <c r="AH241"/>
  <c r="AG241"/>
  <c r="HA241" s="1"/>
  <c r="HI241" s="1"/>
  <c r="AJ240"/>
  <c r="AI240"/>
  <c r="AH240"/>
  <c r="AG240"/>
  <c r="HA240" s="1"/>
  <c r="HI240" s="1"/>
  <c r="AJ239"/>
  <c r="AI239"/>
  <c r="AH239"/>
  <c r="AL239" s="1"/>
  <c r="AL233" s="1"/>
  <c r="AL232" s="1"/>
  <c r="AG239"/>
  <c r="HA239" s="1"/>
  <c r="HI239" s="1"/>
  <c r="AJ238"/>
  <c r="AI238"/>
  <c r="AH238"/>
  <c r="AL238"/>
  <c r="AG238"/>
  <c r="HA238" s="1"/>
  <c r="HI238" s="1"/>
  <c r="AJ237"/>
  <c r="AI237"/>
  <c r="AH237"/>
  <c r="AG237"/>
  <c r="HA237" s="1"/>
  <c r="HI237" s="1"/>
  <c r="AJ236"/>
  <c r="AI236"/>
  <c r="AG236"/>
  <c r="HA236" s="1"/>
  <c r="HI236" s="1"/>
  <c r="AJ235"/>
  <c r="AI235"/>
  <c r="AH235"/>
  <c r="AX235" s="1"/>
  <c r="AG235"/>
  <c r="AJ234"/>
  <c r="AI234"/>
  <c r="AH234"/>
  <c r="AP234" s="1"/>
  <c r="AP233" s="1"/>
  <c r="AP232" s="1"/>
  <c r="AG234"/>
  <c r="HA234" s="1"/>
  <c r="L198" i="5"/>
  <c r="K198"/>
  <c r="AJ221" i="2"/>
  <c r="AI221"/>
  <c r="AH221"/>
  <c r="L197" i="5" s="1"/>
  <c r="AG221" i="2"/>
  <c r="K197" i="5" s="1"/>
  <c r="AJ220" i="2"/>
  <c r="AI220"/>
  <c r="AH220"/>
  <c r="AL220" s="1"/>
  <c r="AG220"/>
  <c r="AJ212"/>
  <c r="AI212"/>
  <c r="AH212"/>
  <c r="AP212" s="1"/>
  <c r="AP210" s="1"/>
  <c r="AG212"/>
  <c r="AJ211"/>
  <c r="AI211"/>
  <c r="AH211"/>
  <c r="AP211" s="1"/>
  <c r="AG211"/>
  <c r="AJ209"/>
  <c r="AI209"/>
  <c r="AH209"/>
  <c r="AG209"/>
  <c r="AJ208"/>
  <c r="AI208"/>
  <c r="AH208"/>
  <c r="AG208"/>
  <c r="AJ207"/>
  <c r="AI207"/>
  <c r="AH207"/>
  <c r="AG207"/>
  <c r="AJ205"/>
  <c r="AI205"/>
  <c r="AH205"/>
  <c r="AG205"/>
  <c r="HA205" s="1"/>
  <c r="HI205" s="1"/>
  <c r="AJ204"/>
  <c r="AI204"/>
  <c r="AH204"/>
  <c r="AG204"/>
  <c r="HA204" s="1"/>
  <c r="HI204" s="1"/>
  <c r="AJ203"/>
  <c r="AI203"/>
  <c r="AH203"/>
  <c r="AG203"/>
  <c r="HA203" s="1"/>
  <c r="HI203" s="1"/>
  <c r="AJ202"/>
  <c r="AI202"/>
  <c r="AH202"/>
  <c r="AG202"/>
  <c r="HA202" s="1"/>
  <c r="AJ200"/>
  <c r="AI200"/>
  <c r="AH200"/>
  <c r="HG200" s="1"/>
  <c r="AG200"/>
  <c r="AJ199"/>
  <c r="AI199"/>
  <c r="AH199"/>
  <c r="HG199" s="1"/>
  <c r="AG199"/>
  <c r="AJ198"/>
  <c r="AI198"/>
  <c r="AH198"/>
  <c r="HG198" s="1"/>
  <c r="AG198"/>
  <c r="AJ197"/>
  <c r="AI197"/>
  <c r="AH197"/>
  <c r="HG197" s="1"/>
  <c r="AG197"/>
  <c r="AJ196"/>
  <c r="AI196"/>
  <c r="AH196"/>
  <c r="HG196" s="1"/>
  <c r="AG196"/>
  <c r="AJ195"/>
  <c r="AI195"/>
  <c r="AH195"/>
  <c r="HG195" s="1"/>
  <c r="AG195"/>
  <c r="AJ194"/>
  <c r="AI194"/>
  <c r="AH194"/>
  <c r="HG194"/>
  <c r="AG194"/>
  <c r="AJ193"/>
  <c r="AI193"/>
  <c r="AH193"/>
  <c r="HG193" s="1"/>
  <c r="AG193"/>
  <c r="AJ192"/>
  <c r="AI192"/>
  <c r="AH192"/>
  <c r="HG192" s="1"/>
  <c r="AG192"/>
  <c r="AJ191"/>
  <c r="AI191"/>
  <c r="AH191"/>
  <c r="HG191" s="1"/>
  <c r="AG191"/>
  <c r="AJ190"/>
  <c r="AI190"/>
  <c r="AH190"/>
  <c r="HG190" s="1"/>
  <c r="AG190"/>
  <c r="AJ189"/>
  <c r="AI189"/>
  <c r="AH189"/>
  <c r="HG189" s="1"/>
  <c r="AG189"/>
  <c r="AJ188"/>
  <c r="AI188"/>
  <c r="AH188"/>
  <c r="HG188" s="1"/>
  <c r="AG188"/>
  <c r="AJ187"/>
  <c r="AI187"/>
  <c r="AH187"/>
  <c r="HG187" s="1"/>
  <c r="AG187"/>
  <c r="AJ186"/>
  <c r="AI186"/>
  <c r="AH186"/>
  <c r="HG186"/>
  <c r="AG186"/>
  <c r="AJ185"/>
  <c r="AI185"/>
  <c r="AH185"/>
  <c r="HG185" s="1"/>
  <c r="AG185"/>
  <c r="AJ184"/>
  <c r="AI184"/>
  <c r="AH184"/>
  <c r="HG184" s="1"/>
  <c r="AG184"/>
  <c r="AJ183"/>
  <c r="AI183"/>
  <c r="AH183"/>
  <c r="HG183" s="1"/>
  <c r="AG183"/>
  <c r="AJ182"/>
  <c r="AI182"/>
  <c r="AH182"/>
  <c r="HG182" s="1"/>
  <c r="AG182"/>
  <c r="AJ181"/>
  <c r="AI181"/>
  <c r="AH181"/>
  <c r="HG181" s="1"/>
  <c r="AG181"/>
  <c r="AJ180"/>
  <c r="AI180"/>
  <c r="AH180"/>
  <c r="HG180" s="1"/>
  <c r="AG180"/>
  <c r="AJ179"/>
  <c r="AI179"/>
  <c r="AH179"/>
  <c r="HG179" s="1"/>
  <c r="AG179"/>
  <c r="AJ178"/>
  <c r="AI178"/>
  <c r="AH178"/>
  <c r="HG178"/>
  <c r="AG178"/>
  <c r="AJ177"/>
  <c r="AI177"/>
  <c r="AH177"/>
  <c r="HG177" s="1"/>
  <c r="AG177"/>
  <c r="AJ176"/>
  <c r="AI176"/>
  <c r="AH176"/>
  <c r="HG176" s="1"/>
  <c r="AG176"/>
  <c r="AJ175"/>
  <c r="AI175"/>
  <c r="AH175"/>
  <c r="HG175" s="1"/>
  <c r="AG175"/>
  <c r="AJ174"/>
  <c r="AI174"/>
  <c r="AH174"/>
  <c r="HG174" s="1"/>
  <c r="AG174"/>
  <c r="AJ173"/>
  <c r="AI173"/>
  <c r="AH173"/>
  <c r="HG173" s="1"/>
  <c r="AG173"/>
  <c r="AJ172"/>
  <c r="AI172"/>
  <c r="AH172"/>
  <c r="HG172" s="1"/>
  <c r="AG172"/>
  <c r="AJ171"/>
  <c r="AI171"/>
  <c r="AH171"/>
  <c r="HG171" s="1"/>
  <c r="AG171"/>
  <c r="AJ170"/>
  <c r="AI170"/>
  <c r="AH170"/>
  <c r="HG170"/>
  <c r="AG170"/>
  <c r="AJ169"/>
  <c r="AI169"/>
  <c r="AH169"/>
  <c r="HG169" s="1"/>
  <c r="AG169"/>
  <c r="AJ168"/>
  <c r="AI168"/>
  <c r="AH168"/>
  <c r="HG168" s="1"/>
  <c r="AG168"/>
  <c r="AJ167"/>
  <c r="AI167"/>
  <c r="AH167"/>
  <c r="HG167" s="1"/>
  <c r="AG167"/>
  <c r="AJ166"/>
  <c r="AI166"/>
  <c r="AH166"/>
  <c r="HG166" s="1"/>
  <c r="AG166"/>
  <c r="AJ165"/>
  <c r="AI165"/>
  <c r="AH165"/>
  <c r="HG165" s="1"/>
  <c r="AG165"/>
  <c r="AJ164"/>
  <c r="AI164"/>
  <c r="AH164"/>
  <c r="HG164" s="1"/>
  <c r="AG164"/>
  <c r="AJ163"/>
  <c r="AI163"/>
  <c r="AH163"/>
  <c r="HG163" s="1"/>
  <c r="AG163"/>
  <c r="AJ162"/>
  <c r="AI162"/>
  <c r="AH162"/>
  <c r="HG162"/>
  <c r="AG162"/>
  <c r="AJ161"/>
  <c r="AI161"/>
  <c r="AH161"/>
  <c r="HG161" s="1"/>
  <c r="AG161"/>
  <c r="AJ160"/>
  <c r="AI160"/>
  <c r="AH160"/>
  <c r="HG160" s="1"/>
  <c r="AG160"/>
  <c r="AJ159"/>
  <c r="AI159"/>
  <c r="AH159"/>
  <c r="HG159" s="1"/>
  <c r="AG159"/>
  <c r="AJ158"/>
  <c r="AI158"/>
  <c r="AH158"/>
  <c r="HG158" s="1"/>
  <c r="AG158"/>
  <c r="AJ157"/>
  <c r="AI157"/>
  <c r="AH157"/>
  <c r="HG157" s="1"/>
  <c r="AG157"/>
  <c r="AJ156"/>
  <c r="AI156"/>
  <c r="AH156"/>
  <c r="HG156" s="1"/>
  <c r="AG156"/>
  <c r="AJ155"/>
  <c r="AI155"/>
  <c r="AH155"/>
  <c r="HG155" s="1"/>
  <c r="AG155"/>
  <c r="AJ154"/>
  <c r="AI154"/>
  <c r="AH154"/>
  <c r="HG154"/>
  <c r="AG154"/>
  <c r="AJ153"/>
  <c r="AI153"/>
  <c r="AH153"/>
  <c r="HG153" s="1"/>
  <c r="AG153"/>
  <c r="AJ152"/>
  <c r="AI152"/>
  <c r="AH152"/>
  <c r="HG152" s="1"/>
  <c r="AG152"/>
  <c r="AJ151"/>
  <c r="AI151"/>
  <c r="AH151"/>
  <c r="HG151" s="1"/>
  <c r="AG151"/>
  <c r="AJ150"/>
  <c r="AI150"/>
  <c r="AH150"/>
  <c r="HG150" s="1"/>
  <c r="HG143" s="1"/>
  <c r="AG150"/>
  <c r="AJ149"/>
  <c r="AI149"/>
  <c r="AH149"/>
  <c r="HG149" s="1"/>
  <c r="AG149"/>
  <c r="AJ148"/>
  <c r="AI148"/>
  <c r="AH148"/>
  <c r="HG148" s="1"/>
  <c r="AG148"/>
  <c r="AJ147"/>
  <c r="AI147"/>
  <c r="AH147"/>
  <c r="HG147" s="1"/>
  <c r="AG147"/>
  <c r="AJ146"/>
  <c r="AI146"/>
  <c r="AH146"/>
  <c r="HG146"/>
  <c r="AG146"/>
  <c r="AJ145"/>
  <c r="AI145"/>
  <c r="AH145"/>
  <c r="HG145" s="1"/>
  <c r="AG145"/>
  <c r="HC143"/>
  <c r="AJ137"/>
  <c r="AI137"/>
  <c r="AI136" s="1"/>
  <c r="AH137"/>
  <c r="AL137" s="1"/>
  <c r="AL136" s="1"/>
  <c r="AG137"/>
  <c r="AJ131"/>
  <c r="AI131"/>
  <c r="AH131"/>
  <c r="AG131"/>
  <c r="AJ130"/>
  <c r="AI130"/>
  <c r="AH130"/>
  <c r="AG130"/>
  <c r="AJ129"/>
  <c r="AJ128" s="1"/>
  <c r="AI129"/>
  <c r="AH129"/>
  <c r="AG129"/>
  <c r="AG128" s="1"/>
  <c r="AJ125"/>
  <c r="AI125"/>
  <c r="AH125"/>
  <c r="AX125" s="1"/>
  <c r="AG125"/>
  <c r="HE125" s="1"/>
  <c r="AJ124"/>
  <c r="AI124"/>
  <c r="AH124"/>
  <c r="AX124" s="1"/>
  <c r="AG124"/>
  <c r="HE124" s="1"/>
  <c r="HI124" s="1"/>
  <c r="AJ123"/>
  <c r="AI123"/>
  <c r="AH123"/>
  <c r="AG123"/>
  <c r="HE123" s="1"/>
  <c r="J62" i="4" s="1"/>
  <c r="AJ122" i="2"/>
  <c r="AI122"/>
  <c r="AH122"/>
  <c r="AL122" s="1"/>
  <c r="AG122"/>
  <c r="HE122" s="1"/>
  <c r="HI122" s="1"/>
  <c r="AJ121"/>
  <c r="AI121"/>
  <c r="AH121"/>
  <c r="AX121" s="1"/>
  <c r="AG121"/>
  <c r="HE121" s="1"/>
  <c r="HI121" s="1"/>
  <c r="AJ120"/>
  <c r="AI120"/>
  <c r="AH120"/>
  <c r="AX120" s="1"/>
  <c r="AG120"/>
  <c r="HE120" s="1"/>
  <c r="HI120" s="1"/>
  <c r="AJ119"/>
  <c r="AI119"/>
  <c r="AH119"/>
  <c r="AX119" s="1"/>
  <c r="AG119"/>
  <c r="HE119" s="1"/>
  <c r="J40" i="4" s="1"/>
  <c r="AJ118" i="2"/>
  <c r="AI118"/>
  <c r="AH118"/>
  <c r="AX118" s="1"/>
  <c r="AG118"/>
  <c r="HE118" s="1"/>
  <c r="HI118" s="1"/>
  <c r="AJ117"/>
  <c r="AI117"/>
  <c r="AH117"/>
  <c r="AX117" s="1"/>
  <c r="AG117"/>
  <c r="HE117" s="1"/>
  <c r="HI117" s="1"/>
  <c r="AJ116"/>
  <c r="AI116"/>
  <c r="AH116"/>
  <c r="AX116" s="1"/>
  <c r="AX114" s="1"/>
  <c r="AG116"/>
  <c r="HE116" s="1"/>
  <c r="AJ115"/>
  <c r="AI115"/>
  <c r="AH115"/>
  <c r="AX115" s="1"/>
  <c r="AG115"/>
  <c r="HE115" s="1"/>
  <c r="HI115" s="1"/>
  <c r="AJ112"/>
  <c r="AI112"/>
  <c r="AH112"/>
  <c r="AP112" s="1"/>
  <c r="AG112"/>
  <c r="HA112" s="1"/>
  <c r="HI112" s="1"/>
  <c r="AJ111"/>
  <c r="AI111"/>
  <c r="AH111"/>
  <c r="AP111" s="1"/>
  <c r="AG111"/>
  <c r="HA111" s="1"/>
  <c r="HI111" s="1"/>
  <c r="AJ110"/>
  <c r="AI110"/>
  <c r="AH110"/>
  <c r="AT110" s="1"/>
  <c r="AG110"/>
  <c r="HA110" s="1"/>
  <c r="HI110" s="1"/>
  <c r="AJ108"/>
  <c r="AI108"/>
  <c r="AH108"/>
  <c r="AX108" s="1"/>
  <c r="AG108"/>
  <c r="HA108" s="1"/>
  <c r="HI108"/>
  <c r="AJ107"/>
  <c r="AI107"/>
  <c r="AH107"/>
  <c r="AG107"/>
  <c r="HA107" s="1"/>
  <c r="HI107" s="1"/>
  <c r="AJ106"/>
  <c r="AI106"/>
  <c r="AH106"/>
  <c r="AG106"/>
  <c r="HA106" s="1"/>
  <c r="HI106" s="1"/>
  <c r="AJ105"/>
  <c r="AI105"/>
  <c r="AH105"/>
  <c r="AX105" s="1"/>
  <c r="AG105"/>
  <c r="HA105" s="1"/>
  <c r="HI105" s="1"/>
  <c r="AJ104"/>
  <c r="AI104"/>
  <c r="AH104"/>
  <c r="AX104" s="1"/>
  <c r="AG104"/>
  <c r="HA104" s="1"/>
  <c r="AJ103"/>
  <c r="AI103"/>
  <c r="AH103"/>
  <c r="AG103"/>
  <c r="HA103" s="1"/>
  <c r="HI103" s="1"/>
  <c r="AJ102"/>
  <c r="AI102"/>
  <c r="AH102"/>
  <c r="AG102"/>
  <c r="HA102" s="1"/>
  <c r="HI102" s="1"/>
  <c r="AJ101"/>
  <c r="AI101"/>
  <c r="AH101"/>
  <c r="AG101"/>
  <c r="HA101" s="1"/>
  <c r="HI101" s="1"/>
  <c r="AJ100"/>
  <c r="AI100"/>
  <c r="AH100"/>
  <c r="AG100"/>
  <c r="AK100" s="1"/>
  <c r="AJ99"/>
  <c r="AI99"/>
  <c r="AH99"/>
  <c r="AL99" s="1"/>
  <c r="AG99"/>
  <c r="HA99" s="1"/>
  <c r="HI99" s="1"/>
  <c r="AJ98"/>
  <c r="AI98"/>
  <c r="AH98"/>
  <c r="AT98" s="1"/>
  <c r="AG98"/>
  <c r="HA98" s="1"/>
  <c r="AJ97"/>
  <c r="AI97"/>
  <c r="AH97"/>
  <c r="AX97" s="1"/>
  <c r="AG97"/>
  <c r="HA97" s="1"/>
  <c r="AJ93"/>
  <c r="AI93"/>
  <c r="AH93"/>
  <c r="HG93" s="1"/>
  <c r="AG93"/>
  <c r="AJ92"/>
  <c r="AI92"/>
  <c r="AH92"/>
  <c r="HG92" s="1"/>
  <c r="AG92"/>
  <c r="AJ91"/>
  <c r="AI91"/>
  <c r="AH91"/>
  <c r="HG91" s="1"/>
  <c r="AG91"/>
  <c r="AJ90"/>
  <c r="AI90"/>
  <c r="AH90"/>
  <c r="HG90" s="1"/>
  <c r="AG90"/>
  <c r="AJ89"/>
  <c r="AI89"/>
  <c r="AH89"/>
  <c r="HG89" s="1"/>
  <c r="AG89"/>
  <c r="AJ88"/>
  <c r="AI88"/>
  <c r="AH88"/>
  <c r="HG88" s="1"/>
  <c r="AG88"/>
  <c r="AJ83"/>
  <c r="AI83"/>
  <c r="AH83"/>
  <c r="HG83" s="1"/>
  <c r="AG83"/>
  <c r="AJ82"/>
  <c r="AI82"/>
  <c r="AH82"/>
  <c r="HG82" s="1"/>
  <c r="AG82"/>
  <c r="AJ81"/>
  <c r="AI81"/>
  <c r="AH81"/>
  <c r="HG81" s="1"/>
  <c r="AG81"/>
  <c r="AJ80"/>
  <c r="AI80"/>
  <c r="AH80"/>
  <c r="HG80" s="1"/>
  <c r="AG80"/>
  <c r="AJ79"/>
  <c r="AI79"/>
  <c r="AH79"/>
  <c r="HG79" s="1"/>
  <c r="AG79"/>
  <c r="AJ78"/>
  <c r="AI78"/>
  <c r="AH78"/>
  <c r="HG78" s="1"/>
  <c r="AG78"/>
  <c r="AJ77"/>
  <c r="AI77"/>
  <c r="AH77"/>
  <c r="HG77" s="1"/>
  <c r="AG77"/>
  <c r="AJ76"/>
  <c r="AI76"/>
  <c r="AH76"/>
  <c r="HG76" s="1"/>
  <c r="AG76"/>
  <c r="AJ75"/>
  <c r="AI75"/>
  <c r="AH75"/>
  <c r="HG75" s="1"/>
  <c r="AG75"/>
  <c r="AJ74"/>
  <c r="AI74"/>
  <c r="AH74"/>
  <c r="HG74" s="1"/>
  <c r="AG74"/>
  <c r="AJ73"/>
  <c r="AI73"/>
  <c r="AH73"/>
  <c r="HG73" s="1"/>
  <c r="AG73"/>
  <c r="AJ72"/>
  <c r="AI72"/>
  <c r="AH72"/>
  <c r="HG72" s="1"/>
  <c r="AG72"/>
  <c r="AJ71"/>
  <c r="AI71"/>
  <c r="AH71"/>
  <c r="HG71" s="1"/>
  <c r="AG71"/>
  <c r="AJ70"/>
  <c r="AI70"/>
  <c r="AH70"/>
  <c r="HG70" s="1"/>
  <c r="AG70"/>
  <c r="AJ69"/>
  <c r="AI69"/>
  <c r="AH69"/>
  <c r="HG69" s="1"/>
  <c r="AG69"/>
  <c r="AJ68"/>
  <c r="AI68"/>
  <c r="AH68"/>
  <c r="HG68" s="1"/>
  <c r="AG68"/>
  <c r="AJ67"/>
  <c r="AI67"/>
  <c r="AH67"/>
  <c r="HG67" s="1"/>
  <c r="AG67"/>
  <c r="AJ66"/>
  <c r="AI66"/>
  <c r="AH66"/>
  <c r="HG66" s="1"/>
  <c r="AG66"/>
  <c r="AJ65"/>
  <c r="AI65"/>
  <c r="AH65"/>
  <c r="HG65" s="1"/>
  <c r="AG65"/>
  <c r="AJ64"/>
  <c r="AI64"/>
  <c r="AH64"/>
  <c r="HG64" s="1"/>
  <c r="AG64"/>
  <c r="AJ63"/>
  <c r="AI63"/>
  <c r="AH63"/>
  <c r="HG63" s="1"/>
  <c r="AG63"/>
  <c r="AJ62"/>
  <c r="AI62"/>
  <c r="AH62"/>
  <c r="HG62" s="1"/>
  <c r="AG62"/>
  <c r="AJ61"/>
  <c r="AI61"/>
  <c r="AH61"/>
  <c r="HG61" s="1"/>
  <c r="AG61"/>
  <c r="AJ60"/>
  <c r="AI60"/>
  <c r="AH60"/>
  <c r="HG60" s="1"/>
  <c r="AG60"/>
  <c r="AJ59"/>
  <c r="AI59"/>
  <c r="AH59"/>
  <c r="HG59" s="1"/>
  <c r="AG59"/>
  <c r="AJ58"/>
  <c r="AI58"/>
  <c r="AH58"/>
  <c r="HG58" s="1"/>
  <c r="AG58"/>
  <c r="AJ57"/>
  <c r="AI57"/>
  <c r="AH57"/>
  <c r="AL57" s="1"/>
  <c r="AG57"/>
  <c r="AJ56"/>
  <c r="AI56"/>
  <c r="AH56"/>
  <c r="AL56" s="1"/>
  <c r="AG56"/>
  <c r="AJ55"/>
  <c r="AI55"/>
  <c r="AH55"/>
  <c r="AL55" s="1"/>
  <c r="AG55"/>
  <c r="AJ54"/>
  <c r="AI54"/>
  <c r="AH54"/>
  <c r="HG54" s="1"/>
  <c r="AG54"/>
  <c r="AJ53"/>
  <c r="AI53"/>
  <c r="AH53"/>
  <c r="HG53" s="1"/>
  <c r="AG53"/>
  <c r="AJ52"/>
  <c r="AI52"/>
  <c r="AH52"/>
  <c r="HG52" s="1"/>
  <c r="AG52"/>
  <c r="AJ51"/>
  <c r="AI51"/>
  <c r="AH51"/>
  <c r="HG51" s="1"/>
  <c r="AG51"/>
  <c r="AJ50"/>
  <c r="AI50"/>
  <c r="AH50"/>
  <c r="HG50" s="1"/>
  <c r="AG50"/>
  <c r="AJ49"/>
  <c r="AI49"/>
  <c r="AH49"/>
  <c r="HG49" s="1"/>
  <c r="AG49"/>
  <c r="AJ48"/>
  <c r="AI48"/>
  <c r="AH48"/>
  <c r="HG48" s="1"/>
  <c r="AG48"/>
  <c r="AJ47"/>
  <c r="AI47"/>
  <c r="AH47"/>
  <c r="HG47" s="1"/>
  <c r="AG47"/>
  <c r="AJ46"/>
  <c r="AI46"/>
  <c r="AH46"/>
  <c r="HG46" s="1"/>
  <c r="AG46"/>
  <c r="AJ45"/>
  <c r="AI45"/>
  <c r="AH45"/>
  <c r="HG45" s="1"/>
  <c r="AG45"/>
  <c r="AJ44"/>
  <c r="AI44"/>
  <c r="AH44"/>
  <c r="HG44" s="1"/>
  <c r="AG44"/>
  <c r="AJ43"/>
  <c r="AI43"/>
  <c r="AH43"/>
  <c r="HG43" s="1"/>
  <c r="AG43"/>
  <c r="AJ42"/>
  <c r="AI42"/>
  <c r="AH42"/>
  <c r="HG42" s="1"/>
  <c r="AG42"/>
  <c r="AJ41"/>
  <c r="AI41"/>
  <c r="AH41"/>
  <c r="HG41" s="1"/>
  <c r="AG41"/>
  <c r="AJ40"/>
  <c r="AI40"/>
  <c r="AH40"/>
  <c r="HG40" s="1"/>
  <c r="AG40"/>
  <c r="AJ39"/>
  <c r="AI39"/>
  <c r="AH39"/>
  <c r="HG39" s="1"/>
  <c r="L47" i="4" s="1"/>
  <c r="AG39" i="2"/>
  <c r="AJ37"/>
  <c r="AI37"/>
  <c r="AH37"/>
  <c r="HG37" s="1"/>
  <c r="AG37"/>
  <c r="AJ36"/>
  <c r="AI36"/>
  <c r="AH36"/>
  <c r="HG36" s="1"/>
  <c r="AG36"/>
  <c r="AJ35"/>
  <c r="AI35"/>
  <c r="AH35"/>
  <c r="AG35"/>
  <c r="AJ34"/>
  <c r="AI34"/>
  <c r="AH34"/>
  <c r="HG34"/>
  <c r="AG34"/>
  <c r="AJ33"/>
  <c r="AI33"/>
  <c r="AH33"/>
  <c r="HG33" s="1"/>
  <c r="AG33"/>
  <c r="AJ32"/>
  <c r="AI32"/>
  <c r="AH32"/>
  <c r="HG32" s="1"/>
  <c r="AG32"/>
  <c r="AJ31"/>
  <c r="AI31"/>
  <c r="AH31"/>
  <c r="AG31"/>
  <c r="AJ30"/>
  <c r="AI30"/>
  <c r="AH30"/>
  <c r="HG30" s="1"/>
  <c r="AG30"/>
  <c r="AJ29"/>
  <c r="AI29"/>
  <c r="AH29"/>
  <c r="HG29" s="1"/>
  <c r="AG29"/>
  <c r="AW33"/>
  <c r="AW34"/>
  <c r="AW35"/>
  <c r="AW36"/>
  <c r="AW37"/>
  <c r="AX33"/>
  <c r="AX34"/>
  <c r="AX35"/>
  <c r="AX36"/>
  <c r="AW32"/>
  <c r="AX31"/>
  <c r="AW31"/>
  <c r="AX30"/>
  <c r="AW30"/>
  <c r="AX29"/>
  <c r="AW29"/>
  <c r="AX16"/>
  <c r="AX18"/>
  <c r="AX19"/>
  <c r="AX20"/>
  <c r="AX21"/>
  <c r="AX24"/>
  <c r="AX25"/>
  <c r="AX26"/>
  <c r="AW16"/>
  <c r="AW17"/>
  <c r="AW18"/>
  <c r="AW19"/>
  <c r="AW20"/>
  <c r="AW21"/>
  <c r="AW22"/>
  <c r="AW23"/>
  <c r="AW24"/>
  <c r="AW25"/>
  <c r="AW26"/>
  <c r="AW14"/>
  <c r="AX14"/>
  <c r="AW15"/>
  <c r="AG14"/>
  <c r="AH14"/>
  <c r="AL14" s="1"/>
  <c r="AI14"/>
  <c r="AJ14"/>
  <c r="AG15"/>
  <c r="AH15"/>
  <c r="AX15" s="1"/>
  <c r="AI15"/>
  <c r="AJ15"/>
  <c r="AG16"/>
  <c r="K200" i="5" s="1"/>
  <c r="AH16" i="2"/>
  <c r="HC16" s="1"/>
  <c r="AI16"/>
  <c r="AJ16"/>
  <c r="AG17"/>
  <c r="K202" i="5" s="1"/>
  <c r="AH17" i="2"/>
  <c r="L202" i="5" s="1"/>
  <c r="AI17" i="2"/>
  <c r="AJ17"/>
  <c r="AG18"/>
  <c r="K203" i="5" s="1"/>
  <c r="AH18" i="2"/>
  <c r="AI18"/>
  <c r="AJ18"/>
  <c r="AG19"/>
  <c r="K205" i="5" s="1"/>
  <c r="AH19" i="2"/>
  <c r="HC19" s="1"/>
  <c r="AI19"/>
  <c r="AJ19"/>
  <c r="AG20"/>
  <c r="K204" i="5" s="1"/>
  <c r="AH20" i="2"/>
  <c r="L204" i="5" s="1"/>
  <c r="AI20" i="2"/>
  <c r="AJ20"/>
  <c r="AG21"/>
  <c r="K201" i="5"/>
  <c r="AH21" i="2"/>
  <c r="HC21"/>
  <c r="AI21"/>
  <c r="AJ21"/>
  <c r="AG22"/>
  <c r="AH22"/>
  <c r="HC22" s="1"/>
  <c r="AI22"/>
  <c r="AJ22"/>
  <c r="AG23"/>
  <c r="AH23"/>
  <c r="HC23" s="1"/>
  <c r="AI23"/>
  <c r="AJ23"/>
  <c r="AG24"/>
  <c r="AH24"/>
  <c r="HC24" s="1"/>
  <c r="AI24"/>
  <c r="AJ24"/>
  <c r="AG25"/>
  <c r="AH25"/>
  <c r="HC25" s="1"/>
  <c r="AI25"/>
  <c r="AJ25"/>
  <c r="AG26"/>
  <c r="AH26"/>
  <c r="HC26" s="1"/>
  <c r="AI26"/>
  <c r="AJ26"/>
  <c r="AH13"/>
  <c r="AI13"/>
  <c r="AJ13"/>
  <c r="AG13"/>
  <c r="EP133"/>
  <c r="EP128"/>
  <c r="EP126" s="1"/>
  <c r="EP114"/>
  <c r="BP87"/>
  <c r="BO87"/>
  <c r="BN87"/>
  <c r="BM87"/>
  <c r="BP84"/>
  <c r="BO84"/>
  <c r="BN84"/>
  <c r="BM84"/>
  <c r="HI104"/>
  <c r="HF248"/>
  <c r="EU248"/>
  <c r="AT29"/>
  <c r="AX37"/>
  <c r="AX40"/>
  <c r="AX42"/>
  <c r="AX44"/>
  <c r="AT46"/>
  <c r="AX48"/>
  <c r="AT50"/>
  <c r="AX52"/>
  <c r="AX54"/>
  <c r="AT61"/>
  <c r="AT65"/>
  <c r="AX69"/>
  <c r="AT72"/>
  <c r="AX74"/>
  <c r="AX76"/>
  <c r="AX78"/>
  <c r="AX80"/>
  <c r="AX82"/>
  <c r="AX88"/>
  <c r="HC17"/>
  <c r="HC14"/>
  <c r="AT212"/>
  <c r="O103" i="1"/>
  <c r="G172" i="5" s="1"/>
  <c r="O102" i="1"/>
  <c r="G171" i="5" s="1"/>
  <c r="O101" i="1"/>
  <c r="G170" i="5" s="1"/>
  <c r="O100" i="1"/>
  <c r="G169" i="5" s="1"/>
  <c r="O99" i="1"/>
  <c r="G168" i="5" s="1"/>
  <c r="O78" i="1"/>
  <c r="O76"/>
  <c r="O75"/>
  <c r="O71"/>
  <c r="P103"/>
  <c r="P102"/>
  <c r="P101"/>
  <c r="P100"/>
  <c r="P99"/>
  <c r="Q103"/>
  <c r="Q102"/>
  <c r="Q101"/>
  <c r="Q100"/>
  <c r="Q99"/>
  <c r="R103"/>
  <c r="R102"/>
  <c r="R101"/>
  <c r="R100"/>
  <c r="R99"/>
  <c r="S103"/>
  <c r="S102"/>
  <c r="S101"/>
  <c r="S100"/>
  <c r="S99"/>
  <c r="P78"/>
  <c r="P76"/>
  <c r="P75"/>
  <c r="Q78"/>
  <c r="Q76"/>
  <c r="Q75"/>
  <c r="R78"/>
  <c r="R76"/>
  <c r="R75"/>
  <c r="S78"/>
  <c r="S76"/>
  <c r="S75"/>
  <c r="S71"/>
  <c r="R71"/>
  <c r="Q71"/>
  <c r="P71"/>
  <c r="U79"/>
  <c r="T79"/>
  <c r="V74"/>
  <c r="U74"/>
  <c r="U69"/>
  <c r="V69"/>
  <c r="V68" s="1"/>
  <c r="T69"/>
  <c r="U66"/>
  <c r="T66"/>
  <c r="H103"/>
  <c r="H102"/>
  <c r="H101"/>
  <c r="H100"/>
  <c r="H99"/>
  <c r="G103"/>
  <c r="G102"/>
  <c r="G101"/>
  <c r="G100"/>
  <c r="G99"/>
  <c r="F103"/>
  <c r="F102"/>
  <c r="F101"/>
  <c r="F100"/>
  <c r="F99"/>
  <c r="E103"/>
  <c r="E102"/>
  <c r="E101"/>
  <c r="E100"/>
  <c r="E99"/>
  <c r="G78"/>
  <c r="G76"/>
  <c r="G75"/>
  <c r="F78"/>
  <c r="F76"/>
  <c r="F75"/>
  <c r="E78"/>
  <c r="E76"/>
  <c r="E75"/>
  <c r="H78"/>
  <c r="H76"/>
  <c r="H75"/>
  <c r="H71"/>
  <c r="G71"/>
  <c r="F71"/>
  <c r="E71"/>
  <c r="N49"/>
  <c r="N47"/>
  <c r="N45"/>
  <c r="K48"/>
  <c r="I48"/>
  <c r="G48"/>
  <c r="K46"/>
  <c r="I46"/>
  <c r="G46"/>
  <c r="E48"/>
  <c r="E46"/>
  <c r="K44"/>
  <c r="K43"/>
  <c r="K42"/>
  <c r="K41"/>
  <c r="I44"/>
  <c r="I43"/>
  <c r="I42"/>
  <c r="I41"/>
  <c r="G44"/>
  <c r="G43"/>
  <c r="G42"/>
  <c r="G41"/>
  <c r="E42"/>
  <c r="N42" s="1"/>
  <c r="E41"/>
  <c r="N41" s="1"/>
  <c r="E44"/>
  <c r="N44" s="1"/>
  <c r="E43"/>
  <c r="N43" s="1"/>
  <c r="K33"/>
  <c r="I33"/>
  <c r="G33"/>
  <c r="E33"/>
  <c r="DG136" i="2"/>
  <c r="DH136"/>
  <c r="DI136"/>
  <c r="DJ136"/>
  <c r="DK136"/>
  <c r="DL136"/>
  <c r="DM136"/>
  <c r="DN136"/>
  <c r="DO136"/>
  <c r="DP136"/>
  <c r="EB136"/>
  <c r="EC136"/>
  <c r="EF136"/>
  <c r="EI136"/>
  <c r="EJ136"/>
  <c r="EK136"/>
  <c r="EL136"/>
  <c r="EM136"/>
  <c r="EN136"/>
  <c r="EO136"/>
  <c r="EQ136"/>
  <c r="ES136"/>
  <c r="FC136"/>
  <c r="FE136"/>
  <c r="FG136"/>
  <c r="FH136"/>
  <c r="FI136"/>
  <c r="FJ136"/>
  <c r="FP136"/>
  <c r="FR136"/>
  <c r="FT136"/>
  <c r="FU136"/>
  <c r="FV136"/>
  <c r="FW136"/>
  <c r="FX136"/>
  <c r="FZ136"/>
  <c r="GA136"/>
  <c r="GB136"/>
  <c r="GC136"/>
  <c r="GD136"/>
  <c r="GE136"/>
  <c r="GF136"/>
  <c r="GG136"/>
  <c r="GH136"/>
  <c r="GI136"/>
  <c r="GJ136"/>
  <c r="GK136"/>
  <c r="GL136"/>
  <c r="GM136"/>
  <c r="GN136"/>
  <c r="GO136"/>
  <c r="GQ136"/>
  <c r="GR136"/>
  <c r="GS136"/>
  <c r="R63" i="4"/>
  <c r="R69" s="1"/>
  <c r="R56"/>
  <c r="R40"/>
  <c r="R51"/>
  <c r="R62"/>
  <c r="R43"/>
  <c r="EY260" i="2"/>
  <c r="EY261"/>
  <c r="EY257"/>
  <c r="EY248"/>
  <c r="EY247"/>
  <c r="EY244"/>
  <c r="EY243"/>
  <c r="EY242"/>
  <c r="EY241"/>
  <c r="EY239"/>
  <c r="EY238"/>
  <c r="EY237"/>
  <c r="EY236"/>
  <c r="EY235"/>
  <c r="EY234"/>
  <c r="EY221"/>
  <c r="EY220"/>
  <c r="EY212"/>
  <c r="EY211"/>
  <c r="EY209"/>
  <c r="EY208"/>
  <c r="EY207"/>
  <c r="EY205"/>
  <c r="EY204"/>
  <c r="EY203"/>
  <c r="EY202"/>
  <c r="EY200"/>
  <c r="EY199"/>
  <c r="EY198"/>
  <c r="EY197"/>
  <c r="EY196"/>
  <c r="EY195"/>
  <c r="EY194"/>
  <c r="EY193"/>
  <c r="EY192"/>
  <c r="EY191"/>
  <c r="EY190"/>
  <c r="EY189"/>
  <c r="EY188"/>
  <c r="EY187"/>
  <c r="EY186"/>
  <c r="EY185"/>
  <c r="EY184"/>
  <c r="EY183"/>
  <c r="EY182"/>
  <c r="EY181"/>
  <c r="EY180"/>
  <c r="EY179"/>
  <c r="EY178"/>
  <c r="EY177"/>
  <c r="EY176"/>
  <c r="EY175"/>
  <c r="EY174"/>
  <c r="EY173"/>
  <c r="EY172"/>
  <c r="EY171"/>
  <c r="EY170"/>
  <c r="EY169"/>
  <c r="EY168"/>
  <c r="EY167"/>
  <c r="EY166"/>
  <c r="EY165"/>
  <c r="EY164"/>
  <c r="EY163"/>
  <c r="EY162"/>
  <c r="EY161"/>
  <c r="EY160"/>
  <c r="EY159"/>
  <c r="EY158"/>
  <c r="EY157"/>
  <c r="EY156"/>
  <c r="EY155"/>
  <c r="EY154"/>
  <c r="EY153"/>
  <c r="EY152"/>
  <c r="EY151"/>
  <c r="EY150"/>
  <c r="EY149"/>
  <c r="EY148"/>
  <c r="EY147"/>
  <c r="EY146"/>
  <c r="EY145"/>
  <c r="EY137"/>
  <c r="EY136" s="1"/>
  <c r="EY131"/>
  <c r="EY130"/>
  <c r="EY129"/>
  <c r="EY125"/>
  <c r="EY124"/>
  <c r="EY123"/>
  <c r="EY122"/>
  <c r="EY121"/>
  <c r="EY120"/>
  <c r="EY119"/>
  <c r="EY118"/>
  <c r="EY117"/>
  <c r="EY116"/>
  <c r="EY115"/>
  <c r="EY112"/>
  <c r="EY111"/>
  <c r="EY110"/>
  <c r="EY108"/>
  <c r="EY107"/>
  <c r="EY106"/>
  <c r="EY105"/>
  <c r="EY104"/>
  <c r="EY103"/>
  <c r="EY102"/>
  <c r="EY100"/>
  <c r="EY99"/>
  <c r="EY98"/>
  <c r="EY97"/>
  <c r="EY93"/>
  <c r="EY92"/>
  <c r="EY91"/>
  <c r="EY90"/>
  <c r="EY89"/>
  <c r="EY88"/>
  <c r="EY83"/>
  <c r="EY82"/>
  <c r="EY81"/>
  <c r="EY80"/>
  <c r="EY79"/>
  <c r="EY78"/>
  <c r="EY77"/>
  <c r="EY76"/>
  <c r="EY75"/>
  <c r="EY74"/>
  <c r="EY73"/>
  <c r="EY72"/>
  <c r="EY71"/>
  <c r="EY70"/>
  <c r="EY69"/>
  <c r="EY68"/>
  <c r="EY67"/>
  <c r="EY66"/>
  <c r="EY65"/>
  <c r="EY64"/>
  <c r="EY63"/>
  <c r="EY62"/>
  <c r="EY61"/>
  <c r="EY60"/>
  <c r="EY59"/>
  <c r="EY58"/>
  <c r="EY57"/>
  <c r="EY56"/>
  <c r="EY55"/>
  <c r="EY54"/>
  <c r="EY53"/>
  <c r="EY52"/>
  <c r="EY51"/>
  <c r="EY50"/>
  <c r="EY49"/>
  <c r="EY48"/>
  <c r="EY47"/>
  <c r="EY46"/>
  <c r="EY45"/>
  <c r="EY44"/>
  <c r="EY43"/>
  <c r="EY42"/>
  <c r="EY41"/>
  <c r="EY40"/>
  <c r="EY39"/>
  <c r="EY37"/>
  <c r="EY36"/>
  <c r="EY35"/>
  <c r="EY34"/>
  <c r="EY33"/>
  <c r="EY32"/>
  <c r="EY31"/>
  <c r="EY30"/>
  <c r="EY29"/>
  <c r="EY14"/>
  <c r="EY15"/>
  <c r="EY16"/>
  <c r="EY17"/>
  <c r="EY18"/>
  <c r="EY19"/>
  <c r="EY20"/>
  <c r="EY21"/>
  <c r="EY22"/>
  <c r="EY23"/>
  <c r="EY24"/>
  <c r="EY25"/>
  <c r="EY26"/>
  <c r="EY13"/>
  <c r="FX128"/>
  <c r="FW128"/>
  <c r="FV128"/>
  <c r="FU128"/>
  <c r="FT128"/>
  <c r="FR128"/>
  <c r="FP128"/>
  <c r="FJ128"/>
  <c r="FI128"/>
  <c r="FH128"/>
  <c r="FG128"/>
  <c r="FE128"/>
  <c r="FC128"/>
  <c r="CU128"/>
  <c r="CV128"/>
  <c r="CW128"/>
  <c r="CX128"/>
  <c r="CY128"/>
  <c r="CZ128"/>
  <c r="DA128"/>
  <c r="DD128"/>
  <c r="DG128"/>
  <c r="DH128"/>
  <c r="DI128"/>
  <c r="DJ128"/>
  <c r="DK128"/>
  <c r="DL128"/>
  <c r="DM128"/>
  <c r="DN128"/>
  <c r="DO128"/>
  <c r="DP128"/>
  <c r="EB128"/>
  <c r="EC128"/>
  <c r="EF128"/>
  <c r="EI128"/>
  <c r="EJ128"/>
  <c r="EK128"/>
  <c r="EL128"/>
  <c r="EM128"/>
  <c r="EN128"/>
  <c r="EO128"/>
  <c r="EQ128"/>
  <c r="ES128"/>
  <c r="CT128"/>
  <c r="CS128"/>
  <c r="CR128"/>
  <c r="CE128"/>
  <c r="BZ128"/>
  <c r="CA128"/>
  <c r="CB128"/>
  <c r="BY128"/>
  <c r="BX128"/>
  <c r="BW128"/>
  <c r="BV128"/>
  <c r="V128"/>
  <c r="W128"/>
  <c r="X128"/>
  <c r="Y128"/>
  <c r="Z128"/>
  <c r="AA128"/>
  <c r="AB128"/>
  <c r="AI128"/>
  <c r="AM128"/>
  <c r="AN128"/>
  <c r="AO128"/>
  <c r="AQ128"/>
  <c r="AR128"/>
  <c r="AU128"/>
  <c r="AV128"/>
  <c r="AW128"/>
  <c r="AY128"/>
  <c r="AZ128"/>
  <c r="BA128"/>
  <c r="BB128"/>
  <c r="BC128"/>
  <c r="BD128"/>
  <c r="BE128"/>
  <c r="BF128"/>
  <c r="BG128"/>
  <c r="BH128"/>
  <c r="BM128"/>
  <c r="BN128"/>
  <c r="BO128"/>
  <c r="BP128"/>
  <c r="U128"/>
  <c r="EZ261"/>
  <c r="EZ260"/>
  <c r="EZ257"/>
  <c r="EZ248"/>
  <c r="EZ247"/>
  <c r="EZ244"/>
  <c r="EZ243"/>
  <c r="EZ242"/>
  <c r="EZ241"/>
  <c r="EZ239"/>
  <c r="EZ238"/>
  <c r="EZ237"/>
  <c r="EZ236"/>
  <c r="EZ235"/>
  <c r="EZ234"/>
  <c r="EZ221"/>
  <c r="EZ220"/>
  <c r="EZ212"/>
  <c r="EZ211"/>
  <c r="EZ209"/>
  <c r="EZ208"/>
  <c r="EZ207"/>
  <c r="EZ205"/>
  <c r="EZ204"/>
  <c r="EZ203"/>
  <c r="EZ202"/>
  <c r="EZ200"/>
  <c r="EZ199"/>
  <c r="EZ198"/>
  <c r="EZ197"/>
  <c r="EZ196"/>
  <c r="EZ195"/>
  <c r="EZ194"/>
  <c r="EZ193"/>
  <c r="EZ192"/>
  <c r="EZ191"/>
  <c r="EZ190"/>
  <c r="EZ189"/>
  <c r="EZ188"/>
  <c r="EZ187"/>
  <c r="EZ186"/>
  <c r="EZ185"/>
  <c r="EZ184"/>
  <c r="EZ183"/>
  <c r="EZ182"/>
  <c r="EZ181"/>
  <c r="EZ180"/>
  <c r="EZ179"/>
  <c r="EZ178"/>
  <c r="EZ177"/>
  <c r="EZ176"/>
  <c r="EZ175"/>
  <c r="EZ174"/>
  <c r="EZ173"/>
  <c r="EZ172"/>
  <c r="EZ171"/>
  <c r="EZ170"/>
  <c r="EZ169"/>
  <c r="EZ168"/>
  <c r="EZ167"/>
  <c r="EZ166"/>
  <c r="EZ165"/>
  <c r="EZ164"/>
  <c r="EZ163"/>
  <c r="EZ162"/>
  <c r="EZ161"/>
  <c r="EZ160"/>
  <c r="EZ159"/>
  <c r="EZ158"/>
  <c r="EZ157"/>
  <c r="EZ156"/>
  <c r="EZ155"/>
  <c r="EZ154"/>
  <c r="EZ153"/>
  <c r="EZ152"/>
  <c r="EZ151"/>
  <c r="EZ150"/>
  <c r="EZ149"/>
  <c r="EZ148"/>
  <c r="EZ147"/>
  <c r="EZ146"/>
  <c r="EZ145"/>
  <c r="EZ137"/>
  <c r="EZ136" s="1"/>
  <c r="EZ133" s="1"/>
  <c r="EZ131"/>
  <c r="EZ130"/>
  <c r="EZ129"/>
  <c r="EZ125"/>
  <c r="EZ124"/>
  <c r="EZ123"/>
  <c r="EZ122"/>
  <c r="EZ121"/>
  <c r="EZ120"/>
  <c r="EZ119"/>
  <c r="EZ118"/>
  <c r="EZ117"/>
  <c r="EZ116"/>
  <c r="EZ115"/>
  <c r="EZ112"/>
  <c r="EZ111"/>
  <c r="EZ110"/>
  <c r="EZ108"/>
  <c r="EZ107"/>
  <c r="EZ106"/>
  <c r="EZ105"/>
  <c r="EZ104"/>
  <c r="EZ103"/>
  <c r="EZ102"/>
  <c r="EZ100"/>
  <c r="EZ99"/>
  <c r="EZ98"/>
  <c r="EZ97"/>
  <c r="EZ89"/>
  <c r="EZ90"/>
  <c r="EZ91"/>
  <c r="EZ92"/>
  <c r="EZ93"/>
  <c r="EZ88"/>
  <c r="EZ83"/>
  <c r="EZ82"/>
  <c r="EZ81"/>
  <c r="EZ80"/>
  <c r="EZ79"/>
  <c r="EZ78"/>
  <c r="EZ77"/>
  <c r="EZ76"/>
  <c r="EZ75"/>
  <c r="EZ74"/>
  <c r="EZ73"/>
  <c r="EZ72"/>
  <c r="EZ71"/>
  <c r="EZ70"/>
  <c r="EZ69"/>
  <c r="EZ68"/>
  <c r="EZ67"/>
  <c r="EZ66"/>
  <c r="EZ65"/>
  <c r="EZ64"/>
  <c r="EZ63"/>
  <c r="EZ62"/>
  <c r="EZ61"/>
  <c r="EZ60"/>
  <c r="EZ59"/>
  <c r="EZ58"/>
  <c r="EZ57"/>
  <c r="EZ56"/>
  <c r="EZ55"/>
  <c r="EZ54"/>
  <c r="EZ53"/>
  <c r="EZ52"/>
  <c r="EZ51"/>
  <c r="EZ50"/>
  <c r="EZ49"/>
  <c r="EZ48"/>
  <c r="EZ47"/>
  <c r="EZ46"/>
  <c r="EZ45"/>
  <c r="EZ44"/>
  <c r="EZ43"/>
  <c r="EZ42"/>
  <c r="EZ41"/>
  <c r="EZ40"/>
  <c r="EZ39"/>
  <c r="EZ37"/>
  <c r="EZ36"/>
  <c r="EZ35"/>
  <c r="EZ34"/>
  <c r="EZ33"/>
  <c r="EZ32"/>
  <c r="EZ31"/>
  <c r="EZ30"/>
  <c r="EZ29"/>
  <c r="EZ28" s="1"/>
  <c r="EZ11" s="1"/>
  <c r="EZ14"/>
  <c r="EZ15"/>
  <c r="EZ16"/>
  <c r="EZ17"/>
  <c r="EZ18"/>
  <c r="EZ19"/>
  <c r="EZ20"/>
  <c r="EZ21"/>
  <c r="EZ22"/>
  <c r="EZ23"/>
  <c r="EZ24"/>
  <c r="EZ25"/>
  <c r="EZ26"/>
  <c r="EZ13"/>
  <c r="S56" i="4"/>
  <c r="S51"/>
  <c r="S62"/>
  <c r="Q56"/>
  <c r="Q51"/>
  <c r="O40"/>
  <c r="BZ312" i="2"/>
  <c r="BZ311"/>
  <c r="BZ310"/>
  <c r="BZ309"/>
  <c r="BZ308"/>
  <c r="BZ307"/>
  <c r="BZ306"/>
  <c r="BZ305"/>
  <c r="BZ304"/>
  <c r="BZ303"/>
  <c r="BZ302"/>
  <c r="BZ301"/>
  <c r="BY312"/>
  <c r="BY311"/>
  <c r="BY310"/>
  <c r="BY309"/>
  <c r="BY308"/>
  <c r="BY307"/>
  <c r="BY306"/>
  <c r="BY305"/>
  <c r="BY304"/>
  <c r="BY303"/>
  <c r="BY302"/>
  <c r="BY301"/>
  <c r="BX312"/>
  <c r="BX311"/>
  <c r="BX310"/>
  <c r="BX309"/>
  <c r="BX308"/>
  <c r="BX307"/>
  <c r="BX306"/>
  <c r="BX305"/>
  <c r="BX304"/>
  <c r="BX303"/>
  <c r="BX302"/>
  <c r="BX301"/>
  <c r="BW312"/>
  <c r="BW311"/>
  <c r="BW310"/>
  <c r="BW309"/>
  <c r="BW308"/>
  <c r="BW307"/>
  <c r="BW306"/>
  <c r="BW305"/>
  <c r="BW304"/>
  <c r="BW303"/>
  <c r="BW302"/>
  <c r="BW301"/>
  <c r="BV312"/>
  <c r="BV311"/>
  <c r="BV310"/>
  <c r="BV309"/>
  <c r="BV308"/>
  <c r="BV307"/>
  <c r="BV306"/>
  <c r="BV305"/>
  <c r="BV304"/>
  <c r="BV303"/>
  <c r="BV302"/>
  <c r="BV301"/>
  <c r="CE12"/>
  <c r="CE11" s="1"/>
  <c r="CE10" s="1"/>
  <c r="CE210"/>
  <c r="CE219"/>
  <c r="CE218" s="1"/>
  <c r="CE227"/>
  <c r="CE233"/>
  <c r="CE246"/>
  <c r="CE254"/>
  <c r="CE259"/>
  <c r="CE258" s="1"/>
  <c r="CB136"/>
  <c r="CA136"/>
  <c r="BZ136"/>
  <c r="BY136"/>
  <c r="BX136"/>
  <c r="BW136"/>
  <c r="BV136"/>
  <c r="BP136"/>
  <c r="BO136"/>
  <c r="BN136"/>
  <c r="BM136"/>
  <c r="BH136"/>
  <c r="BG136"/>
  <c r="BF136"/>
  <c r="BE136"/>
  <c r="BD136"/>
  <c r="BC136"/>
  <c r="BB136"/>
  <c r="BA136"/>
  <c r="AZ136"/>
  <c r="AY136"/>
  <c r="AX136"/>
  <c r="AW136"/>
  <c r="AV136"/>
  <c r="AU136"/>
  <c r="AT136"/>
  <c r="AS136"/>
  <c r="AR136"/>
  <c r="AQ136"/>
  <c r="AP136"/>
  <c r="AN136"/>
  <c r="AM136"/>
  <c r="AK136"/>
  <c r="AJ136"/>
  <c r="AH136"/>
  <c r="AG136"/>
  <c r="AB136"/>
  <c r="AA136"/>
  <c r="Z136"/>
  <c r="Y136"/>
  <c r="X136"/>
  <c r="W136"/>
  <c r="V136"/>
  <c r="U136"/>
  <c r="CE136"/>
  <c r="CE133" s="1"/>
  <c r="CE143"/>
  <c r="CE114"/>
  <c r="CE109"/>
  <c r="CE96"/>
  <c r="BU261"/>
  <c r="BU260"/>
  <c r="BU257"/>
  <c r="BU244"/>
  <c r="BU243"/>
  <c r="M206" i="5" s="1"/>
  <c r="BU242" i="2"/>
  <c r="BU241"/>
  <c r="BU240"/>
  <c r="BU239"/>
  <c r="BU238"/>
  <c r="BU237"/>
  <c r="BU236"/>
  <c r="BU235"/>
  <c r="M199" i="5" s="1"/>
  <c r="BU234" i="2"/>
  <c r="M198" i="5"/>
  <c r="BU221" i="2"/>
  <c r="M197" i="5" s="1"/>
  <c r="M207" s="1"/>
  <c r="BU220" i="2"/>
  <c r="BU219" s="1"/>
  <c r="BU218" s="1"/>
  <c r="BU212"/>
  <c r="BU211"/>
  <c r="BU137"/>
  <c r="BU136" s="1"/>
  <c r="BU133" s="1"/>
  <c r="BU209"/>
  <c r="BU208"/>
  <c r="BU207"/>
  <c r="BU205"/>
  <c r="BU204"/>
  <c r="BU203"/>
  <c r="BU202"/>
  <c r="BU200"/>
  <c r="BU199"/>
  <c r="BU198"/>
  <c r="BU197"/>
  <c r="BU196"/>
  <c r="BU195"/>
  <c r="BU194"/>
  <c r="BU193"/>
  <c r="BU192"/>
  <c r="BU191"/>
  <c r="BU190"/>
  <c r="BU189"/>
  <c r="BU188"/>
  <c r="BU187"/>
  <c r="BU186"/>
  <c r="BU185"/>
  <c r="BU184"/>
  <c r="BU183"/>
  <c r="BU182"/>
  <c r="BU181"/>
  <c r="BU180"/>
  <c r="BU179"/>
  <c r="BU178"/>
  <c r="BU177"/>
  <c r="BU176"/>
  <c r="BU175"/>
  <c r="BU174"/>
  <c r="BU173"/>
  <c r="BU172"/>
  <c r="BU171"/>
  <c r="BU170"/>
  <c r="BU169"/>
  <c r="BU168"/>
  <c r="BU167"/>
  <c r="BU166"/>
  <c r="BU165"/>
  <c r="BU164"/>
  <c r="BU163"/>
  <c r="BU162"/>
  <c r="BU161"/>
  <c r="BU160"/>
  <c r="BU159"/>
  <c r="BU158"/>
  <c r="BU157"/>
  <c r="BU156"/>
  <c r="BU155"/>
  <c r="BU154"/>
  <c r="BU153"/>
  <c r="BU152"/>
  <c r="BU151"/>
  <c r="BU150"/>
  <c r="BU149"/>
  <c r="BU148"/>
  <c r="BU147"/>
  <c r="BU146"/>
  <c r="BU145"/>
  <c r="BU131"/>
  <c r="BU130"/>
  <c r="BU129"/>
  <c r="BU125"/>
  <c r="BU124"/>
  <c r="BU123"/>
  <c r="BU122"/>
  <c r="BU121"/>
  <c r="BU120"/>
  <c r="BU119"/>
  <c r="BU118"/>
  <c r="BU117"/>
  <c r="BU116"/>
  <c r="BU115"/>
  <c r="BU112"/>
  <c r="BU111"/>
  <c r="BU110"/>
  <c r="BU108"/>
  <c r="BU107"/>
  <c r="BU106"/>
  <c r="BU105"/>
  <c r="BU104"/>
  <c r="BU103"/>
  <c r="BU102"/>
  <c r="BU101"/>
  <c r="BU100"/>
  <c r="BU99"/>
  <c r="BU98"/>
  <c r="BU97"/>
  <c r="BU93"/>
  <c r="BU92"/>
  <c r="BU91"/>
  <c r="BU90"/>
  <c r="BU89"/>
  <c r="BU88"/>
  <c r="BU40"/>
  <c r="BU41"/>
  <c r="BU42"/>
  <c r="BU43"/>
  <c r="BU44"/>
  <c r="BU45"/>
  <c r="BU305" s="1"/>
  <c r="BU46"/>
  <c r="BU47"/>
  <c r="BU48"/>
  <c r="BU49"/>
  <c r="BU50"/>
  <c r="BU51"/>
  <c r="BU52"/>
  <c r="BU53"/>
  <c r="BU54"/>
  <c r="BU55"/>
  <c r="BU56"/>
  <c r="BU57"/>
  <c r="BU58"/>
  <c r="BU59"/>
  <c r="BU60"/>
  <c r="BU61"/>
  <c r="BU62"/>
  <c r="BU63"/>
  <c r="BU64"/>
  <c r="BU65"/>
  <c r="BU66"/>
  <c r="BU67"/>
  <c r="BU68"/>
  <c r="BU69"/>
  <c r="BU70"/>
  <c r="BU71"/>
  <c r="BU72"/>
  <c r="BU73"/>
  <c r="BU74"/>
  <c r="BU75"/>
  <c r="BU76"/>
  <c r="BU77"/>
  <c r="BU78"/>
  <c r="BU79"/>
  <c r="BU80"/>
  <c r="BU81"/>
  <c r="BU82"/>
  <c r="BU83"/>
  <c r="BU39"/>
  <c r="BU37"/>
  <c r="BU36"/>
  <c r="BU35"/>
  <c r="BU34"/>
  <c r="BU33"/>
  <c r="BU32"/>
  <c r="BU31"/>
  <c r="BU30"/>
  <c r="BU29"/>
  <c r="BU14"/>
  <c r="BU15"/>
  <c r="BU16"/>
  <c r="M200" i="5" s="1"/>
  <c r="BU17" i="2"/>
  <c r="M202" i="5" s="1"/>
  <c r="BU18" i="2"/>
  <c r="M203" i="5" s="1"/>
  <c r="BU19" i="2"/>
  <c r="M205" i="5" s="1"/>
  <c r="BU20" i="2"/>
  <c r="M204" i="5" s="1"/>
  <c r="BU21" i="2"/>
  <c r="M201" i="5" s="1"/>
  <c r="BU22" i="2"/>
  <c r="BU23"/>
  <c r="BU24"/>
  <c r="BU25"/>
  <c r="BU26"/>
  <c r="BU13"/>
  <c r="EL312"/>
  <c r="EL311"/>
  <c r="EL310"/>
  <c r="EL309"/>
  <c r="EL308"/>
  <c r="EL307"/>
  <c r="EL306"/>
  <c r="EL305"/>
  <c r="EL304"/>
  <c r="EL303"/>
  <c r="EL302"/>
  <c r="EL301"/>
  <c r="EK312"/>
  <c r="EK311"/>
  <c r="EK310"/>
  <c r="EK309"/>
  <c r="EK308"/>
  <c r="EK307"/>
  <c r="EK306"/>
  <c r="EK305"/>
  <c r="EK304"/>
  <c r="EK303"/>
  <c r="EK302"/>
  <c r="EK301"/>
  <c r="EK313"/>
  <c r="EJ312"/>
  <c r="EJ311"/>
  <c r="EJ310"/>
  <c r="EJ309"/>
  <c r="EJ308"/>
  <c r="EJ307"/>
  <c r="EJ306"/>
  <c r="EJ305"/>
  <c r="EJ304"/>
  <c r="EJ303"/>
  <c r="EJ302"/>
  <c r="EJ301"/>
  <c r="EI312"/>
  <c r="EI311"/>
  <c r="EI310"/>
  <c r="EI309"/>
  <c r="EI308"/>
  <c r="EI307"/>
  <c r="EI306"/>
  <c r="EI305"/>
  <c r="EI304"/>
  <c r="EI303"/>
  <c r="EI302"/>
  <c r="EI301"/>
  <c r="DO312"/>
  <c r="DO311"/>
  <c r="DO310"/>
  <c r="DO309"/>
  <c r="DO308"/>
  <c r="DO307"/>
  <c r="DO306"/>
  <c r="DO305"/>
  <c r="DO304"/>
  <c r="DO303"/>
  <c r="DO302"/>
  <c r="DO301"/>
  <c r="DN312"/>
  <c r="DN311"/>
  <c r="DN310"/>
  <c r="DN309"/>
  <c r="DN308"/>
  <c r="DN307"/>
  <c r="DN306"/>
  <c r="DN305"/>
  <c r="DN304"/>
  <c r="DN303"/>
  <c r="DN302"/>
  <c r="DN301"/>
  <c r="DL312"/>
  <c r="DL311"/>
  <c r="DL310"/>
  <c r="DL309"/>
  <c r="DL308"/>
  <c r="DL307"/>
  <c r="DL306"/>
  <c r="DL305"/>
  <c r="DL304"/>
  <c r="DL303"/>
  <c r="DL302"/>
  <c r="DL301"/>
  <c r="DJ312"/>
  <c r="DJ311"/>
  <c r="DJ310"/>
  <c r="DJ309"/>
  <c r="DJ308"/>
  <c r="DJ307"/>
  <c r="DJ306"/>
  <c r="DJ305"/>
  <c r="DJ304"/>
  <c r="DJ303"/>
  <c r="DJ302"/>
  <c r="DJ301"/>
  <c r="CU312"/>
  <c r="CU311"/>
  <c r="CU310"/>
  <c r="CU309"/>
  <c r="CU308"/>
  <c r="CU307"/>
  <c r="CU306"/>
  <c r="CU305"/>
  <c r="CU304"/>
  <c r="CU303"/>
  <c r="CU302"/>
  <c r="CU301"/>
  <c r="CS312"/>
  <c r="CS311"/>
  <c r="CS310"/>
  <c r="CS309"/>
  <c r="CS308"/>
  <c r="CS307"/>
  <c r="CS306"/>
  <c r="CS305"/>
  <c r="CS304"/>
  <c r="CS303"/>
  <c r="CS302"/>
  <c r="CS301"/>
  <c r="CR312"/>
  <c r="CR311"/>
  <c r="CR310"/>
  <c r="CR309"/>
  <c r="CR308"/>
  <c r="CR307"/>
  <c r="CR306"/>
  <c r="CR305"/>
  <c r="CR304"/>
  <c r="CR303"/>
  <c r="CR302"/>
  <c r="CR301"/>
  <c r="CP301"/>
  <c r="CT302"/>
  <c r="CT303"/>
  <c r="CT304"/>
  <c r="CT305"/>
  <c r="CT306"/>
  <c r="CT307"/>
  <c r="CT308"/>
  <c r="CT309"/>
  <c r="CT310"/>
  <c r="CT311"/>
  <c r="CT312"/>
  <c r="CT301"/>
  <c r="CP302"/>
  <c r="CP303"/>
  <c r="CP304"/>
  <c r="CP305"/>
  <c r="CP306"/>
  <c r="CP307"/>
  <c r="CP308"/>
  <c r="CP309"/>
  <c r="CP310"/>
  <c r="CP311"/>
  <c r="CP312"/>
  <c r="EU261"/>
  <c r="EU260"/>
  <c r="EU257"/>
  <c r="AF206" i="5"/>
  <c r="AF199"/>
  <c r="AF198"/>
  <c r="AF197"/>
  <c r="AF200"/>
  <c r="AF201"/>
  <c r="AF202"/>
  <c r="AF203"/>
  <c r="AF204"/>
  <c r="AF205"/>
  <c r="AF207"/>
  <c r="EU212" i="2"/>
  <c r="EU211"/>
  <c r="EU209"/>
  <c r="EU208"/>
  <c r="EU207"/>
  <c r="EU131"/>
  <c r="EU130"/>
  <c r="EU129"/>
  <c r="EU13"/>
  <c r="FX219"/>
  <c r="FX218" s="1"/>
  <c r="FX217" s="1"/>
  <c r="FX216" s="1"/>
  <c r="FW219"/>
  <c r="FW218"/>
  <c r="FW217" s="1"/>
  <c r="FW216" s="1"/>
  <c r="FV219"/>
  <c r="FV218" s="1"/>
  <c r="FV217" s="1"/>
  <c r="FU219"/>
  <c r="FU218" s="1"/>
  <c r="FU217" s="1"/>
  <c r="FU216" s="1"/>
  <c r="FT219"/>
  <c r="FT218" s="1"/>
  <c r="FT217" s="1"/>
  <c r="FT216" s="1"/>
  <c r="FR219"/>
  <c r="FR218" s="1"/>
  <c r="FR217" s="1"/>
  <c r="FR216" s="1"/>
  <c r="FP219"/>
  <c r="FP218" s="1"/>
  <c r="FP217" s="1"/>
  <c r="FJ219"/>
  <c r="FJ218" s="1"/>
  <c r="FI219"/>
  <c r="FI218" s="1"/>
  <c r="FH219"/>
  <c r="FH218" s="1"/>
  <c r="FG219"/>
  <c r="FG218" s="1"/>
  <c r="FE219"/>
  <c r="FE218" s="1"/>
  <c r="FC219"/>
  <c r="FC218"/>
  <c r="EZ219"/>
  <c r="EZ218"/>
  <c r="CR219"/>
  <c r="CR218" s="1"/>
  <c r="CS219"/>
  <c r="CS218" s="1"/>
  <c r="CT219"/>
  <c r="CT218" s="1"/>
  <c r="CU219"/>
  <c r="CU218" s="1"/>
  <c r="CV219"/>
  <c r="CV218" s="1"/>
  <c r="CW219"/>
  <c r="CW218" s="1"/>
  <c r="CX219"/>
  <c r="CX218" s="1"/>
  <c r="CY219"/>
  <c r="CY218" s="1"/>
  <c r="CZ219"/>
  <c r="CZ218" s="1"/>
  <c r="DA219"/>
  <c r="DA218" s="1"/>
  <c r="DD219"/>
  <c r="DD218" s="1"/>
  <c r="DF219"/>
  <c r="DF218" s="1"/>
  <c r="DG219"/>
  <c r="DG218" s="1"/>
  <c r="DH219"/>
  <c r="DH218"/>
  <c r="DI219"/>
  <c r="DI218"/>
  <c r="DJ219"/>
  <c r="DJ218" s="1"/>
  <c r="DK219"/>
  <c r="DK218" s="1"/>
  <c r="DL219"/>
  <c r="DL218" s="1"/>
  <c r="DM219"/>
  <c r="DM218" s="1"/>
  <c r="DN219"/>
  <c r="DN218" s="1"/>
  <c r="DO219"/>
  <c r="DO218" s="1"/>
  <c r="DP219"/>
  <c r="DP218"/>
  <c r="DQ218"/>
  <c r="DR218"/>
  <c r="DS218"/>
  <c r="EB219"/>
  <c r="EB218" s="1"/>
  <c r="EC219"/>
  <c r="EC218" s="1"/>
  <c r="EF219"/>
  <c r="EF218" s="1"/>
  <c r="EI219"/>
  <c r="EI218" s="1"/>
  <c r="EJ219"/>
  <c r="EJ218" s="1"/>
  <c r="EK219"/>
  <c r="EK218" s="1"/>
  <c r="EL219"/>
  <c r="EL218" s="1"/>
  <c r="EM219"/>
  <c r="EM218" s="1"/>
  <c r="EN219"/>
  <c r="EN218" s="1"/>
  <c r="EO219"/>
  <c r="EO218" s="1"/>
  <c r="EP219"/>
  <c r="EP218" s="1"/>
  <c r="EQ219"/>
  <c r="EQ218" s="1"/>
  <c r="ES219"/>
  <c r="ES218" s="1"/>
  <c r="ET219"/>
  <c r="ET218" s="1"/>
  <c r="CO219"/>
  <c r="CO218" s="1"/>
  <c r="CO217" s="1"/>
  <c r="CO216" s="1"/>
  <c r="CO215" s="1"/>
  <c r="CO214" s="1"/>
  <c r="CM219"/>
  <c r="CM218" s="1"/>
  <c r="CM217" s="1"/>
  <c r="CM216" s="1"/>
  <c r="CM215" s="1"/>
  <c r="CM214" s="1"/>
  <c r="V219"/>
  <c r="V218" s="1"/>
  <c r="W219"/>
  <c r="W218" s="1"/>
  <c r="X219"/>
  <c r="X218" s="1"/>
  <c r="Y219"/>
  <c r="Z219"/>
  <c r="Z218" s="1"/>
  <c r="Z217" s="1"/>
  <c r="Z216" s="1"/>
  <c r="AA219"/>
  <c r="AA218" s="1"/>
  <c r="AB219"/>
  <c r="AB218" s="1"/>
  <c r="AG219"/>
  <c r="AG218" s="1"/>
  <c r="AH219"/>
  <c r="AH218" s="1"/>
  <c r="AH217" s="1"/>
  <c r="AH216" s="1"/>
  <c r="AH215" s="1"/>
  <c r="AH214" s="1"/>
  <c r="AI219"/>
  <c r="AI218" s="1"/>
  <c r="AJ219"/>
  <c r="AJ218" s="1"/>
  <c r="AK219"/>
  <c r="AK218" s="1"/>
  <c r="AM219"/>
  <c r="AM218" s="1"/>
  <c r="AN219"/>
  <c r="AN218" s="1"/>
  <c r="AO219"/>
  <c r="AO218" s="1"/>
  <c r="AQ219"/>
  <c r="AQ218" s="1"/>
  <c r="AR219"/>
  <c r="AR218" s="1"/>
  <c r="AS219"/>
  <c r="AS218" s="1"/>
  <c r="AT219"/>
  <c r="AT218" s="1"/>
  <c r="AU219"/>
  <c r="AU218" s="1"/>
  <c r="AV219"/>
  <c r="AV218" s="1"/>
  <c r="AW219"/>
  <c r="AW218" s="1"/>
  <c r="AX219"/>
  <c r="AX218" s="1"/>
  <c r="AY219"/>
  <c r="AY218" s="1"/>
  <c r="AZ219"/>
  <c r="AZ218" s="1"/>
  <c r="BA219"/>
  <c r="BA218" s="1"/>
  <c r="BB219"/>
  <c r="BB218" s="1"/>
  <c r="BC219"/>
  <c r="BC218" s="1"/>
  <c r="BD219"/>
  <c r="BD218" s="1"/>
  <c r="BE219"/>
  <c r="BE218" s="1"/>
  <c r="BF219"/>
  <c r="BF218" s="1"/>
  <c r="BG219"/>
  <c r="BG218" s="1"/>
  <c r="BH219"/>
  <c r="BH218" s="1"/>
  <c r="BH217" s="1"/>
  <c r="BM219"/>
  <c r="BM218" s="1"/>
  <c r="BN219"/>
  <c r="BN218" s="1"/>
  <c r="BN217" s="1"/>
  <c r="BO219"/>
  <c r="BO218" s="1"/>
  <c r="BP219"/>
  <c r="BP218" s="1"/>
  <c r="BV219"/>
  <c r="BV218" s="1"/>
  <c r="BV217" s="1"/>
  <c r="BW219"/>
  <c r="BW218" s="1"/>
  <c r="BX219"/>
  <c r="BX218" s="1"/>
  <c r="BY219"/>
  <c r="BY218" s="1"/>
  <c r="BZ219"/>
  <c r="BZ218" s="1"/>
  <c r="BZ217" s="1"/>
  <c r="CA219"/>
  <c r="CA218" s="1"/>
  <c r="CB219"/>
  <c r="CB218" s="1"/>
  <c r="CB217" s="1"/>
  <c r="CB216" s="1"/>
  <c r="CB215" s="1"/>
  <c r="CB214" s="1"/>
  <c r="U219"/>
  <c r="U218" s="1"/>
  <c r="U217" s="1"/>
  <c r="U216" s="1"/>
  <c r="U215" s="1"/>
  <c r="U214" s="1"/>
  <c r="DM259"/>
  <c r="DM258" s="1"/>
  <c r="DN259"/>
  <c r="DN258" s="1"/>
  <c r="R97" i="1" s="1"/>
  <c r="DM254" i="2"/>
  <c r="DN254"/>
  <c r="DM246"/>
  <c r="DN246"/>
  <c r="R82" i="1" s="1"/>
  <c r="DM227" i="2"/>
  <c r="DN227"/>
  <c r="DM233"/>
  <c r="DM232" s="1"/>
  <c r="DN233"/>
  <c r="DN232" s="1"/>
  <c r="DM210"/>
  <c r="DN210"/>
  <c r="R98" i="1" s="1"/>
  <c r="DM143" i="2"/>
  <c r="DN143"/>
  <c r="DM133"/>
  <c r="DN133"/>
  <c r="DM109"/>
  <c r="DN109"/>
  <c r="R81" i="1" s="1"/>
  <c r="DM96" i="2"/>
  <c r="DM95" s="1"/>
  <c r="DN96"/>
  <c r="DM87"/>
  <c r="DM84"/>
  <c r="DN87"/>
  <c r="DN126"/>
  <c r="R94" i="1" s="1"/>
  <c r="C56" i="4"/>
  <c r="C54"/>
  <c r="CV109" i="2"/>
  <c r="CW109"/>
  <c r="CX109"/>
  <c r="CY109"/>
  <c r="CZ109"/>
  <c r="DA109"/>
  <c r="DD109"/>
  <c r="DG109"/>
  <c r="DH109"/>
  <c r="DI109"/>
  <c r="DJ109"/>
  <c r="P81" i="1" s="1"/>
  <c r="DK109" i="2"/>
  <c r="DL109"/>
  <c r="Q81" i="1"/>
  <c r="DO109" i="2"/>
  <c r="S81" i="1"/>
  <c r="DP109" i="2"/>
  <c r="DQ109"/>
  <c r="DR109"/>
  <c r="DS109"/>
  <c r="EB109"/>
  <c r="EC109"/>
  <c r="EF109"/>
  <c r="EI109"/>
  <c r="EJ109"/>
  <c r="EK109"/>
  <c r="EL109"/>
  <c r="EM109"/>
  <c r="EN109"/>
  <c r="EO109"/>
  <c r="EQ109"/>
  <c r="ES109"/>
  <c r="CV114"/>
  <c r="CW114"/>
  <c r="CX114"/>
  <c r="CY114"/>
  <c r="CZ114"/>
  <c r="DA114"/>
  <c r="DG114"/>
  <c r="DH114"/>
  <c r="DI114"/>
  <c r="DJ114"/>
  <c r="P83" i="1" s="1"/>
  <c r="DK114" i="2"/>
  <c r="DL114"/>
  <c r="Q83" i="1" s="1"/>
  <c r="DM114" i="2"/>
  <c r="DN114"/>
  <c r="R83" i="1" s="1"/>
  <c r="DO114" i="2"/>
  <c r="S83" i="1" s="1"/>
  <c r="V83" s="1"/>
  <c r="DP114" i="2"/>
  <c r="DQ114"/>
  <c r="DR114"/>
  <c r="DS114"/>
  <c r="EB114"/>
  <c r="EC114"/>
  <c r="EF114"/>
  <c r="EI114"/>
  <c r="EJ114"/>
  <c r="EK114"/>
  <c r="EL114"/>
  <c r="EM114"/>
  <c r="EN114"/>
  <c r="EO114"/>
  <c r="EQ114"/>
  <c r="ES114"/>
  <c r="C51" i="4"/>
  <c r="C43"/>
  <c r="FX28" i="2"/>
  <c r="FW28"/>
  <c r="FV28"/>
  <c r="FU28"/>
  <c r="FT28"/>
  <c r="FR28"/>
  <c r="FP28"/>
  <c r="FJ28"/>
  <c r="FI28"/>
  <c r="FH28"/>
  <c r="FG28"/>
  <c r="FE28"/>
  <c r="FC28"/>
  <c r="EY28"/>
  <c r="CV28"/>
  <c r="CW28"/>
  <c r="CX28"/>
  <c r="CY28"/>
  <c r="CZ28"/>
  <c r="DA28"/>
  <c r="DD28"/>
  <c r="DG28"/>
  <c r="DH28"/>
  <c r="DI28"/>
  <c r="DJ28"/>
  <c r="P72" i="1" s="1"/>
  <c r="DK28" i="2"/>
  <c r="DL28"/>
  <c r="Q72" i="1" s="1"/>
  <c r="DM28" i="2"/>
  <c r="DN28"/>
  <c r="R72" i="1" s="1"/>
  <c r="DO28" i="2"/>
  <c r="S72" i="1" s="1"/>
  <c r="DP28" i="2"/>
  <c r="EB28"/>
  <c r="EC28"/>
  <c r="EF28"/>
  <c r="EI28"/>
  <c r="EJ28"/>
  <c r="EK28"/>
  <c r="EL28"/>
  <c r="EM28"/>
  <c r="EN28"/>
  <c r="EO28"/>
  <c r="EP28"/>
  <c r="EQ28"/>
  <c r="ES28"/>
  <c r="U28"/>
  <c r="V28"/>
  <c r="W28"/>
  <c r="X28"/>
  <c r="Y28"/>
  <c r="Z28"/>
  <c r="K72" i="1" s="1"/>
  <c r="N72" s="1"/>
  <c r="AA28" i="2"/>
  <c r="AB28"/>
  <c r="AG28"/>
  <c r="AH28"/>
  <c r="AI28"/>
  <c r="AJ28"/>
  <c r="AK28"/>
  <c r="AL28"/>
  <c r="AM28"/>
  <c r="AN28"/>
  <c r="AO28"/>
  <c r="AQ28"/>
  <c r="AR28"/>
  <c r="AS28"/>
  <c r="AU28"/>
  <c r="AV28"/>
  <c r="AW28"/>
  <c r="AY28"/>
  <c r="AZ28"/>
  <c r="BA28"/>
  <c r="BB28"/>
  <c r="BC28"/>
  <c r="BD28"/>
  <c r="BE28"/>
  <c r="BF28"/>
  <c r="BG28"/>
  <c r="BH28"/>
  <c r="BM28"/>
  <c r="BN28"/>
  <c r="BO28"/>
  <c r="BP28"/>
  <c r="BV28"/>
  <c r="BW28"/>
  <c r="BX28"/>
  <c r="BY28"/>
  <c r="BZ28"/>
  <c r="CA28"/>
  <c r="CB28"/>
  <c r="CN28"/>
  <c r="CO28"/>
  <c r="U38"/>
  <c r="V38"/>
  <c r="W38"/>
  <c r="X38"/>
  <c r="Y38"/>
  <c r="Z38"/>
  <c r="K73" i="1" s="1"/>
  <c r="N73" s="1"/>
  <c r="AA38" i="2"/>
  <c r="AB38"/>
  <c r="AG38"/>
  <c r="AH38"/>
  <c r="AI38"/>
  <c r="AJ38"/>
  <c r="AK38"/>
  <c r="AL38"/>
  <c r="AM38"/>
  <c r="AN38"/>
  <c r="AO38"/>
  <c r="AQ38"/>
  <c r="AR38"/>
  <c r="AS38"/>
  <c r="AU38"/>
  <c r="AV38"/>
  <c r="AW38"/>
  <c r="AY38"/>
  <c r="AZ38"/>
  <c r="BA38"/>
  <c r="BB38"/>
  <c r="BC38"/>
  <c r="BD38"/>
  <c r="BE38"/>
  <c r="BF38"/>
  <c r="BG38"/>
  <c r="BH38"/>
  <c r="BM38"/>
  <c r="BN38"/>
  <c r="BO38"/>
  <c r="BP38"/>
  <c r="BV38"/>
  <c r="BW38"/>
  <c r="BX38"/>
  <c r="BY38"/>
  <c r="BZ38"/>
  <c r="CA38"/>
  <c r="CB38"/>
  <c r="CM38"/>
  <c r="CN38"/>
  <c r="CO38"/>
  <c r="CV38"/>
  <c r="CW38"/>
  <c r="CX38"/>
  <c r="CY38"/>
  <c r="CZ38"/>
  <c r="DA38"/>
  <c r="DD38"/>
  <c r="DG38"/>
  <c r="DH38"/>
  <c r="DI38"/>
  <c r="DJ38"/>
  <c r="P73" i="1" s="1"/>
  <c r="DK38" i="2"/>
  <c r="DL38"/>
  <c r="Q73" i="1" s="1"/>
  <c r="DM38" i="2"/>
  <c r="DN38"/>
  <c r="R73" i="1"/>
  <c r="DO38" i="2"/>
  <c r="S73" i="1"/>
  <c r="DP38" i="2"/>
  <c r="EB38"/>
  <c r="EC38"/>
  <c r="EF38"/>
  <c r="EI38"/>
  <c r="EJ38"/>
  <c r="EK38"/>
  <c r="EL38"/>
  <c r="EM38"/>
  <c r="EN38"/>
  <c r="EO38"/>
  <c r="EP38"/>
  <c r="EQ38"/>
  <c r="ES38"/>
  <c r="EY38"/>
  <c r="EZ38"/>
  <c r="FC38"/>
  <c r="FE38"/>
  <c r="FG38"/>
  <c r="FH38"/>
  <c r="FI38"/>
  <c r="FJ38"/>
  <c r="FP38"/>
  <c r="FR38"/>
  <c r="FT38"/>
  <c r="FU38"/>
  <c r="FV38"/>
  <c r="FW38"/>
  <c r="FX38"/>
  <c r="CS87"/>
  <c r="CT87"/>
  <c r="CU87"/>
  <c r="CV87"/>
  <c r="CV84"/>
  <c r="CW87"/>
  <c r="CW84" s="1"/>
  <c r="CX87"/>
  <c r="CX84" s="1"/>
  <c r="CY87"/>
  <c r="CY84" s="1"/>
  <c r="CZ87"/>
  <c r="CZ84" s="1"/>
  <c r="DA87"/>
  <c r="DA84" s="1"/>
  <c r="DD87"/>
  <c r="DD84" s="1"/>
  <c r="DF305"/>
  <c r="DN12"/>
  <c r="CU126"/>
  <c r="H94" i="1" s="1"/>
  <c r="CV126" i="2"/>
  <c r="CW126"/>
  <c r="CX126"/>
  <c r="CY126"/>
  <c r="CZ126"/>
  <c r="DA126"/>
  <c r="DD126"/>
  <c r="DG126"/>
  <c r="DH126"/>
  <c r="DI126"/>
  <c r="DJ126"/>
  <c r="P94" i="1" s="1"/>
  <c r="DK126" i="2"/>
  <c r="DL126"/>
  <c r="Q94" i="1" s="1"/>
  <c r="DM126" i="2"/>
  <c r="DO126"/>
  <c r="S94" i="1" s="1"/>
  <c r="EB126" i="2"/>
  <c r="EC126"/>
  <c r="EF126"/>
  <c r="EI126"/>
  <c r="EJ126"/>
  <c r="EK126"/>
  <c r="EL126"/>
  <c r="EM126"/>
  <c r="EN126"/>
  <c r="EO126"/>
  <c r="EQ126"/>
  <c r="ES126"/>
  <c r="DP126"/>
  <c r="CT126"/>
  <c r="G94" i="1" s="1"/>
  <c r="CB259" i="2"/>
  <c r="CB258" s="1"/>
  <c r="CA259"/>
  <c r="BZ259"/>
  <c r="BZ258" s="1"/>
  <c r="BY259"/>
  <c r="BY258" s="1"/>
  <c r="BX259"/>
  <c r="BX258" s="1"/>
  <c r="BW259"/>
  <c r="BV259"/>
  <c r="BV258" s="1"/>
  <c r="BU259"/>
  <c r="BU258" s="1"/>
  <c r="BP259"/>
  <c r="BP258" s="1"/>
  <c r="BO259"/>
  <c r="BO258" s="1"/>
  <c r="BN259"/>
  <c r="BN258" s="1"/>
  <c r="BM259"/>
  <c r="BM258" s="1"/>
  <c r="BH259"/>
  <c r="BH258" s="1"/>
  <c r="BG259"/>
  <c r="BG258" s="1"/>
  <c r="BF259"/>
  <c r="BF258" s="1"/>
  <c r="BE259"/>
  <c r="BE258" s="1"/>
  <c r="BD259"/>
  <c r="BD258" s="1"/>
  <c r="BC259"/>
  <c r="BB259"/>
  <c r="BB258"/>
  <c r="BA259"/>
  <c r="BA258"/>
  <c r="AZ259"/>
  <c r="AZ258"/>
  <c r="AY259"/>
  <c r="AX259"/>
  <c r="AX258" s="1"/>
  <c r="AW259"/>
  <c r="AW258" s="1"/>
  <c r="AV259"/>
  <c r="AV258" s="1"/>
  <c r="AU259"/>
  <c r="AT259"/>
  <c r="AT258" s="1"/>
  <c r="AS259"/>
  <c r="AS258" s="1"/>
  <c r="AR259"/>
  <c r="AR258" s="1"/>
  <c r="AQ259"/>
  <c r="AQ258" s="1"/>
  <c r="AP259"/>
  <c r="AP258" s="1"/>
  <c r="AO259"/>
  <c r="AO258" s="1"/>
  <c r="AN259"/>
  <c r="AN258" s="1"/>
  <c r="AM259"/>
  <c r="AL259"/>
  <c r="AL258" s="1"/>
  <c r="AK259"/>
  <c r="AK258" s="1"/>
  <c r="AJ259"/>
  <c r="AJ258" s="1"/>
  <c r="AI259"/>
  <c r="AH259"/>
  <c r="AH258" s="1"/>
  <c r="AG259"/>
  <c r="AG258" s="1"/>
  <c r="AB259"/>
  <c r="AB258" s="1"/>
  <c r="AA259"/>
  <c r="AA258" s="1"/>
  <c r="Z259"/>
  <c r="Z258" s="1"/>
  <c r="Y259"/>
  <c r="HI259" s="1"/>
  <c r="X259"/>
  <c r="X258" s="1"/>
  <c r="W259"/>
  <c r="W258" s="1"/>
  <c r="V259"/>
  <c r="V258" s="1"/>
  <c r="U259"/>
  <c r="U258" s="1"/>
  <c r="CA258"/>
  <c r="BW258"/>
  <c r="BC258"/>
  <c r="AY258"/>
  <c r="AU258"/>
  <c r="AM258"/>
  <c r="AI258"/>
  <c r="FX259"/>
  <c r="FX258" s="1"/>
  <c r="FW259"/>
  <c r="FW258" s="1"/>
  <c r="FV259"/>
  <c r="FV258" s="1"/>
  <c r="FU259"/>
  <c r="FU258" s="1"/>
  <c r="FT259"/>
  <c r="FT258" s="1"/>
  <c r="FR259"/>
  <c r="FR258" s="1"/>
  <c r="FP259"/>
  <c r="FP258" s="1"/>
  <c r="FJ259"/>
  <c r="FJ258" s="1"/>
  <c r="FI259"/>
  <c r="FI258" s="1"/>
  <c r="FH259"/>
  <c r="FH258" s="1"/>
  <c r="FG259"/>
  <c r="FG258" s="1"/>
  <c r="FE259"/>
  <c r="FE258" s="1"/>
  <c r="FC259"/>
  <c r="FC258" s="1"/>
  <c r="EZ259"/>
  <c r="EZ258" s="1"/>
  <c r="EY259"/>
  <c r="EY258" s="1"/>
  <c r="CR259"/>
  <c r="CR258" s="1"/>
  <c r="CS259"/>
  <c r="CS258" s="1"/>
  <c r="CT259"/>
  <c r="CT258" s="1"/>
  <c r="CU259"/>
  <c r="CU258" s="1"/>
  <c r="CV259"/>
  <c r="CV258" s="1"/>
  <c r="CW259"/>
  <c r="CW258" s="1"/>
  <c r="CX259"/>
  <c r="CX258" s="1"/>
  <c r="CY259"/>
  <c r="CY258" s="1"/>
  <c r="CZ259"/>
  <c r="CZ258" s="1"/>
  <c r="DA259"/>
  <c r="DA258" s="1"/>
  <c r="DD259"/>
  <c r="DD258" s="1"/>
  <c r="DG259"/>
  <c r="DG258" s="1"/>
  <c r="DH259"/>
  <c r="DH258" s="1"/>
  <c r="DI259"/>
  <c r="DI258" s="1"/>
  <c r="DJ259"/>
  <c r="DJ258" s="1"/>
  <c r="DK259"/>
  <c r="DK258" s="1"/>
  <c r="DL259"/>
  <c r="DL258" s="1"/>
  <c r="DO259"/>
  <c r="DO258" s="1"/>
  <c r="DP259"/>
  <c r="DP258" s="1"/>
  <c r="EB259"/>
  <c r="EB258" s="1"/>
  <c r="EC259"/>
  <c r="EC258" s="1"/>
  <c r="EF259"/>
  <c r="EF258" s="1"/>
  <c r="EI259"/>
  <c r="EI258" s="1"/>
  <c r="EJ259"/>
  <c r="EJ258" s="1"/>
  <c r="EK259"/>
  <c r="EK258" s="1"/>
  <c r="EL259"/>
  <c r="EL258" s="1"/>
  <c r="EM259"/>
  <c r="EM258" s="1"/>
  <c r="EN259"/>
  <c r="EN258" s="1"/>
  <c r="EO259"/>
  <c r="EO258" s="1"/>
  <c r="EP259"/>
  <c r="EP258" s="1"/>
  <c r="EQ259"/>
  <c r="EQ258"/>
  <c r="ES259"/>
  <c r="ES258"/>
  <c r="CB254"/>
  <c r="CA254"/>
  <c r="BZ254"/>
  <c r="BY254"/>
  <c r="BX254"/>
  <c r="BW254"/>
  <c r="BV254"/>
  <c r="BU254"/>
  <c r="BP254"/>
  <c r="BO254"/>
  <c r="BN254"/>
  <c r="BM254"/>
  <c r="BH254"/>
  <c r="BG254"/>
  <c r="BF254"/>
  <c r="BE254"/>
  <c r="BD254"/>
  <c r="BC254"/>
  <c r="BB254"/>
  <c r="BA254"/>
  <c r="AZ254"/>
  <c r="AY254"/>
  <c r="AX254"/>
  <c r="AW254"/>
  <c r="AV254"/>
  <c r="AU254"/>
  <c r="AT254"/>
  <c r="AS254"/>
  <c r="AR254"/>
  <c r="AQ254"/>
  <c r="AP254"/>
  <c r="AO254"/>
  <c r="AN254"/>
  <c r="AM254"/>
  <c r="AL254"/>
  <c r="AK254"/>
  <c r="AJ254"/>
  <c r="AI254"/>
  <c r="AH254"/>
  <c r="AG254"/>
  <c r="AB254"/>
  <c r="AA254"/>
  <c r="Z254"/>
  <c r="Y254"/>
  <c r="X254"/>
  <c r="W254"/>
  <c r="V254"/>
  <c r="U254"/>
  <c r="FX254"/>
  <c r="FW254"/>
  <c r="FV254"/>
  <c r="FU254"/>
  <c r="FT254"/>
  <c r="FR254"/>
  <c r="FP254"/>
  <c r="FJ254"/>
  <c r="FI254"/>
  <c r="FH254"/>
  <c r="FG254"/>
  <c r="FE254"/>
  <c r="FC254"/>
  <c r="EZ254"/>
  <c r="EY254"/>
  <c r="CR254"/>
  <c r="CS254"/>
  <c r="CT254"/>
  <c r="CU254"/>
  <c r="CV254"/>
  <c r="CW254"/>
  <c r="CX254"/>
  <c r="CY254"/>
  <c r="CZ254"/>
  <c r="DA254"/>
  <c r="DD254"/>
  <c r="DG254"/>
  <c r="DH254"/>
  <c r="DI254"/>
  <c r="DJ254"/>
  <c r="DK254"/>
  <c r="DL254"/>
  <c r="DO254"/>
  <c r="DP254"/>
  <c r="EB254"/>
  <c r="EC254"/>
  <c r="EF254"/>
  <c r="EI254"/>
  <c r="EJ254"/>
  <c r="EK254"/>
  <c r="EL254"/>
  <c r="EM254"/>
  <c r="EN254"/>
  <c r="EO254"/>
  <c r="EP254"/>
  <c r="EQ254"/>
  <c r="ES254"/>
  <c r="CB246"/>
  <c r="CA246"/>
  <c r="BZ246"/>
  <c r="BY246"/>
  <c r="BX246"/>
  <c r="BW246"/>
  <c r="BV246"/>
  <c r="BU246"/>
  <c r="BP246"/>
  <c r="BO246"/>
  <c r="BN246"/>
  <c r="BM246"/>
  <c r="BH246"/>
  <c r="BG246"/>
  <c r="BF246"/>
  <c r="BE246"/>
  <c r="BD246"/>
  <c r="BC246"/>
  <c r="BB246"/>
  <c r="BA246"/>
  <c r="AZ246"/>
  <c r="AY246"/>
  <c r="AX246"/>
  <c r="AW246"/>
  <c r="AV246"/>
  <c r="AU246"/>
  <c r="AT246"/>
  <c r="AS246"/>
  <c r="AR246"/>
  <c r="AQ246"/>
  <c r="AP246"/>
  <c r="AO246"/>
  <c r="AN246"/>
  <c r="AM246"/>
  <c r="AL246"/>
  <c r="AK246"/>
  <c r="AJ246"/>
  <c r="AI246"/>
  <c r="AH246"/>
  <c r="AG246"/>
  <c r="AB246"/>
  <c r="AA246"/>
  <c r="Z246"/>
  <c r="K82" i="1" s="1"/>
  <c r="N82" s="1"/>
  <c r="Y246" i="2"/>
  <c r="J82" i="1" s="1"/>
  <c r="X246" i="2"/>
  <c r="W246"/>
  <c r="V246"/>
  <c r="U246"/>
  <c r="FJ246"/>
  <c r="FI246"/>
  <c r="FH246"/>
  <c r="FG246"/>
  <c r="FE246"/>
  <c r="FC246"/>
  <c r="EZ246"/>
  <c r="EY246"/>
  <c r="CR246"/>
  <c r="E82" i="1" s="1"/>
  <c r="CS246" i="2"/>
  <c r="F82" i="1" s="1"/>
  <c r="CT246" i="2"/>
  <c r="G82" i="1" s="1"/>
  <c r="CU246" i="2"/>
  <c r="H82" i="1" s="1"/>
  <c r="CV246" i="2"/>
  <c r="CW246"/>
  <c r="CX246"/>
  <c r="CY246"/>
  <c r="CZ246"/>
  <c r="DA246"/>
  <c r="DD246"/>
  <c r="DG246"/>
  <c r="DH246"/>
  <c r="DI246"/>
  <c r="DJ246"/>
  <c r="P82" i="1" s="1"/>
  <c r="DK246" i="2"/>
  <c r="DL246"/>
  <c r="Q82" i="1" s="1"/>
  <c r="DO246" i="2"/>
  <c r="S82" i="1" s="1"/>
  <c r="DP246" i="2"/>
  <c r="DQ246"/>
  <c r="DR246"/>
  <c r="DS246"/>
  <c r="EB246"/>
  <c r="EC246"/>
  <c r="EF246"/>
  <c r="EI246"/>
  <c r="EJ246"/>
  <c r="EK246"/>
  <c r="EL246"/>
  <c r="EM246"/>
  <c r="EN246"/>
  <c r="EO246"/>
  <c r="EP246"/>
  <c r="EQ246"/>
  <c r="ES246"/>
  <c r="FJ233"/>
  <c r="FI233"/>
  <c r="FI232" s="1"/>
  <c r="FH233"/>
  <c r="FG233"/>
  <c r="FG232" s="1"/>
  <c r="FE233"/>
  <c r="FC233"/>
  <c r="FJ227"/>
  <c r="FI227"/>
  <c r="FH227"/>
  <c r="FG227"/>
  <c r="FE227"/>
  <c r="FC227"/>
  <c r="EZ227"/>
  <c r="EY227"/>
  <c r="CB233"/>
  <c r="CA233"/>
  <c r="BZ233"/>
  <c r="BY233"/>
  <c r="BX233"/>
  <c r="BW233"/>
  <c r="BV233"/>
  <c r="BU233"/>
  <c r="BP233"/>
  <c r="BO233"/>
  <c r="BN233"/>
  <c r="BM233"/>
  <c r="BH233"/>
  <c r="BG233"/>
  <c r="BF233"/>
  <c r="BE233"/>
  <c r="BD233"/>
  <c r="BC233"/>
  <c r="BB233"/>
  <c r="BA233"/>
  <c r="AZ233"/>
  <c r="AY233"/>
  <c r="AX233"/>
  <c r="AW233"/>
  <c r="AV233"/>
  <c r="AU233"/>
  <c r="AT233"/>
  <c r="AS233"/>
  <c r="AR233"/>
  <c r="AQ233"/>
  <c r="AO233"/>
  <c r="AN233"/>
  <c r="AM233"/>
  <c r="AK233"/>
  <c r="AJ233"/>
  <c r="AI233"/>
  <c r="AH233"/>
  <c r="AG233"/>
  <c r="AB233"/>
  <c r="AA233"/>
  <c r="Z233"/>
  <c r="Y233"/>
  <c r="X233"/>
  <c r="W233"/>
  <c r="V233"/>
  <c r="U233"/>
  <c r="CB227"/>
  <c r="CA227"/>
  <c r="BZ227"/>
  <c r="BY227"/>
  <c r="BX227"/>
  <c r="BW227"/>
  <c r="BV227"/>
  <c r="BU227"/>
  <c r="BP227"/>
  <c r="BO227"/>
  <c r="BN227"/>
  <c r="BM227"/>
  <c r="BH227"/>
  <c r="BG227"/>
  <c r="BF227"/>
  <c r="BE227"/>
  <c r="BD227"/>
  <c r="BC227"/>
  <c r="BB227"/>
  <c r="BA227"/>
  <c r="AZ227"/>
  <c r="AY227"/>
  <c r="AX227"/>
  <c r="AW227"/>
  <c r="AV227"/>
  <c r="AU227"/>
  <c r="AT227"/>
  <c r="AS227"/>
  <c r="AR227"/>
  <c r="AQ227"/>
  <c r="AP227"/>
  <c r="AO227"/>
  <c r="AN227"/>
  <c r="AM227"/>
  <c r="AL227"/>
  <c r="AK227"/>
  <c r="AJ227"/>
  <c r="AI227"/>
  <c r="AH227"/>
  <c r="AG227"/>
  <c r="AB227"/>
  <c r="AA227"/>
  <c r="Z227"/>
  <c r="Y227"/>
  <c r="HI227" s="1"/>
  <c r="X227"/>
  <c r="W227"/>
  <c r="V227"/>
  <c r="U227"/>
  <c r="CR227"/>
  <c r="CS227"/>
  <c r="CT227"/>
  <c r="CT217" s="1"/>
  <c r="CU227"/>
  <c r="CV227"/>
  <c r="CW227"/>
  <c r="CX227"/>
  <c r="CY227"/>
  <c r="CZ227"/>
  <c r="DA227"/>
  <c r="DD227"/>
  <c r="DD217" s="1"/>
  <c r="DF227"/>
  <c r="DF217" s="1"/>
  <c r="DG227"/>
  <c r="DH227"/>
  <c r="DI227"/>
  <c r="DJ227"/>
  <c r="DK227"/>
  <c r="DL227"/>
  <c r="DO227"/>
  <c r="DP227"/>
  <c r="DQ227"/>
  <c r="DR227"/>
  <c r="DS227"/>
  <c r="EB227"/>
  <c r="EC227"/>
  <c r="EF227"/>
  <c r="EI227"/>
  <c r="EJ227"/>
  <c r="EK227"/>
  <c r="EL227"/>
  <c r="EM227"/>
  <c r="EN227"/>
  <c r="EO227"/>
  <c r="EP227"/>
  <c r="EQ227"/>
  <c r="ES227"/>
  <c r="ET227"/>
  <c r="EU227"/>
  <c r="CR233"/>
  <c r="CS233"/>
  <c r="CT233"/>
  <c r="CU233"/>
  <c r="CV233"/>
  <c r="CW233"/>
  <c r="CX233"/>
  <c r="CY233"/>
  <c r="CZ233"/>
  <c r="DA233"/>
  <c r="DD233"/>
  <c r="DG233"/>
  <c r="DH233"/>
  <c r="DI233"/>
  <c r="DJ233"/>
  <c r="DK233"/>
  <c r="DL233"/>
  <c r="DO233"/>
  <c r="DP233"/>
  <c r="DQ233"/>
  <c r="DR233"/>
  <c r="DS233"/>
  <c r="EB233"/>
  <c r="EC233"/>
  <c r="EF233"/>
  <c r="EI233"/>
  <c r="EJ233"/>
  <c r="EK233"/>
  <c r="EL233"/>
  <c r="EM233"/>
  <c r="EN233"/>
  <c r="EO233"/>
  <c r="EP233"/>
  <c r="EQ233"/>
  <c r="ES233"/>
  <c r="FX210"/>
  <c r="FW210"/>
  <c r="FV210"/>
  <c r="FU210"/>
  <c r="FT210"/>
  <c r="FR210"/>
  <c r="FP210"/>
  <c r="FJ210"/>
  <c r="FI210"/>
  <c r="FH210"/>
  <c r="FG210"/>
  <c r="FE210"/>
  <c r="FC210"/>
  <c r="EZ210"/>
  <c r="EY210"/>
  <c r="CB210"/>
  <c r="CA210"/>
  <c r="BZ210"/>
  <c r="BY210"/>
  <c r="BX210"/>
  <c r="BW210"/>
  <c r="BV210"/>
  <c r="BU210"/>
  <c r="BP210"/>
  <c r="BO210"/>
  <c r="BN210"/>
  <c r="BM210"/>
  <c r="BH210"/>
  <c r="BG210"/>
  <c r="BF210"/>
  <c r="BE210"/>
  <c r="BD210"/>
  <c r="BC210"/>
  <c r="BB210"/>
  <c r="BA210"/>
  <c r="AZ210"/>
  <c r="AY210"/>
  <c r="AW210"/>
  <c r="AV210"/>
  <c r="AU210"/>
  <c r="AS210"/>
  <c r="AR210"/>
  <c r="AQ210"/>
  <c r="AO210"/>
  <c r="AN210"/>
  <c r="AM210"/>
  <c r="AK210"/>
  <c r="AJ210"/>
  <c r="AI210"/>
  <c r="AH210"/>
  <c r="AG210"/>
  <c r="AB210"/>
  <c r="AA210"/>
  <c r="Z210"/>
  <c r="K98" i="1" s="1"/>
  <c r="N98" s="1"/>
  <c r="Y210" i="2"/>
  <c r="X210"/>
  <c r="W210"/>
  <c r="V210"/>
  <c r="U210"/>
  <c r="CR210"/>
  <c r="E98" i="1" s="1"/>
  <c r="CS210" i="2"/>
  <c r="F98" i="1" s="1"/>
  <c r="CT210" i="2"/>
  <c r="G98" i="1" s="1"/>
  <c r="CU210" i="2"/>
  <c r="H98" i="1" s="1"/>
  <c r="CV210" i="2"/>
  <c r="CW210"/>
  <c r="CX210"/>
  <c r="CY210"/>
  <c r="CZ210"/>
  <c r="DA210"/>
  <c r="DD210"/>
  <c r="DG210"/>
  <c r="DH210"/>
  <c r="DI210"/>
  <c r="DJ210"/>
  <c r="P98" i="1" s="1"/>
  <c r="DK210" i="2"/>
  <c r="DL210"/>
  <c r="Q98" i="1"/>
  <c r="DO210" i="2"/>
  <c r="S98" i="1"/>
  <c r="DP210" i="2"/>
  <c r="EB210"/>
  <c r="EC210"/>
  <c r="EF210"/>
  <c r="EI210"/>
  <c r="EJ210"/>
  <c r="EK210"/>
  <c r="EL210"/>
  <c r="EM210"/>
  <c r="EN210"/>
  <c r="EO210"/>
  <c r="EP210"/>
  <c r="EQ210"/>
  <c r="ES210"/>
  <c r="FX143"/>
  <c r="FW143"/>
  <c r="FV143"/>
  <c r="FU143"/>
  <c r="FT143"/>
  <c r="FR143"/>
  <c r="FP143"/>
  <c r="FJ143"/>
  <c r="FI143"/>
  <c r="FH143"/>
  <c r="FG143"/>
  <c r="FE143"/>
  <c r="FC143"/>
  <c r="EZ143"/>
  <c r="CB143"/>
  <c r="CA143"/>
  <c r="BZ143"/>
  <c r="BY143"/>
  <c r="BX143"/>
  <c r="BW143"/>
  <c r="BV143"/>
  <c r="BU143"/>
  <c r="BP143"/>
  <c r="BO143"/>
  <c r="BN143"/>
  <c r="BM143"/>
  <c r="BH143"/>
  <c r="BG143"/>
  <c r="BF143"/>
  <c r="BE143"/>
  <c r="BD143"/>
  <c r="BC143"/>
  <c r="BB143"/>
  <c r="BA143"/>
  <c r="AZ143"/>
  <c r="AY143"/>
  <c r="AX143"/>
  <c r="AW143"/>
  <c r="AV143"/>
  <c r="AU143"/>
  <c r="AT143"/>
  <c r="AS143"/>
  <c r="AR143"/>
  <c r="AQ143"/>
  <c r="AP143"/>
  <c r="AO143"/>
  <c r="AN143"/>
  <c r="AM143"/>
  <c r="AL143"/>
  <c r="AK143"/>
  <c r="AJ143"/>
  <c r="AI143"/>
  <c r="AH143"/>
  <c r="AG143"/>
  <c r="AB143"/>
  <c r="AA143"/>
  <c r="Z143"/>
  <c r="Y143"/>
  <c r="X143"/>
  <c r="W143"/>
  <c r="V143"/>
  <c r="U143"/>
  <c r="CM143"/>
  <c r="CN143"/>
  <c r="CR143"/>
  <c r="CS143"/>
  <c r="CT143"/>
  <c r="CU143"/>
  <c r="CV143"/>
  <c r="CW143"/>
  <c r="CX143"/>
  <c r="CY143"/>
  <c r="CZ143"/>
  <c r="DA143"/>
  <c r="DD143"/>
  <c r="DG143"/>
  <c r="DH143"/>
  <c r="DI143"/>
  <c r="DJ143"/>
  <c r="DK143"/>
  <c r="DL143"/>
  <c r="DO143"/>
  <c r="DP143"/>
  <c r="EB143"/>
  <c r="EC143"/>
  <c r="EF143"/>
  <c r="EI143"/>
  <c r="EJ143"/>
  <c r="EK143"/>
  <c r="EL143"/>
  <c r="EM143"/>
  <c r="EN143"/>
  <c r="EO143"/>
  <c r="EQ143"/>
  <c r="ES143"/>
  <c r="CR136"/>
  <c r="CS136"/>
  <c r="CT136"/>
  <c r="CT133" s="1"/>
  <c r="G97" i="1" s="1"/>
  <c r="CU136" i="2"/>
  <c r="CU133" s="1"/>
  <c r="CV136"/>
  <c r="CW136"/>
  <c r="CX136"/>
  <c r="CY136"/>
  <c r="CZ136"/>
  <c r="DA136"/>
  <c r="DD136"/>
  <c r="DD133" s="1"/>
  <c r="CM136"/>
  <c r="CM133" s="1"/>
  <c r="CN136"/>
  <c r="FX133"/>
  <c r="FW133"/>
  <c r="FV133"/>
  <c r="FU133"/>
  <c r="FT133"/>
  <c r="FR133"/>
  <c r="FP133"/>
  <c r="FJ133"/>
  <c r="FI133"/>
  <c r="FH133"/>
  <c r="FG133"/>
  <c r="FE133"/>
  <c r="FC133"/>
  <c r="CB133"/>
  <c r="CA133"/>
  <c r="BZ133"/>
  <c r="BY133"/>
  <c r="BX133"/>
  <c r="BW133"/>
  <c r="BV133"/>
  <c r="BP133"/>
  <c r="BO133"/>
  <c r="BN133"/>
  <c r="BM133"/>
  <c r="BH133"/>
  <c r="BG133"/>
  <c r="BF133"/>
  <c r="BE133"/>
  <c r="BD133"/>
  <c r="BC133"/>
  <c r="BB133"/>
  <c r="BA133"/>
  <c r="AZ133"/>
  <c r="AY133"/>
  <c r="AX133"/>
  <c r="AW133"/>
  <c r="AV133"/>
  <c r="AU133"/>
  <c r="AT133"/>
  <c r="AS133"/>
  <c r="AR133"/>
  <c r="AQ133"/>
  <c r="AP133"/>
  <c r="AO133"/>
  <c r="AN133"/>
  <c r="AM133"/>
  <c r="AL133"/>
  <c r="AK133"/>
  <c r="AJ133"/>
  <c r="AI133"/>
  <c r="AH133"/>
  <c r="AG133"/>
  <c r="AB133"/>
  <c r="AA133"/>
  <c r="Z133"/>
  <c r="X133"/>
  <c r="W133"/>
  <c r="V133"/>
  <c r="U133"/>
  <c r="CX133"/>
  <c r="DG133"/>
  <c r="DI133"/>
  <c r="DJ133"/>
  <c r="P97" i="1" s="1"/>
  <c r="DK133" i="2"/>
  <c r="DO133"/>
  <c r="DP133"/>
  <c r="EB133"/>
  <c r="EC133"/>
  <c r="EF133"/>
  <c r="EJ133"/>
  <c r="EK133"/>
  <c r="EM133"/>
  <c r="EN133"/>
  <c r="FX126"/>
  <c r="FW126"/>
  <c r="FV126"/>
  <c r="FU126"/>
  <c r="FT126"/>
  <c r="FR126"/>
  <c r="FP126"/>
  <c r="FJ126"/>
  <c r="FI126"/>
  <c r="FH126"/>
  <c r="FG126"/>
  <c r="FE126"/>
  <c r="FC126"/>
  <c r="CB126"/>
  <c r="CA126"/>
  <c r="BZ126"/>
  <c r="BY126"/>
  <c r="BX126"/>
  <c r="BW126"/>
  <c r="BV126"/>
  <c r="BP126"/>
  <c r="BO126"/>
  <c r="BN126"/>
  <c r="BM126"/>
  <c r="BH126"/>
  <c r="BG126"/>
  <c r="BF126"/>
  <c r="BE126"/>
  <c r="BD126"/>
  <c r="BC126"/>
  <c r="BB126"/>
  <c r="BA126"/>
  <c r="AZ126"/>
  <c r="AY126"/>
  <c r="AX126"/>
  <c r="AW126"/>
  <c r="AV126"/>
  <c r="AU126"/>
  <c r="AT126"/>
  <c r="AS126"/>
  <c r="AR126"/>
  <c r="AQ126"/>
  <c r="AO126"/>
  <c r="AN126"/>
  <c r="AM126"/>
  <c r="AJ126"/>
  <c r="AI126"/>
  <c r="AG126"/>
  <c r="AB126"/>
  <c r="AA126"/>
  <c r="Z126"/>
  <c r="K94" i="1"/>
  <c r="Y126" i="2"/>
  <c r="X126"/>
  <c r="W126"/>
  <c r="V126"/>
  <c r="U126"/>
  <c r="FX114"/>
  <c r="FW114"/>
  <c r="FV114"/>
  <c r="FU114"/>
  <c r="FT114"/>
  <c r="FR114"/>
  <c r="FP114"/>
  <c r="FJ114"/>
  <c r="FI114"/>
  <c r="FH114"/>
  <c r="FG114"/>
  <c r="FE114"/>
  <c r="FC114"/>
  <c r="EZ114"/>
  <c r="EY114"/>
  <c r="CB114"/>
  <c r="CA114"/>
  <c r="BZ114"/>
  <c r="BY114"/>
  <c r="BX114"/>
  <c r="BW114"/>
  <c r="BV114"/>
  <c r="BU114"/>
  <c r="BP114"/>
  <c r="BO114"/>
  <c r="BN114"/>
  <c r="BM114"/>
  <c r="BH114"/>
  <c r="BG114"/>
  <c r="BF114"/>
  <c r="BE114"/>
  <c r="BD114"/>
  <c r="BC114"/>
  <c r="BB114"/>
  <c r="BA114"/>
  <c r="AZ114"/>
  <c r="AY114"/>
  <c r="AW114"/>
  <c r="AV114"/>
  <c r="AU114"/>
  <c r="AT114"/>
  <c r="AS114"/>
  <c r="AR114"/>
  <c r="AQ114"/>
  <c r="AP114"/>
  <c r="AO114"/>
  <c r="AN114"/>
  <c r="AM114"/>
  <c r="AL114"/>
  <c r="AK114"/>
  <c r="AJ114"/>
  <c r="AI114"/>
  <c r="AH114"/>
  <c r="AG114"/>
  <c r="AB114"/>
  <c r="AA114"/>
  <c r="Z114"/>
  <c r="K83" i="1"/>
  <c r="N83" s="1"/>
  <c r="Y114" i="2"/>
  <c r="X114"/>
  <c r="W114"/>
  <c r="V114"/>
  <c r="U114"/>
  <c r="CM114"/>
  <c r="CN114"/>
  <c r="CO114"/>
  <c r="FX109"/>
  <c r="FW109"/>
  <c r="FV109"/>
  <c r="FU109"/>
  <c r="FT109"/>
  <c r="FR109"/>
  <c r="FP109"/>
  <c r="FJ109"/>
  <c r="FI109"/>
  <c r="FH109"/>
  <c r="FG109"/>
  <c r="FE109"/>
  <c r="FC109"/>
  <c r="EZ109"/>
  <c r="EY109"/>
  <c r="CM109"/>
  <c r="CN109"/>
  <c r="CO109"/>
  <c r="CB109"/>
  <c r="CA109"/>
  <c r="BZ109"/>
  <c r="BY109"/>
  <c r="BX109"/>
  <c r="BW109"/>
  <c r="BV109"/>
  <c r="BU109"/>
  <c r="BP109"/>
  <c r="BO109"/>
  <c r="BN109"/>
  <c r="BM109"/>
  <c r="BH109"/>
  <c r="BG109"/>
  <c r="BF109"/>
  <c r="BE109"/>
  <c r="BD109"/>
  <c r="BC109"/>
  <c r="BB109"/>
  <c r="BA109"/>
  <c r="AZ109"/>
  <c r="AY109"/>
  <c r="AX109"/>
  <c r="AW109"/>
  <c r="AV109"/>
  <c r="AU109"/>
  <c r="AT109"/>
  <c r="AS109"/>
  <c r="AR109"/>
  <c r="AQ109"/>
  <c r="AP109"/>
  <c r="AO109"/>
  <c r="AN109"/>
  <c r="AM109"/>
  <c r="AL109"/>
  <c r="AK109"/>
  <c r="AJ109"/>
  <c r="AI109"/>
  <c r="AH109"/>
  <c r="AG109"/>
  <c r="AB109"/>
  <c r="AA109"/>
  <c r="Z109"/>
  <c r="K81" i="1" s="1"/>
  <c r="Y109" i="2"/>
  <c r="X109"/>
  <c r="W109"/>
  <c r="V109"/>
  <c r="U109"/>
  <c r="FX96"/>
  <c r="FW96"/>
  <c r="FV96"/>
  <c r="FU96"/>
  <c r="FT96"/>
  <c r="FR96"/>
  <c r="FP96"/>
  <c r="FP95"/>
  <c r="FJ96"/>
  <c r="FJ95"/>
  <c r="FI96"/>
  <c r="FI95"/>
  <c r="FH96"/>
  <c r="FH95"/>
  <c r="FG96"/>
  <c r="FG95"/>
  <c r="FE96"/>
  <c r="FE95"/>
  <c r="FC96"/>
  <c r="CB96"/>
  <c r="CA96"/>
  <c r="BZ96"/>
  <c r="BY96"/>
  <c r="BX96"/>
  <c r="BW96"/>
  <c r="BV96"/>
  <c r="BU96"/>
  <c r="BP96"/>
  <c r="BO96"/>
  <c r="BN96"/>
  <c r="BM96"/>
  <c r="BH96"/>
  <c r="BG96"/>
  <c r="BF96"/>
  <c r="BE96"/>
  <c r="BD96"/>
  <c r="BC96"/>
  <c r="BB96"/>
  <c r="BA96"/>
  <c r="AZ96"/>
  <c r="AY96"/>
  <c r="AX96"/>
  <c r="AW96"/>
  <c r="AV96"/>
  <c r="AU96"/>
  <c r="AT96"/>
  <c r="AS96"/>
  <c r="AR96"/>
  <c r="AQ96"/>
  <c r="AP96"/>
  <c r="AO96"/>
  <c r="AN96"/>
  <c r="AM96"/>
  <c r="AL96"/>
  <c r="AK96"/>
  <c r="AJ96"/>
  <c r="AI96"/>
  <c r="AH96"/>
  <c r="AG96"/>
  <c r="AB96"/>
  <c r="AA96"/>
  <c r="Z96"/>
  <c r="Y96"/>
  <c r="X96"/>
  <c r="W96"/>
  <c r="V96"/>
  <c r="U96"/>
  <c r="CM96"/>
  <c r="CN96"/>
  <c r="CO96"/>
  <c r="CR96"/>
  <c r="CS96"/>
  <c r="CT96"/>
  <c r="CU96"/>
  <c r="H80" i="1" s="1"/>
  <c r="CV96" i="2"/>
  <c r="CW96"/>
  <c r="CX96"/>
  <c r="CY96"/>
  <c r="CZ96"/>
  <c r="DA96"/>
  <c r="DD96"/>
  <c r="DG96"/>
  <c r="DH96"/>
  <c r="DI96"/>
  <c r="DJ96"/>
  <c r="DK96"/>
  <c r="DL96"/>
  <c r="DO96"/>
  <c r="DP96"/>
  <c r="DQ96"/>
  <c r="DQ95" s="1"/>
  <c r="DR96"/>
  <c r="DS96"/>
  <c r="EB96"/>
  <c r="EC96"/>
  <c r="EF96"/>
  <c r="EI96"/>
  <c r="EJ96"/>
  <c r="EK96"/>
  <c r="EL96"/>
  <c r="EM96"/>
  <c r="EN96"/>
  <c r="EO96"/>
  <c r="EP96"/>
  <c r="EQ96"/>
  <c r="ES96"/>
  <c r="FX87"/>
  <c r="FX84" s="1"/>
  <c r="FW87"/>
  <c r="FW84" s="1"/>
  <c r="FV87"/>
  <c r="FV84" s="1"/>
  <c r="FU87"/>
  <c r="FU84" s="1"/>
  <c r="FT87"/>
  <c r="FT84" s="1"/>
  <c r="FR87"/>
  <c r="FR84" s="1"/>
  <c r="FP87"/>
  <c r="FP84" s="1"/>
  <c r="FJ87"/>
  <c r="FJ84" s="1"/>
  <c r="FI87"/>
  <c r="FI84" s="1"/>
  <c r="FH87"/>
  <c r="FH84" s="1"/>
  <c r="FG87"/>
  <c r="FG84" s="1"/>
  <c r="FE87"/>
  <c r="FE84" s="1"/>
  <c r="FC87"/>
  <c r="FC84" s="1"/>
  <c r="EZ87"/>
  <c r="EZ84" s="1"/>
  <c r="CR87"/>
  <c r="DG87"/>
  <c r="DG84"/>
  <c r="DH87"/>
  <c r="DH84" s="1"/>
  <c r="DI87"/>
  <c r="DI84" s="1"/>
  <c r="DJ87"/>
  <c r="DK87"/>
  <c r="DK84" s="1"/>
  <c r="DL87"/>
  <c r="DO87"/>
  <c r="DP87"/>
  <c r="DP84" s="1"/>
  <c r="DQ84"/>
  <c r="DR84"/>
  <c r="DS84"/>
  <c r="EB87"/>
  <c r="EB84" s="1"/>
  <c r="EC87"/>
  <c r="EC84" s="1"/>
  <c r="EF87"/>
  <c r="EF84" s="1"/>
  <c r="EI87"/>
  <c r="EI84" s="1"/>
  <c r="EJ87"/>
  <c r="EJ84" s="1"/>
  <c r="EK87"/>
  <c r="EK84" s="1"/>
  <c r="EL87"/>
  <c r="EL84" s="1"/>
  <c r="EM87"/>
  <c r="EM84" s="1"/>
  <c r="EN87"/>
  <c r="EN84" s="1"/>
  <c r="EO87"/>
  <c r="EO84" s="1"/>
  <c r="EP87"/>
  <c r="EP84" s="1"/>
  <c r="EQ87"/>
  <c r="EQ84" s="1"/>
  <c r="ES87"/>
  <c r="ES84" s="1"/>
  <c r="CB87"/>
  <c r="CB84" s="1"/>
  <c r="CA87"/>
  <c r="CA84" s="1"/>
  <c r="BZ87"/>
  <c r="BZ84" s="1"/>
  <c r="BY87"/>
  <c r="BY84" s="1"/>
  <c r="BX87"/>
  <c r="BX84" s="1"/>
  <c r="BW87"/>
  <c r="BW84" s="1"/>
  <c r="BV87"/>
  <c r="BV84" s="1"/>
  <c r="BU87"/>
  <c r="BU84"/>
  <c r="BH87"/>
  <c r="BG87"/>
  <c r="BG84" s="1"/>
  <c r="BF87"/>
  <c r="BF84" s="1"/>
  <c r="BE87"/>
  <c r="BE84" s="1"/>
  <c r="BD87"/>
  <c r="BD84" s="1"/>
  <c r="BC87"/>
  <c r="BC84" s="1"/>
  <c r="BB87"/>
  <c r="BB84" s="1"/>
  <c r="BA87"/>
  <c r="BA84" s="1"/>
  <c r="AZ87"/>
  <c r="AZ84" s="1"/>
  <c r="AY87"/>
  <c r="AY84" s="1"/>
  <c r="AX87"/>
  <c r="AX84" s="1"/>
  <c r="AW87"/>
  <c r="AW84" s="1"/>
  <c r="AV87"/>
  <c r="AV84" s="1"/>
  <c r="AU87"/>
  <c r="AU84" s="1"/>
  <c r="AT87"/>
  <c r="AT84" s="1"/>
  <c r="AS87"/>
  <c r="AS84" s="1"/>
  <c r="AR87"/>
  <c r="AR84" s="1"/>
  <c r="AQ87"/>
  <c r="AQ84" s="1"/>
  <c r="AP87"/>
  <c r="AP84" s="1"/>
  <c r="AO87"/>
  <c r="AO84" s="1"/>
  <c r="AN87"/>
  <c r="AN84" s="1"/>
  <c r="AM87"/>
  <c r="AM84"/>
  <c r="AK87"/>
  <c r="AK84" s="1"/>
  <c r="AJ87"/>
  <c r="AI87"/>
  <c r="AI84"/>
  <c r="AH87"/>
  <c r="AH84"/>
  <c r="AG87"/>
  <c r="AG84" s="1"/>
  <c r="AB87"/>
  <c r="AB84" s="1"/>
  <c r="AA87"/>
  <c r="AA84"/>
  <c r="Z87"/>
  <c r="K77" i="1"/>
  <c r="N77" s="1"/>
  <c r="Y87" i="2"/>
  <c r="X87"/>
  <c r="X84" s="1"/>
  <c r="W87"/>
  <c r="V87"/>
  <c r="V84" s="1"/>
  <c r="U87"/>
  <c r="U84" s="1"/>
  <c r="BH84"/>
  <c r="AJ84"/>
  <c r="Y84"/>
  <c r="W84"/>
  <c r="CM87"/>
  <c r="CM84" s="1"/>
  <c r="CN87"/>
  <c r="CN84" s="1"/>
  <c r="CO87"/>
  <c r="CO84" s="1"/>
  <c r="U12"/>
  <c r="V12"/>
  <c r="W12"/>
  <c r="X12"/>
  <c r="Y12"/>
  <c r="Z12"/>
  <c r="AA12"/>
  <c r="AB12"/>
  <c r="AG12"/>
  <c r="AH12"/>
  <c r="AI12"/>
  <c r="AJ12"/>
  <c r="AK12"/>
  <c r="AL12"/>
  <c r="AM12"/>
  <c r="AN12"/>
  <c r="AO12"/>
  <c r="AP12"/>
  <c r="AQ12"/>
  <c r="AR12"/>
  <c r="AS12"/>
  <c r="AT12"/>
  <c r="AU12"/>
  <c r="AV12"/>
  <c r="AW12"/>
  <c r="AY12"/>
  <c r="AZ12"/>
  <c r="BA12"/>
  <c r="BB12"/>
  <c r="BC12"/>
  <c r="BD12"/>
  <c r="BE12"/>
  <c r="BF12"/>
  <c r="BG12"/>
  <c r="BH12"/>
  <c r="BM12"/>
  <c r="BN12"/>
  <c r="BO12"/>
  <c r="BP12"/>
  <c r="BU12"/>
  <c r="BV12"/>
  <c r="BW12"/>
  <c r="BX12"/>
  <c r="BY12"/>
  <c r="BZ12"/>
  <c r="CA12"/>
  <c r="CB12"/>
  <c r="CM12"/>
  <c r="CN12"/>
  <c r="CO12"/>
  <c r="FX12"/>
  <c r="FW12"/>
  <c r="FV12"/>
  <c r="FU12"/>
  <c r="FT12"/>
  <c r="FR12"/>
  <c r="FP12"/>
  <c r="FJ12"/>
  <c r="FI12"/>
  <c r="FH12"/>
  <c r="FG12"/>
  <c r="FE12"/>
  <c r="FC12"/>
  <c r="EB12"/>
  <c r="EC12"/>
  <c r="EF12"/>
  <c r="EI12"/>
  <c r="EJ12"/>
  <c r="EK12"/>
  <c r="EL12"/>
  <c r="EM12"/>
  <c r="EN12"/>
  <c r="EO12"/>
  <c r="EP12"/>
  <c r="EQ12"/>
  <c r="ES12"/>
  <c r="DD12"/>
  <c r="DG12"/>
  <c r="DH12"/>
  <c r="DI12"/>
  <c r="DJ12"/>
  <c r="DK12"/>
  <c r="DL12"/>
  <c r="DM12"/>
  <c r="DO12"/>
  <c r="DP12"/>
  <c r="CR12"/>
  <c r="CS12"/>
  <c r="CT12"/>
  <c r="CU12"/>
  <c r="CV12"/>
  <c r="CW12"/>
  <c r="CX12"/>
  <c r="CY12"/>
  <c r="CZ12"/>
  <c r="DA12"/>
  <c r="X206" i="5"/>
  <c r="X199"/>
  <c r="CR126" i="2"/>
  <c r="E94" i="1" s="1"/>
  <c r="CR114" i="2"/>
  <c r="E83" i="1" s="1"/>
  <c r="CS114" i="2"/>
  <c r="F83" i="1" s="1"/>
  <c r="CT114" i="2"/>
  <c r="G83" i="1" s="1"/>
  <c r="CU114" i="2"/>
  <c r="H83" i="1" s="1"/>
  <c r="CR109" i="2"/>
  <c r="E81" i="1" s="1"/>
  <c r="CS109" i="2"/>
  <c r="F81" i="1" s="1"/>
  <c r="CT109" i="2"/>
  <c r="G81" i="1" s="1"/>
  <c r="CU109" i="2"/>
  <c r="H81" i="1" s="1"/>
  <c r="CR28" i="2"/>
  <c r="E72" i="1" s="1"/>
  <c r="CS28" i="2"/>
  <c r="F72" i="1" s="1"/>
  <c r="CT28" i="2"/>
  <c r="G72" i="1" s="1"/>
  <c r="CU28" i="2"/>
  <c r="H72" i="1" s="1"/>
  <c r="CR38" i="2"/>
  <c r="E73" i="1" s="1"/>
  <c r="CS38" i="2"/>
  <c r="F73" i="1" s="1"/>
  <c r="CT38" i="2"/>
  <c r="G73" i="1" s="1"/>
  <c r="CU38" i="2"/>
  <c r="H73" i="1" s="1"/>
  <c r="X200" i="5"/>
  <c r="X202"/>
  <c r="X203"/>
  <c r="X205"/>
  <c r="X204"/>
  <c r="X201"/>
  <c r="ET13" i="2"/>
  <c r="V207" i="5"/>
  <c r="W207"/>
  <c r="Y207"/>
  <c r="Z207"/>
  <c r="AA207"/>
  <c r="AC207"/>
  <c r="AD207"/>
  <c r="AE207"/>
  <c r="AG207"/>
  <c r="T207"/>
  <c r="U207"/>
  <c r="S207"/>
  <c r="R207"/>
  <c r="N207"/>
  <c r="L49" i="1"/>
  <c r="M49"/>
  <c r="L47"/>
  <c r="O47"/>
  <c r="L45"/>
  <c r="O37"/>
  <c r="O38"/>
  <c r="O39"/>
  <c r="O35"/>
  <c r="O34"/>
  <c r="C50"/>
  <c r="CS126" i="2"/>
  <c r="F94" i="1" s="1"/>
  <c r="BU304" i="2"/>
  <c r="BU309"/>
  <c r="EY143"/>
  <c r="EZ12"/>
  <c r="BU307"/>
  <c r="BU302"/>
  <c r="BU310"/>
  <c r="CE232"/>
  <c r="BU312"/>
  <c r="BU308"/>
  <c r="BV313"/>
  <c r="BW313"/>
  <c r="BX313"/>
  <c r="BY313"/>
  <c r="BZ313"/>
  <c r="EY87"/>
  <c r="EY84" s="1"/>
  <c r="S45" i="4"/>
  <c r="S79"/>
  <c r="S43"/>
  <c r="EL313" i="2"/>
  <c r="EI313"/>
  <c r="EJ313"/>
  <c r="C38" i="4"/>
  <c r="R75"/>
  <c r="AB201" i="5"/>
  <c r="AB205"/>
  <c r="AB202"/>
  <c r="AB204"/>
  <c r="AB203"/>
  <c r="AB200"/>
  <c r="AB199"/>
  <c r="AB206"/>
  <c r="D62" i="4"/>
  <c r="C40"/>
  <c r="D63"/>
  <c r="D69" s="1"/>
  <c r="C57"/>
  <c r="C61"/>
  <c r="C53"/>
  <c r="H75"/>
  <c r="M75"/>
  <c r="I75"/>
  <c r="L75"/>
  <c r="J75"/>
  <c r="J79"/>
  <c r="L79"/>
  <c r="M79"/>
  <c r="D79"/>
  <c r="D75"/>
  <c r="C45"/>
  <c r="C49"/>
  <c r="C47"/>
  <c r="C62"/>
  <c r="C63"/>
  <c r="C69" s="1"/>
  <c r="O79"/>
  <c r="P79"/>
  <c r="S75"/>
  <c r="C39"/>
  <c r="C79"/>
  <c r="C75"/>
  <c r="R39"/>
  <c r="R79"/>
  <c r="D61"/>
  <c r="D59" s="1"/>
  <c r="J81" i="1"/>
  <c r="M81" s="1"/>
  <c r="Y218" i="2"/>
  <c r="HI218" s="1"/>
  <c r="HI219"/>
  <c r="J83" i="1"/>
  <c r="M83" s="1"/>
  <c r="J94"/>
  <c r="Y133" i="2"/>
  <c r="J98" i="1"/>
  <c r="M98" s="1"/>
  <c r="J77"/>
  <c r="M77" s="1"/>
  <c r="J73"/>
  <c r="M73" s="1"/>
  <c r="J72"/>
  <c r="M72" s="1"/>
  <c r="EU259" i="2"/>
  <c r="EU258" s="1"/>
  <c r="K80" i="1"/>
  <c r="N80" s="1"/>
  <c r="EU128" i="2"/>
  <c r="EU126" s="1"/>
  <c r="EU210"/>
  <c r="DF312"/>
  <c r="S80" i="1"/>
  <c r="V80" s="1"/>
  <c r="G80"/>
  <c r="E80"/>
  <c r="F80"/>
  <c r="J80"/>
  <c r="M80" s="1"/>
  <c r="ET25" i="2"/>
  <c r="ET23"/>
  <c r="ET20"/>
  <c r="ET18"/>
  <c r="ET16"/>
  <c r="ET14"/>
  <c r="ET82"/>
  <c r="ET80"/>
  <c r="ET78"/>
  <c r="ET76"/>
  <c r="ET74"/>
  <c r="ET72"/>
  <c r="ET70"/>
  <c r="ET68"/>
  <c r="ET66"/>
  <c r="ET64"/>
  <c r="ET62"/>
  <c r="ET60"/>
  <c r="ET58"/>
  <c r="ET56"/>
  <c r="ET54"/>
  <c r="ET52"/>
  <c r="ET50"/>
  <c r="ET48"/>
  <c r="ET46"/>
  <c r="ET44"/>
  <c r="ET42"/>
  <c r="ET40"/>
  <c r="ET29"/>
  <c r="ET31"/>
  <c r="ET33"/>
  <c r="ET35"/>
  <c r="ET37"/>
  <c r="ET89"/>
  <c r="ET91"/>
  <c r="ET93"/>
  <c r="ET98"/>
  <c r="EZ101"/>
  <c r="EZ96" s="1"/>
  <c r="EZ95" s="1"/>
  <c r="ET101"/>
  <c r="ET103"/>
  <c r="ET105"/>
  <c r="ET107"/>
  <c r="ET110"/>
  <c r="ET112"/>
  <c r="ET116"/>
  <c r="ET118"/>
  <c r="ET120"/>
  <c r="O62" i="4"/>
  <c r="ET123" i="2"/>
  <c r="ET125"/>
  <c r="ET130"/>
  <c r="ET146"/>
  <c r="ET148"/>
  <c r="ET150"/>
  <c r="ET152"/>
  <c r="ET154"/>
  <c r="ET156"/>
  <c r="ET158"/>
  <c r="ET160"/>
  <c r="ET162"/>
  <c r="ET164"/>
  <c r="ET166"/>
  <c r="ET168"/>
  <c r="ET170"/>
  <c r="ET172"/>
  <c r="ET174"/>
  <c r="ET176"/>
  <c r="ET178"/>
  <c r="ET180"/>
  <c r="ET182"/>
  <c r="ET184"/>
  <c r="ET186"/>
  <c r="ET188"/>
  <c r="ET190"/>
  <c r="ET192"/>
  <c r="ET194"/>
  <c r="ET196"/>
  <c r="ET198"/>
  <c r="ET200"/>
  <c r="ET203"/>
  <c r="ET205"/>
  <c r="ET208"/>
  <c r="D53" i="4"/>
  <c r="ET211" i="2"/>
  <c r="ET234"/>
  <c r="ET235"/>
  <c r="ET239"/>
  <c r="ET241"/>
  <c r="ET243"/>
  <c r="ET247"/>
  <c r="ET260"/>
  <c r="HD13"/>
  <c r="HD24"/>
  <c r="EU24"/>
  <c r="HD22"/>
  <c r="EU22"/>
  <c r="HD21"/>
  <c r="EU21"/>
  <c r="HD19"/>
  <c r="EU19"/>
  <c r="HD17"/>
  <c r="EU17"/>
  <c r="HD15"/>
  <c r="EU15"/>
  <c r="HD26"/>
  <c r="EU26"/>
  <c r="HH30"/>
  <c r="EU30"/>
  <c r="HH32"/>
  <c r="EU32"/>
  <c r="HH34"/>
  <c r="EU34"/>
  <c r="HH36"/>
  <c r="EU36"/>
  <c r="HH39"/>
  <c r="EU39"/>
  <c r="HH41"/>
  <c r="EU41"/>
  <c r="HH43"/>
  <c r="EU43"/>
  <c r="HH45"/>
  <c r="EU45"/>
  <c r="HH47"/>
  <c r="EU47"/>
  <c r="HH49"/>
  <c r="EU49"/>
  <c r="HH51"/>
  <c r="EU51"/>
  <c r="HH53"/>
  <c r="EU53"/>
  <c r="HH55"/>
  <c r="EU55"/>
  <c r="HH57"/>
  <c r="EU57"/>
  <c r="HH59"/>
  <c r="EU59"/>
  <c r="HH61"/>
  <c r="EU61"/>
  <c r="HH63"/>
  <c r="EU63"/>
  <c r="HH65"/>
  <c r="EU65"/>
  <c r="HH67"/>
  <c r="EU67"/>
  <c r="HH69"/>
  <c r="EU69"/>
  <c r="HH71"/>
  <c r="EU71"/>
  <c r="HH73"/>
  <c r="EU73"/>
  <c r="HH75"/>
  <c r="EU75"/>
  <c r="HH77"/>
  <c r="EU77"/>
  <c r="HH79"/>
  <c r="EU79"/>
  <c r="HH81"/>
  <c r="EU81"/>
  <c r="HH83"/>
  <c r="EU83"/>
  <c r="HH89"/>
  <c r="EU89"/>
  <c r="HH91"/>
  <c r="EU91"/>
  <c r="HH93"/>
  <c r="EU93"/>
  <c r="HB98"/>
  <c r="EU98"/>
  <c r="HB100"/>
  <c r="EU100"/>
  <c r="HB102"/>
  <c r="EU102"/>
  <c r="HB104"/>
  <c r="EU104"/>
  <c r="HB106"/>
  <c r="EU106"/>
  <c r="HB108"/>
  <c r="EU108"/>
  <c r="HB111"/>
  <c r="EU111"/>
  <c r="HF115"/>
  <c r="EU115"/>
  <c r="HF117"/>
  <c r="EU117"/>
  <c r="HF119"/>
  <c r="K40" i="4" s="1"/>
  <c r="EU119" i="2"/>
  <c r="HF121"/>
  <c r="EU121"/>
  <c r="HF123"/>
  <c r="K62" i="4" s="1"/>
  <c r="EU123" i="2"/>
  <c r="HF125"/>
  <c r="EU125"/>
  <c r="EU137"/>
  <c r="EU136"/>
  <c r="HH145"/>
  <c r="EU145"/>
  <c r="HH147"/>
  <c r="EU147"/>
  <c r="HH149"/>
  <c r="EU149"/>
  <c r="HH151"/>
  <c r="EU151"/>
  <c r="HH153"/>
  <c r="EU153"/>
  <c r="HH155"/>
  <c r="EU155"/>
  <c r="HH157"/>
  <c r="EU157"/>
  <c r="HH159"/>
  <c r="EU159"/>
  <c r="HH161"/>
  <c r="EU161"/>
  <c r="HH163"/>
  <c r="EU163"/>
  <c r="HH165"/>
  <c r="EU165"/>
  <c r="HH167"/>
  <c r="EU167"/>
  <c r="HH169"/>
  <c r="EU169"/>
  <c r="HH171"/>
  <c r="EU171"/>
  <c r="HH173"/>
  <c r="EU173"/>
  <c r="HH175"/>
  <c r="EU175"/>
  <c r="HH177"/>
  <c r="EU177"/>
  <c r="HH179"/>
  <c r="EU179"/>
  <c r="HH181"/>
  <c r="EU181"/>
  <c r="HH183"/>
  <c r="EU183"/>
  <c r="HH185"/>
  <c r="EU185"/>
  <c r="HH187"/>
  <c r="EU187"/>
  <c r="HH189"/>
  <c r="EU189"/>
  <c r="HH191"/>
  <c r="EU191"/>
  <c r="HH193"/>
  <c r="EU193"/>
  <c r="HH195"/>
  <c r="EU195"/>
  <c r="HH197"/>
  <c r="EU197"/>
  <c r="HH199"/>
  <c r="EU199"/>
  <c r="HB202"/>
  <c r="EU202"/>
  <c r="HB204"/>
  <c r="EU204"/>
  <c r="HB237"/>
  <c r="EU237"/>
  <c r="HB239"/>
  <c r="EU239"/>
  <c r="HB241"/>
  <c r="EU241"/>
  <c r="HB243"/>
  <c r="EU243"/>
  <c r="HF247"/>
  <c r="K79" i="4"/>
  <c r="EU247" i="2"/>
  <c r="EU246"/>
  <c r="O38" i="4"/>
  <c r="O61"/>
  <c r="O59" s="1"/>
  <c r="Q43"/>
  <c r="Q57"/>
  <c r="Q40"/>
  <c r="Q62"/>
  <c r="ET26" i="2"/>
  <c r="ET24"/>
  <c r="ET22"/>
  <c r="ET21"/>
  <c r="ET19"/>
  <c r="ET17"/>
  <c r="ET15"/>
  <c r="ET83"/>
  <c r="ET81"/>
  <c r="ET79"/>
  <c r="ET77"/>
  <c r="ET75"/>
  <c r="ET73"/>
  <c r="ET71"/>
  <c r="ET69"/>
  <c r="ET67"/>
  <c r="ET65"/>
  <c r="ET63"/>
  <c r="ET61"/>
  <c r="ET59"/>
  <c r="ET57"/>
  <c r="ET55"/>
  <c r="ET53"/>
  <c r="ET51"/>
  <c r="ET49"/>
  <c r="ET47"/>
  <c r="ET45"/>
  <c r="ET43"/>
  <c r="ET41"/>
  <c r="ET39"/>
  <c r="ET30"/>
  <c r="ET32"/>
  <c r="ET34"/>
  <c r="ET36"/>
  <c r="ET88"/>
  <c r="ET90"/>
  <c r="ET92"/>
  <c r="ET97"/>
  <c r="ET100"/>
  <c r="ET102"/>
  <c r="ET104"/>
  <c r="ET106"/>
  <c r="ET108"/>
  <c r="ET111"/>
  <c r="ET115"/>
  <c r="ET117"/>
  <c r="ET119"/>
  <c r="ET121"/>
  <c r="ET124"/>
  <c r="ET129"/>
  <c r="ET131"/>
  <c r="ET137"/>
  <c r="ET136" s="1"/>
  <c r="ET133" s="1"/>
  <c r="ET145"/>
  <c r="ET147"/>
  <c r="ET149"/>
  <c r="ET151"/>
  <c r="ET153"/>
  <c r="ET155"/>
  <c r="ET157"/>
  <c r="ET159"/>
  <c r="ET161"/>
  <c r="ET163"/>
  <c r="ET165"/>
  <c r="ET167"/>
  <c r="ET169"/>
  <c r="ET171"/>
  <c r="ET173"/>
  <c r="ET175"/>
  <c r="ET177"/>
  <c r="ET179"/>
  <c r="ET181"/>
  <c r="ET183"/>
  <c r="ET185"/>
  <c r="ET187"/>
  <c r="ET189"/>
  <c r="ET191"/>
  <c r="ET193"/>
  <c r="ET195"/>
  <c r="ET197"/>
  <c r="ET199"/>
  <c r="S39" i="4"/>
  <c r="ET202" i="2"/>
  <c r="ET204"/>
  <c r="ET207"/>
  <c r="ET209"/>
  <c r="ET212"/>
  <c r="EZ240"/>
  <c r="EZ233" s="1"/>
  <c r="EZ232" s="1"/>
  <c r="ET240"/>
  <c r="ET242"/>
  <c r="ET244"/>
  <c r="ET248"/>
  <c r="ET257"/>
  <c r="ET261"/>
  <c r="HD25"/>
  <c r="EU25"/>
  <c r="HD23"/>
  <c r="EU23"/>
  <c r="HD20"/>
  <c r="EU20"/>
  <c r="HD18"/>
  <c r="EU18"/>
  <c r="HD16"/>
  <c r="EU16"/>
  <c r="HD14"/>
  <c r="EU14"/>
  <c r="HH29"/>
  <c r="EU29"/>
  <c r="HH31"/>
  <c r="EU31"/>
  <c r="HH33"/>
  <c r="EU33"/>
  <c r="HH35"/>
  <c r="EU35"/>
  <c r="HH37"/>
  <c r="EU37"/>
  <c r="HH40"/>
  <c r="EU40"/>
  <c r="HH42"/>
  <c r="EU42"/>
  <c r="HH44"/>
  <c r="EU44"/>
  <c r="HH46"/>
  <c r="EU46"/>
  <c r="HH48"/>
  <c r="EU48"/>
  <c r="HH50"/>
  <c r="EU50"/>
  <c r="HH52"/>
  <c r="EU52"/>
  <c r="HH54"/>
  <c r="EU54"/>
  <c r="HH56"/>
  <c r="EU56"/>
  <c r="HH58"/>
  <c r="EU58"/>
  <c r="HH60"/>
  <c r="EU60"/>
  <c r="HH62"/>
  <c r="EU62"/>
  <c r="HH64"/>
  <c r="EU64"/>
  <c r="HH66"/>
  <c r="EU66"/>
  <c r="HH68"/>
  <c r="EU68"/>
  <c r="HH70"/>
  <c r="EU70"/>
  <c r="HH72"/>
  <c r="EU72"/>
  <c r="HH74"/>
  <c r="EU74"/>
  <c r="HH76"/>
  <c r="EU76"/>
  <c r="HH78"/>
  <c r="EU78"/>
  <c r="HH80"/>
  <c r="EU80"/>
  <c r="HH82"/>
  <c r="EU82"/>
  <c r="HH88"/>
  <c r="EU88"/>
  <c r="HH90"/>
  <c r="EU90"/>
  <c r="HH92"/>
  <c r="EU92"/>
  <c r="HB97"/>
  <c r="EU97"/>
  <c r="HB99"/>
  <c r="G43" i="4" s="1"/>
  <c r="EU99" i="2"/>
  <c r="HB101"/>
  <c r="EU101"/>
  <c r="HB103"/>
  <c r="EU103"/>
  <c r="HB105"/>
  <c r="EU105"/>
  <c r="HB107"/>
  <c r="EU107"/>
  <c r="HB110"/>
  <c r="EU110"/>
  <c r="HB112"/>
  <c r="EU112"/>
  <c r="HF116"/>
  <c r="EU116"/>
  <c r="HF118"/>
  <c r="EU118"/>
  <c r="HF120"/>
  <c r="EU120"/>
  <c r="HF122"/>
  <c r="EU122"/>
  <c r="HF124"/>
  <c r="EU124"/>
  <c r="HD143"/>
  <c r="HH146"/>
  <c r="EU146"/>
  <c r="HH148"/>
  <c r="EU148"/>
  <c r="HH150"/>
  <c r="EU150"/>
  <c r="HH152"/>
  <c r="EU152"/>
  <c r="HH154"/>
  <c r="EU154"/>
  <c r="HH156"/>
  <c r="EU156"/>
  <c r="HH158"/>
  <c r="EU158"/>
  <c r="HH160"/>
  <c r="EU160"/>
  <c r="HH162"/>
  <c r="EU162"/>
  <c r="HH164"/>
  <c r="EU164"/>
  <c r="HH166"/>
  <c r="EU166"/>
  <c r="HH168"/>
  <c r="EU168"/>
  <c r="HH170"/>
  <c r="EU170"/>
  <c r="HH172"/>
  <c r="EU172"/>
  <c r="HH174"/>
  <c r="EU174"/>
  <c r="HH176"/>
  <c r="EU176"/>
  <c r="HH178"/>
  <c r="EU178"/>
  <c r="HH180"/>
  <c r="EU180"/>
  <c r="HH182"/>
  <c r="EU182"/>
  <c r="HH184"/>
  <c r="EU184"/>
  <c r="HH186"/>
  <c r="EU186"/>
  <c r="HH188"/>
  <c r="EU188"/>
  <c r="HH190"/>
  <c r="EU190"/>
  <c r="HH192"/>
  <c r="EU192"/>
  <c r="HH194"/>
  <c r="EU194"/>
  <c r="HH196"/>
  <c r="EU196"/>
  <c r="HH198"/>
  <c r="EU198"/>
  <c r="HH200"/>
  <c r="EU200"/>
  <c r="HB203"/>
  <c r="EU203"/>
  <c r="HB205"/>
  <c r="EU205"/>
  <c r="HD220"/>
  <c r="EU220"/>
  <c r="HD221"/>
  <c r="EU221"/>
  <c r="HB234"/>
  <c r="EU234"/>
  <c r="HB235"/>
  <c r="EU235"/>
  <c r="HB236"/>
  <c r="EU236"/>
  <c r="HB238"/>
  <c r="EU238"/>
  <c r="HB240"/>
  <c r="EU240"/>
  <c r="HB242"/>
  <c r="EU242"/>
  <c r="HB244"/>
  <c r="EU244"/>
  <c r="Q53" i="4"/>
  <c r="S61"/>
  <c r="S59" s="1"/>
  <c r="D45"/>
  <c r="D47"/>
  <c r="D49"/>
  <c r="Q38"/>
  <c r="D38"/>
  <c r="D57"/>
  <c r="D40"/>
  <c r="D43"/>
  <c r="D54"/>
  <c r="S54"/>
  <c r="D39"/>
  <c r="D32"/>
  <c r="Q49"/>
  <c r="Q47"/>
  <c r="Q61"/>
  <c r="Q59"/>
  <c r="O51"/>
  <c r="D51"/>
  <c r="O56"/>
  <c r="D56"/>
  <c r="DF136" i="2"/>
  <c r="Q54" i="4"/>
  <c r="R54"/>
  <c r="O43"/>
  <c r="Q63"/>
  <c r="Q69"/>
  <c r="Q45"/>
  <c r="S49"/>
  <c r="S47"/>
  <c r="S44"/>
  <c r="S38"/>
  <c r="S57"/>
  <c r="S53"/>
  <c r="R45"/>
  <c r="R47"/>
  <c r="R49"/>
  <c r="R38"/>
  <c r="R32" s="1"/>
  <c r="R53"/>
  <c r="R57"/>
  <c r="R61"/>
  <c r="R59" s="1"/>
  <c r="G70" i="1"/>
  <c r="E70"/>
  <c r="FP11" i="2"/>
  <c r="FR11"/>
  <c r="FR10" s="1"/>
  <c r="FT11"/>
  <c r="FV11"/>
  <c r="FX11"/>
  <c r="FX10" s="1"/>
  <c r="CO11"/>
  <c r="CO10" s="1"/>
  <c r="CM11"/>
  <c r="ES95"/>
  <c r="EQ95"/>
  <c r="Q96" i="1"/>
  <c r="P96"/>
  <c r="H96"/>
  <c r="F96"/>
  <c r="J96"/>
  <c r="Y232" i="2"/>
  <c r="AQ232"/>
  <c r="BE232"/>
  <c r="BU232"/>
  <c r="I89" i="1"/>
  <c r="I88" s="1"/>
  <c r="G55" i="5" s="1"/>
  <c r="C59" i="4"/>
  <c r="H70" i="1"/>
  <c r="F70"/>
  <c r="S70"/>
  <c r="K70"/>
  <c r="N70" s="1"/>
  <c r="S96"/>
  <c r="G96"/>
  <c r="E96"/>
  <c r="K96"/>
  <c r="V232" i="2"/>
  <c r="Z232"/>
  <c r="AH232"/>
  <c r="AV232"/>
  <c r="BF232"/>
  <c r="BN232"/>
  <c r="BP232"/>
  <c r="BX232"/>
  <c r="CB232"/>
  <c r="C89" i="1"/>
  <c r="C88" s="1"/>
  <c r="G136" i="5" s="1"/>
  <c r="O89" i="1"/>
  <c r="O88"/>
  <c r="G162" i="5" s="1"/>
  <c r="J89" i="1"/>
  <c r="M89" s="1"/>
  <c r="M88" s="1"/>
  <c r="Q89"/>
  <c r="Q88" s="1"/>
  <c r="F89"/>
  <c r="F88" s="1"/>
  <c r="H89"/>
  <c r="H88" s="1"/>
  <c r="K89"/>
  <c r="N89" s="1"/>
  <c r="N88" s="1"/>
  <c r="R89"/>
  <c r="R88" s="1"/>
  <c r="P89"/>
  <c r="P88" s="1"/>
  <c r="G89"/>
  <c r="G88" s="1"/>
  <c r="E89"/>
  <c r="E88" s="1"/>
  <c r="CZ11" i="2"/>
  <c r="CX11"/>
  <c r="CV11"/>
  <c r="CV10" s="1"/>
  <c r="DR11"/>
  <c r="DR10"/>
  <c r="DP11"/>
  <c r="DM11"/>
  <c r="DM10" s="1"/>
  <c r="DM9" s="1"/>
  <c r="DM8" s="1"/>
  <c r="DM7" s="1"/>
  <c r="DK11"/>
  <c r="DI11"/>
  <c r="DI10" s="1"/>
  <c r="DG11"/>
  <c r="DG10" s="1"/>
  <c r="EN11"/>
  <c r="EJ11"/>
  <c r="EJ10" s="1"/>
  <c r="EC11"/>
  <c r="FH11"/>
  <c r="FH10" s="1"/>
  <c r="FH9" s="1"/>
  <c r="FH8" s="1"/>
  <c r="FJ11"/>
  <c r="CA11"/>
  <c r="BY11"/>
  <c r="BW11"/>
  <c r="BW10" s="1"/>
  <c r="BO11"/>
  <c r="BO10" s="1"/>
  <c r="BM11"/>
  <c r="BM10" s="1"/>
  <c r="BG11"/>
  <c r="BE11"/>
  <c r="BC11"/>
  <c r="BC10" s="1"/>
  <c r="BA11"/>
  <c r="AY11"/>
  <c r="AW11"/>
  <c r="AU11"/>
  <c r="AS11"/>
  <c r="AQ11"/>
  <c r="AQ10" s="1"/>
  <c r="AO11"/>
  <c r="AO10" s="1"/>
  <c r="AM11"/>
  <c r="AM10" s="1"/>
  <c r="AK11"/>
  <c r="AI11"/>
  <c r="AI10" s="1"/>
  <c r="AG11"/>
  <c r="AA11"/>
  <c r="AA10" s="1"/>
  <c r="W11"/>
  <c r="W10" s="1"/>
  <c r="W9" s="1"/>
  <c r="W8" s="1"/>
  <c r="W7" s="1"/>
  <c r="F110" i="1" s="1"/>
  <c r="U11" i="2"/>
  <c r="EO95"/>
  <c r="EM95"/>
  <c r="EK95"/>
  <c r="EI95"/>
  <c r="EF95"/>
  <c r="EB95"/>
  <c r="DR95"/>
  <c r="DP95"/>
  <c r="DH95"/>
  <c r="DA95"/>
  <c r="CY95"/>
  <c r="CW95"/>
  <c r="EK232"/>
  <c r="CU232"/>
  <c r="DG95"/>
  <c r="AO232"/>
  <c r="Q70" i="1"/>
  <c r="Q69"/>
  <c r="P70"/>
  <c r="R70"/>
  <c r="Y11" i="2"/>
  <c r="Y10" s="1"/>
  <c r="J70" i="1"/>
  <c r="J69" s="1"/>
  <c r="J74"/>
  <c r="O40"/>
  <c r="O36" s="1"/>
  <c r="EY128" i="2"/>
  <c r="EY126" s="1"/>
  <c r="O49" i="1"/>
  <c r="DL84" i="2"/>
  <c r="Q77" i="1"/>
  <c r="Q74" s="1"/>
  <c r="DJ84" i="2"/>
  <c r="P77" i="1"/>
  <c r="P74" s="1"/>
  <c r="CR84" i="2"/>
  <c r="E77" i="1"/>
  <c r="E74" s="1"/>
  <c r="CU84" i="2"/>
  <c r="H77" i="1"/>
  <c r="H74" s="1"/>
  <c r="CS84" i="2"/>
  <c r="F77" i="1"/>
  <c r="F74" s="1"/>
  <c r="EQ11" i="2"/>
  <c r="DO84"/>
  <c r="S77" i="1"/>
  <c r="S74" s="1"/>
  <c r="DL95" i="2"/>
  <c r="Q80" i="1"/>
  <c r="DJ95" i="2"/>
  <c r="P80" i="1"/>
  <c r="CT84" i="2"/>
  <c r="G77" i="1"/>
  <c r="G74" s="1"/>
  <c r="DN84" i="2"/>
  <c r="R77" i="1"/>
  <c r="R74" s="1"/>
  <c r="DN95" i="2"/>
  <c r="R80" i="1"/>
  <c r="R79" s="1"/>
  <c r="EQ232" i="2"/>
  <c r="DL232"/>
  <c r="AZ11"/>
  <c r="DN11"/>
  <c r="EC95"/>
  <c r="DK95"/>
  <c r="EQ217"/>
  <c r="EO217"/>
  <c r="EH305"/>
  <c r="CO313"/>
  <c r="DF301"/>
  <c r="DF304"/>
  <c r="DQ11"/>
  <c r="DQ10" s="1"/>
  <c r="FC11"/>
  <c r="FE11"/>
  <c r="FE10" s="1"/>
  <c r="FE9" s="1"/>
  <c r="FG11"/>
  <c r="FI11"/>
  <c r="FI10" s="1"/>
  <c r="FI9" s="1"/>
  <c r="FI8" s="1"/>
  <c r="FI7" s="1"/>
  <c r="ES232"/>
  <c r="EO232"/>
  <c r="EM232"/>
  <c r="EI232"/>
  <c r="DR232"/>
  <c r="CW232"/>
  <c r="EH301"/>
  <c r="CR11"/>
  <c r="BM95"/>
  <c r="FC232"/>
  <c r="EH306"/>
  <c r="EH311"/>
  <c r="EH309"/>
  <c r="EH310"/>
  <c r="EH303"/>
  <c r="CQ307"/>
  <c r="EI11"/>
  <c r="BP11"/>
  <c r="BP10" s="1"/>
  <c r="AJ11"/>
  <c r="AJ10" s="1"/>
  <c r="FU11"/>
  <c r="FU10" s="1"/>
  <c r="X217"/>
  <c r="EH308"/>
  <c r="AJ95"/>
  <c r="FW95"/>
  <c r="EN232"/>
  <c r="DO232"/>
  <c r="CZ232"/>
  <c r="EP217"/>
  <c r="ET217"/>
  <c r="EN217"/>
  <c r="EN216"/>
  <c r="EN215" s="1"/>
  <c r="EN214" s="1"/>
  <c r="CX111" i="1" s="1"/>
  <c r="AG232" i="2"/>
  <c r="BW232"/>
  <c r="EH312"/>
  <c r="AW232"/>
  <c r="BM232"/>
  <c r="CQ311"/>
  <c r="DF109"/>
  <c r="O81" i="1" s="1"/>
  <c r="DF254" i="2"/>
  <c r="DF302"/>
  <c r="DF246"/>
  <c r="O82" i="1" s="1"/>
  <c r="DF210" i="2"/>
  <c r="O98" i="1" s="1"/>
  <c r="G167" i="5" s="1"/>
  <c r="DF311" i="2"/>
  <c r="V217"/>
  <c r="V216" s="1"/>
  <c r="I73" i="1"/>
  <c r="L73" s="1"/>
  <c r="CQ301" i="2"/>
  <c r="CQ310"/>
  <c r="DF87"/>
  <c r="DF259"/>
  <c r="DF258" s="1"/>
  <c r="DF307"/>
  <c r="DF309"/>
  <c r="DF143"/>
  <c r="DF310"/>
  <c r="DF12"/>
  <c r="O70" i="1" s="1"/>
  <c r="FW11" i="2"/>
  <c r="BX11"/>
  <c r="BH11"/>
  <c r="BH10" s="1"/>
  <c r="AR11"/>
  <c r="AR10" s="1"/>
  <c r="AB11"/>
  <c r="J33" i="1"/>
  <c r="D33"/>
  <c r="F33"/>
  <c r="H33"/>
  <c r="H44"/>
  <c r="H46"/>
  <c r="H48"/>
  <c r="J46"/>
  <c r="F46"/>
  <c r="D46"/>
  <c r="F44"/>
  <c r="D44"/>
  <c r="J44"/>
  <c r="J48"/>
  <c r="F48"/>
  <c r="D48"/>
  <c r="L48" s="1"/>
  <c r="K50"/>
  <c r="G50"/>
  <c r="E50"/>
  <c r="I50"/>
  <c r="EZ128" i="2"/>
  <c r="EZ126" s="1"/>
  <c r="O45" i="1"/>
  <c r="X95" i="2"/>
  <c r="BZ95"/>
  <c r="FU95"/>
  <c r="AG95"/>
  <c r="FX95"/>
  <c r="FR95"/>
  <c r="FT95"/>
  <c r="FV95"/>
  <c r="DL133"/>
  <c r="DH133"/>
  <c r="FE232"/>
  <c r="AW95"/>
  <c r="CU95"/>
  <c r="BF95"/>
  <c r="ES133"/>
  <c r="EQ133"/>
  <c r="DA133"/>
  <c r="CY133"/>
  <c r="DQ217"/>
  <c r="DD232"/>
  <c r="CT232"/>
  <c r="U232"/>
  <c r="AA232"/>
  <c r="AK232"/>
  <c r="AS232"/>
  <c r="BA232"/>
  <c r="BG232"/>
  <c r="BY232"/>
  <c r="DF28"/>
  <c r="O72" i="1" s="1"/>
  <c r="EM11" i="2"/>
  <c r="DH11"/>
  <c r="DA11"/>
  <c r="DA10" s="1"/>
  <c r="DA9" s="1"/>
  <c r="DA8" s="1"/>
  <c r="DA7" s="1"/>
  <c r="BZ110" i="1" s="1"/>
  <c r="CB11" i="2"/>
  <c r="BD11"/>
  <c r="AV11"/>
  <c r="AN11"/>
  <c r="X11"/>
  <c r="X10" s="1"/>
  <c r="X9" s="1"/>
  <c r="X8" s="1"/>
  <c r="X7" s="1"/>
  <c r="DF114"/>
  <c r="O83" i="1" s="1"/>
  <c r="DF303" i="2"/>
  <c r="DF38"/>
  <c r="DF11" s="1"/>
  <c r="DF306"/>
  <c r="EI217"/>
  <c r="CQ304"/>
  <c r="CT313"/>
  <c r="CY11"/>
  <c r="CW11"/>
  <c r="CW10" s="1"/>
  <c r="CW9" s="1"/>
  <c r="DS11"/>
  <c r="DS10" s="1"/>
  <c r="DO11"/>
  <c r="DL11"/>
  <c r="DJ11"/>
  <c r="DJ10" s="1"/>
  <c r="DJ9" s="1"/>
  <c r="ES11"/>
  <c r="EO11"/>
  <c r="EO10" s="1"/>
  <c r="EO9" s="1"/>
  <c r="EK11"/>
  <c r="EF11"/>
  <c r="EF10" s="1"/>
  <c r="EF9" s="1"/>
  <c r="EF8" s="1"/>
  <c r="EF7" s="1"/>
  <c r="EB11"/>
  <c r="EB10" s="1"/>
  <c r="EB9" s="1"/>
  <c r="EB8" s="1"/>
  <c r="EB7" s="1"/>
  <c r="CN11"/>
  <c r="BZ11"/>
  <c r="BV11"/>
  <c r="BN11"/>
  <c r="BN10" s="1"/>
  <c r="BN9" s="1"/>
  <c r="BN8" s="1"/>
  <c r="BN7" s="1"/>
  <c r="BF11"/>
  <c r="BF10" s="1"/>
  <c r="BB11"/>
  <c r="AL11"/>
  <c r="AH11"/>
  <c r="AH10" s="1"/>
  <c r="Z11"/>
  <c r="V11"/>
  <c r="DS95"/>
  <c r="DO95"/>
  <c r="DI95"/>
  <c r="CO95"/>
  <c r="CM95"/>
  <c r="V95"/>
  <c r="Z95"/>
  <c r="AB95"/>
  <c r="AH95"/>
  <c r="AL95"/>
  <c r="AN95"/>
  <c r="AP95"/>
  <c r="AR95"/>
  <c r="AT95"/>
  <c r="AV95"/>
  <c r="AX95"/>
  <c r="AZ95"/>
  <c r="BB95"/>
  <c r="BD95"/>
  <c r="BH95"/>
  <c r="BN95"/>
  <c r="BP95"/>
  <c r="BV95"/>
  <c r="BX95"/>
  <c r="CB95"/>
  <c r="Y95"/>
  <c r="AO95"/>
  <c r="BE95"/>
  <c r="BU95"/>
  <c r="FC95"/>
  <c r="EU133"/>
  <c r="EO133"/>
  <c r="EI133"/>
  <c r="CW133"/>
  <c r="CS133"/>
  <c r="CN133"/>
  <c r="EP232"/>
  <c r="EP216" s="1"/>
  <c r="EP215" s="1"/>
  <c r="EP214" s="1"/>
  <c r="CZ111" i="1" s="1"/>
  <c r="EL232" i="2"/>
  <c r="EJ232"/>
  <c r="DS232"/>
  <c r="DI232"/>
  <c r="CX232"/>
  <c r="CV232"/>
  <c r="CR232"/>
  <c r="EB217"/>
  <c r="DR217"/>
  <c r="DS217"/>
  <c r="EH307"/>
  <c r="EH304"/>
  <c r="DJ313"/>
  <c r="BU303"/>
  <c r="CR95"/>
  <c r="EL133"/>
  <c r="CZ133"/>
  <c r="CV133"/>
  <c r="CR133"/>
  <c r="EL217"/>
  <c r="EJ217"/>
  <c r="CQ308"/>
  <c r="CQ312"/>
  <c r="CQ306"/>
  <c r="CQ309"/>
  <c r="CQ303"/>
  <c r="CN95"/>
  <c r="U95"/>
  <c r="W95"/>
  <c r="AA95"/>
  <c r="AI95"/>
  <c r="AK95"/>
  <c r="AM95"/>
  <c r="AQ95"/>
  <c r="AS95"/>
  <c r="AU95"/>
  <c r="AY95"/>
  <c r="BA95"/>
  <c r="BC95"/>
  <c r="BG95"/>
  <c r="BO95"/>
  <c r="BW95"/>
  <c r="BY95"/>
  <c r="CA95"/>
  <c r="CQ305"/>
  <c r="CU11"/>
  <c r="CS11"/>
  <c r="CT95"/>
  <c r="EY101"/>
  <c r="EY96" s="1"/>
  <c r="EY95" s="1"/>
  <c r="EY240"/>
  <c r="EY233"/>
  <c r="EY232" s="1"/>
  <c r="CT11"/>
  <c r="CS95"/>
  <c r="EF232"/>
  <c r="EB232"/>
  <c r="DP232"/>
  <c r="DJ232"/>
  <c r="DH232"/>
  <c r="DA232"/>
  <c r="CY232"/>
  <c r="CS232"/>
  <c r="EC217"/>
  <c r="EF217"/>
  <c r="X232"/>
  <c r="AB232"/>
  <c r="AJ232"/>
  <c r="AN232"/>
  <c r="AR232"/>
  <c r="AT232"/>
  <c r="AX232"/>
  <c r="AZ232"/>
  <c r="BD232"/>
  <c r="BH232"/>
  <c r="BV232"/>
  <c r="BZ232"/>
  <c r="EC232"/>
  <c r="DK232"/>
  <c r="AI232"/>
  <c r="AY232"/>
  <c r="BO232"/>
  <c r="DF308"/>
  <c r="EP11"/>
  <c r="EP10" s="1"/>
  <c r="EL11"/>
  <c r="DD11"/>
  <c r="DF128"/>
  <c r="DF126" s="1"/>
  <c r="O94" i="1" s="1"/>
  <c r="G163" i="5" s="1"/>
  <c r="Y217" i="2"/>
  <c r="Y216" s="1"/>
  <c r="Y215" s="1"/>
  <c r="Y214" s="1"/>
  <c r="W217"/>
  <c r="CQ302"/>
  <c r="ES217"/>
  <c r="EM217"/>
  <c r="EK217"/>
  <c r="EP95"/>
  <c r="EN95"/>
  <c r="EL95"/>
  <c r="EJ95"/>
  <c r="DD95"/>
  <c r="CZ95"/>
  <c r="CX95"/>
  <c r="CV95"/>
  <c r="DQ232"/>
  <c r="DG232"/>
  <c r="EH302"/>
  <c r="CR313"/>
  <c r="CS313"/>
  <c r="CU313"/>
  <c r="DN313"/>
  <c r="DO313"/>
  <c r="BU301"/>
  <c r="CE95"/>
  <c r="EY12"/>
  <c r="EY11" s="1"/>
  <c r="W232"/>
  <c r="AM232"/>
  <c r="AU232"/>
  <c r="BC232"/>
  <c r="CA232"/>
  <c r="DF233"/>
  <c r="DF232" s="1"/>
  <c r="BU128"/>
  <c r="BU126" s="1"/>
  <c r="EY133"/>
  <c r="DL313"/>
  <c r="BU306"/>
  <c r="DF96"/>
  <c r="BU311"/>
  <c r="M70" i="1"/>
  <c r="O39" i="4"/>
  <c r="AY111" i="1"/>
  <c r="EM216" i="2"/>
  <c r="EM215" s="1"/>
  <c r="EM214" s="1"/>
  <c r="CW111" i="1" s="1"/>
  <c r="AB207" i="5"/>
  <c r="K64"/>
  <c r="HB96" i="2"/>
  <c r="HH28"/>
  <c r="K51" i="4"/>
  <c r="E51"/>
  <c r="K75"/>
  <c r="G79"/>
  <c r="O75"/>
  <c r="G75"/>
  <c r="Q75"/>
  <c r="I79"/>
  <c r="Q39"/>
  <c r="Q32"/>
  <c r="Q79"/>
  <c r="P75"/>
  <c r="CU10" i="2"/>
  <c r="CS10"/>
  <c r="ES216"/>
  <c r="ES215" s="1"/>
  <c r="ES214" s="1"/>
  <c r="DC111" i="1" s="1"/>
  <c r="HF246" i="2"/>
  <c r="HF232" s="1"/>
  <c r="HF216" s="1"/>
  <c r="K57" i="4"/>
  <c r="G38"/>
  <c r="E38" s="1"/>
  <c r="G63"/>
  <c r="G69" s="1"/>
  <c r="K43"/>
  <c r="G39"/>
  <c r="M47"/>
  <c r="HH38" i="2"/>
  <c r="HH11"/>
  <c r="M49" i="4"/>
  <c r="M45"/>
  <c r="M44" s="1"/>
  <c r="DR216" i="2"/>
  <c r="DR215" s="1"/>
  <c r="DR214" s="1"/>
  <c r="CK111" i="1" s="1"/>
  <c r="HB233" i="2"/>
  <c r="HB232" s="1"/>
  <c r="HB216" s="1"/>
  <c r="HB215" s="1"/>
  <c r="HB214" s="1"/>
  <c r="HB109"/>
  <c r="HH87"/>
  <c r="HH84" s="1"/>
  <c r="ET128"/>
  <c r="ET126" s="1"/>
  <c r="ET259"/>
  <c r="ET258" s="1"/>
  <c r="ET246"/>
  <c r="ET210"/>
  <c r="AW111" i="1"/>
  <c r="CT10" i="2"/>
  <c r="CT9" s="1"/>
  <c r="CT8" s="1"/>
  <c r="CT7" s="1"/>
  <c r="O57" i="4"/>
  <c r="O49"/>
  <c r="O47"/>
  <c r="EU233" i="2"/>
  <c r="EU232" s="1"/>
  <c r="EU143"/>
  <c r="EU109"/>
  <c r="EU96"/>
  <c r="EU87"/>
  <c r="EU84" s="1"/>
  <c r="EU28"/>
  <c r="ET114"/>
  <c r="ET96"/>
  <c r="ET87"/>
  <c r="ET84" s="1"/>
  <c r="ET38"/>
  <c r="HB143"/>
  <c r="HH143"/>
  <c r="HF114"/>
  <c r="HD12"/>
  <c r="ET233"/>
  <c r="ET232" s="1"/>
  <c r="ET216" s="1"/>
  <c r="ET143"/>
  <c r="ET109"/>
  <c r="ET28"/>
  <c r="ET12"/>
  <c r="ET11" s="1"/>
  <c r="EU114"/>
  <c r="EU38"/>
  <c r="EU11" s="1"/>
  <c r="EU10" s="1"/>
  <c r="EU12"/>
  <c r="CU9"/>
  <c r="AV110" i="1"/>
  <c r="DO10" i="2"/>
  <c r="O54" i="4"/>
  <c r="S40"/>
  <c r="S32" s="1"/>
  <c r="S31" s="1"/>
  <c r="DQ216" i="2"/>
  <c r="DQ215" s="1"/>
  <c r="DQ214" s="1"/>
  <c r="CJ111" i="1" s="1"/>
  <c r="AV111"/>
  <c r="DF313" i="2"/>
  <c r="DL10"/>
  <c r="DL9" s="1"/>
  <c r="EI216"/>
  <c r="EI215" s="1"/>
  <c r="EI214" s="1"/>
  <c r="CS111" i="1" s="1"/>
  <c r="S63" i="4"/>
  <c r="S69" s="1"/>
  <c r="O63"/>
  <c r="O69" s="1"/>
  <c r="O45"/>
  <c r="O53"/>
  <c r="D44"/>
  <c r="FX215" i="2"/>
  <c r="FX214" s="1"/>
  <c r="AX110" i="1"/>
  <c r="AX111"/>
  <c r="AX109" s="1"/>
  <c r="AW110"/>
  <c r="AW109" s="1"/>
  <c r="C44" i="4"/>
  <c r="C32"/>
  <c r="C31" s="1"/>
  <c r="C30" s="1"/>
  <c r="C68" s="1"/>
  <c r="CR10" i="2"/>
  <c r="CR9" s="1"/>
  <c r="EO216"/>
  <c r="EO215" s="1"/>
  <c r="EO214" s="1"/>
  <c r="DN10"/>
  <c r="DN9" s="1"/>
  <c r="I96" i="1"/>
  <c r="DF95" i="2"/>
  <c r="O73" i="1"/>
  <c r="O77"/>
  <c r="O74"/>
  <c r="DF84" i="2"/>
  <c r="EQ216"/>
  <c r="EQ215" s="1"/>
  <c r="EQ214" s="1"/>
  <c r="DA111" i="1" s="1"/>
  <c r="EH313" i="2"/>
  <c r="EB216"/>
  <c r="EB215" s="1"/>
  <c r="EB214" s="1"/>
  <c r="CM111" i="1" s="1"/>
  <c r="BH9" i="2"/>
  <c r="BH8" s="1"/>
  <c r="BH7" s="1"/>
  <c r="CS9"/>
  <c r="CS8" s="1"/>
  <c r="CS7" s="1"/>
  <c r="W216"/>
  <c r="W215" s="1"/>
  <c r="W214" s="1"/>
  <c r="F50" i="1"/>
  <c r="L46"/>
  <c r="BP9" i="2"/>
  <c r="BP8" s="1"/>
  <c r="BP7" s="1"/>
  <c r="AU110" i="1" s="1"/>
  <c r="EJ216" i="2"/>
  <c r="EJ215" s="1"/>
  <c r="EJ214" s="1"/>
  <c r="CT111" i="1" s="1"/>
  <c r="DO9" i="2"/>
  <c r="EF216"/>
  <c r="EF215" s="1"/>
  <c r="EF214" s="1"/>
  <c r="CQ111" i="1" s="1"/>
  <c r="EC216" i="2"/>
  <c r="EC215" s="1"/>
  <c r="EC214" s="1"/>
  <c r="CN111" i="1" s="1"/>
  <c r="E75" i="4"/>
  <c r="E79"/>
  <c r="M43" i="1"/>
  <c r="ET95" i="2"/>
  <c r="AY110" i="1"/>
  <c r="L64" i="5"/>
  <c r="J88" i="1"/>
  <c r="L89"/>
  <c r="L88"/>
  <c r="BH109"/>
  <c r="C49" i="7"/>
  <c r="E49"/>
  <c r="B49"/>
  <c r="D49"/>
  <c r="X207" i="5"/>
  <c r="E59" i="4"/>
  <c r="L42" i="1"/>
  <c r="O42" s="1"/>
  <c r="K74"/>
  <c r="F79"/>
  <c r="N33"/>
  <c r="N48"/>
  <c r="E54" i="4"/>
  <c r="E56"/>
  <c r="L41" i="1"/>
  <c r="V81"/>
  <c r="G69"/>
  <c r="FE8" i="2"/>
  <c r="FE7" s="1"/>
  <c r="FH7"/>
  <c r="HA109"/>
  <c r="HI109"/>
  <c r="HI202"/>
  <c r="HI119"/>
  <c r="L200" i="5"/>
  <c r="L201"/>
  <c r="J43" i="4"/>
  <c r="L32"/>
  <c r="BK8" i="2"/>
  <c r="BK7" s="1"/>
  <c r="HI97"/>
  <c r="HA235"/>
  <c r="K199" i="5"/>
  <c r="HC232" i="2"/>
  <c r="M32" i="4"/>
  <c r="M31" s="1"/>
  <c r="M30" s="1"/>
  <c r="M68" s="1"/>
  <c r="BJ8" i="2"/>
  <c r="BJ7" s="1"/>
  <c r="U97" i="1"/>
  <c r="HA210" i="2"/>
  <c r="HI210" s="1"/>
  <c r="HA128"/>
  <c r="HA126" s="1"/>
  <c r="HA12"/>
  <c r="I39" i="4"/>
  <c r="HI260" i="2"/>
  <c r="F40" i="4"/>
  <c r="HI129" i="2"/>
  <c r="H39" i="4"/>
  <c r="J39"/>
  <c r="HB136" i="2"/>
  <c r="HB133"/>
  <c r="HC38"/>
  <c r="HG96"/>
  <c r="HG95" s="1"/>
  <c r="HG114"/>
  <c r="FD87"/>
  <c r="FD84" s="1"/>
  <c r="FD28"/>
  <c r="FK96"/>
  <c r="FK87"/>
  <c r="FK84" s="1"/>
  <c r="FK28"/>
  <c r="FN143"/>
  <c r="FN128"/>
  <c r="FN126" s="1"/>
  <c r="FN109"/>
  <c r="FN38"/>
  <c r="FN12"/>
  <c r="FL96"/>
  <c r="FL87"/>
  <c r="FL84" s="1"/>
  <c r="FL28"/>
  <c r="FM143"/>
  <c r="FM128"/>
  <c r="FM126" s="1"/>
  <c r="FM109"/>
  <c r="FM38"/>
  <c r="FM12"/>
  <c r="FO96"/>
  <c r="FO87"/>
  <c r="FO84" s="1"/>
  <c r="FL133"/>
  <c r="ED233"/>
  <c r="ER143"/>
  <c r="ER128"/>
  <c r="ER126" s="1"/>
  <c r="HL233"/>
  <c r="FD114"/>
  <c r="FD38"/>
  <c r="FD12"/>
  <c r="FD11" s="1"/>
  <c r="FD10" s="1"/>
  <c r="FK143"/>
  <c r="FK128"/>
  <c r="FK126" s="1"/>
  <c r="FK109"/>
  <c r="FK38"/>
  <c r="FK12"/>
  <c r="FN96"/>
  <c r="FN87"/>
  <c r="FN84" s="1"/>
  <c r="FN28"/>
  <c r="FL143"/>
  <c r="FL128"/>
  <c r="FL126" s="1"/>
  <c r="FL109"/>
  <c r="FL38"/>
  <c r="FL12"/>
  <c r="FM96"/>
  <c r="FM95" s="1"/>
  <c r="FM87"/>
  <c r="FM84" s="1"/>
  <c r="FM28"/>
  <c r="FM11" s="1"/>
  <c r="FO143"/>
  <c r="FO128"/>
  <c r="FO126" s="1"/>
  <c r="FO109"/>
  <c r="FO38"/>
  <c r="FK133"/>
  <c r="FM133"/>
  <c r="FO133"/>
  <c r="ED28"/>
  <c r="ER233"/>
  <c r="P63" i="4"/>
  <c r="P69" s="1"/>
  <c r="FA219" i="2"/>
  <c r="FA218" s="1"/>
  <c r="FA217" s="1"/>
  <c r="FA233"/>
  <c r="FA232" s="1"/>
  <c r="P61" i="4"/>
  <c r="P59" s="1"/>
  <c r="P40"/>
  <c r="P57"/>
  <c r="P43"/>
  <c r="P39"/>
  <c r="P49"/>
  <c r="FA254" i="2"/>
  <c r="P45" i="4"/>
  <c r="P47"/>
  <c r="FA12" i="2"/>
  <c r="P53" i="4"/>
  <c r="FA128" i="2"/>
  <c r="FA126" s="1"/>
  <c r="P38" i="4"/>
  <c r="CK246" i="2"/>
  <c r="CK232" s="1"/>
  <c r="Q9" i="13"/>
  <c r="Q8" s="1"/>
  <c r="Q7" s="1"/>
  <c r="Q6" s="1"/>
  <c r="Q16"/>
  <c r="R9"/>
  <c r="R16"/>
  <c r="AP223" i="2"/>
  <c r="AP219" s="1"/>
  <c r="AP218" s="1"/>
  <c r="AP217" s="1"/>
  <c r="ER256"/>
  <c r="EU256"/>
  <c r="FN11"/>
  <c r="FN10" s="1"/>
  <c r="D31" i="4"/>
  <c r="D30" s="1"/>
  <c r="D68" s="1"/>
  <c r="AV109" i="1"/>
  <c r="K32" i="4"/>
  <c r="P79" i="1"/>
  <c r="L43"/>
  <c r="O43" s="1"/>
  <c r="K88"/>
  <c r="D50"/>
  <c r="O32" i="4"/>
  <c r="N46" i="1"/>
  <c r="N50" s="1"/>
  <c r="BG109"/>
  <c r="DN8" i="2"/>
  <c r="CR8"/>
  <c r="CQ110" i="1"/>
  <c r="CQ109" s="1"/>
  <c r="N81"/>
  <c r="N79" s="1"/>
  <c r="K79"/>
  <c r="Q68"/>
  <c r="J51" i="4"/>
  <c r="HI125" i="2"/>
  <c r="J63" i="4"/>
  <c r="J69" s="1"/>
  <c r="HI247" i="2"/>
  <c r="HE246"/>
  <c r="HI246" s="1"/>
  <c r="Z84"/>
  <c r="Z10" s="1"/>
  <c r="Z9" s="1"/>
  <c r="Y258"/>
  <c r="HI258" s="1"/>
  <c r="BY217"/>
  <c r="BY216" s="1"/>
  <c r="BY215" s="1"/>
  <c r="BY214" s="1"/>
  <c r="BF217"/>
  <c r="BF216" s="1"/>
  <c r="BF215" s="1"/>
  <c r="BF214" s="1"/>
  <c r="BE217"/>
  <c r="BE216" s="1"/>
  <c r="BE215" s="1"/>
  <c r="BE214" s="1"/>
  <c r="BC217"/>
  <c r="BC216" s="1"/>
  <c r="BC215" s="1"/>
  <c r="BC214" s="1"/>
  <c r="BA217"/>
  <c r="BA216" s="1"/>
  <c r="BA215" s="1"/>
  <c r="BA214" s="1"/>
  <c r="AY217"/>
  <c r="AY216" s="1"/>
  <c r="AY215" s="1"/>
  <c r="AY214" s="1"/>
  <c r="AW217"/>
  <c r="AW216" s="1"/>
  <c r="AW215" s="1"/>
  <c r="AW214" s="1"/>
  <c r="AU217"/>
  <c r="AU216" s="1"/>
  <c r="AU215" s="1"/>
  <c r="AU214" s="1"/>
  <c r="AS217"/>
  <c r="AS216" s="1"/>
  <c r="AQ217"/>
  <c r="AQ216" s="1"/>
  <c r="AN217"/>
  <c r="AN216" s="1"/>
  <c r="AN215" s="1"/>
  <c r="AN214" s="1"/>
  <c r="CY217"/>
  <c r="CY216" s="1"/>
  <c r="CY215" s="1"/>
  <c r="CY214" s="1"/>
  <c r="CS217"/>
  <c r="CS216" s="1"/>
  <c r="FG217"/>
  <c r="FI217"/>
  <c r="HI98"/>
  <c r="DO8"/>
  <c r="BX217"/>
  <c r="BX216" s="1"/>
  <c r="BP217"/>
  <c r="BP216" s="1"/>
  <c r="BP215" s="1"/>
  <c r="BP214" s="1"/>
  <c r="BD217"/>
  <c r="BD216" s="1"/>
  <c r="BD215" s="1"/>
  <c r="BD214" s="1"/>
  <c r="BB217"/>
  <c r="AJ217"/>
  <c r="AJ216" s="1"/>
  <c r="AJ215" s="1"/>
  <c r="AJ214" s="1"/>
  <c r="AB217"/>
  <c r="AB216" s="1"/>
  <c r="AB215" s="1"/>
  <c r="AB214" s="1"/>
  <c r="BU38"/>
  <c r="HC95"/>
  <c r="HG216"/>
  <c r="HG215" s="1"/>
  <c r="HG214" s="1"/>
  <c r="EG217"/>
  <c r="AE11"/>
  <c r="AE10" s="1"/>
  <c r="T97" i="1"/>
  <c r="EX96" i="2"/>
  <c r="EX95" s="1"/>
  <c r="EX12"/>
  <c r="EX11" s="1"/>
  <c r="ED259"/>
  <c r="ED258" s="1"/>
  <c r="V89" i="1"/>
  <c r="V88" s="1"/>
  <c r="T89"/>
  <c r="T88" s="1"/>
  <c r="AX17" i="2"/>
  <c r="AX23"/>
  <c r="AL221"/>
  <c r="AL219" s="1"/>
  <c r="AL218" s="1"/>
  <c r="AL217" s="1"/>
  <c r="AT34"/>
  <c r="AX32"/>
  <c r="AX28" s="1"/>
  <c r="AP30"/>
  <c r="AP28" s="1"/>
  <c r="F43" i="4"/>
  <c r="HI123" i="2"/>
  <c r="K206" i="5"/>
  <c r="HG55" i="2"/>
  <c r="HG56"/>
  <c r="HA87"/>
  <c r="HI87" s="1"/>
  <c r="HI13"/>
  <c r="I49" i="4"/>
  <c r="G47"/>
  <c r="HI137" i="2"/>
  <c r="F57" i="4"/>
  <c r="HD136" i="2"/>
  <c r="HD133" s="1"/>
  <c r="HB114"/>
  <c r="HC128"/>
  <c r="HC126" s="1"/>
  <c r="HE128"/>
  <c r="HI128" s="1"/>
  <c r="HC136"/>
  <c r="HC133" s="1"/>
  <c r="HC210"/>
  <c r="BK216"/>
  <c r="BK215" s="1"/>
  <c r="BK214" s="1"/>
  <c r="BK6" s="1"/>
  <c r="BI216"/>
  <c r="BI215" s="1"/>
  <c r="BI214" s="1"/>
  <c r="EX87"/>
  <c r="EX84" s="1"/>
  <c r="FF133"/>
  <c r="ED38"/>
  <c r="ER248"/>
  <c r="ER246"/>
  <c r="ER232" s="1"/>
  <c r="CQ133"/>
  <c r="ER212"/>
  <c r="EH210"/>
  <c r="HL210" s="1"/>
  <c r="ER102"/>
  <c r="EH96"/>
  <c r="I80" i="1" s="1"/>
  <c r="EG232" i="2"/>
  <c r="DT9"/>
  <c r="DT8" s="1"/>
  <c r="DT7" s="1"/>
  <c r="EH12"/>
  <c r="HL12" s="1"/>
  <c r="R22" i="13"/>
  <c r="EU223" i="2"/>
  <c r="ED256"/>
  <c r="ED254" s="1"/>
  <c r="DO7"/>
  <c r="S84" i="1" s="1"/>
  <c r="V84" s="1"/>
  <c r="J97"/>
  <c r="M97" s="1"/>
  <c r="HE232" i="2"/>
  <c r="HE216" s="1"/>
  <c r="HE215" s="1"/>
  <c r="HE214" s="1"/>
  <c r="E47" i="4"/>
  <c r="CR7" i="2"/>
  <c r="DN7"/>
  <c r="R84" i="1" s="1"/>
  <c r="HA84" i="2"/>
  <c r="HI84" s="1"/>
  <c r="CH110" i="1"/>
  <c r="BQ110"/>
  <c r="E84"/>
  <c r="CI110"/>
  <c r="V82" l="1"/>
  <c r="V79" s="1"/>
  <c r="V67" s="1"/>
  <c r="S79"/>
  <c r="HI116" i="2"/>
  <c r="HE114"/>
  <c r="J57" i="4"/>
  <c r="HI234" i="2"/>
  <c r="F79" i="4"/>
  <c r="HA233" i="2"/>
  <c r="HI233" s="1"/>
  <c r="BR110" i="1"/>
  <c r="F84"/>
  <c r="N68"/>
  <c r="HE126" i="2"/>
  <c r="I98" i="1"/>
  <c r="L98" s="1"/>
  <c r="P32" i="4"/>
  <c r="P44"/>
  <c r="FL11" i="2"/>
  <c r="FL10" s="1"/>
  <c r="FK11"/>
  <c r="FK10" s="1"/>
  <c r="FK95"/>
  <c r="FN95"/>
  <c r="HI126"/>
  <c r="BU313"/>
  <c r="CQ313"/>
  <c r="EL216"/>
  <c r="EL215" s="1"/>
  <c r="EL214" s="1"/>
  <c r="CV111" i="1" s="1"/>
  <c r="DS216" i="2"/>
  <c r="DS215" s="1"/>
  <c r="DS214" s="1"/>
  <c r="CL111" i="1" s="1"/>
  <c r="DS9" i="2"/>
  <c r="DS8" s="1"/>
  <c r="DS7" s="1"/>
  <c r="BF9"/>
  <c r="BF8" s="1"/>
  <c r="BF7" s="1"/>
  <c r="EO8"/>
  <c r="EO7" s="1"/>
  <c r="CY110" i="1" s="1"/>
  <c r="CW8" i="2"/>
  <c r="CW7" s="1"/>
  <c r="BV110" i="1" s="1"/>
  <c r="AR9" i="2"/>
  <c r="AR8" s="1"/>
  <c r="AR7" s="1"/>
  <c r="W110" i="1" s="1"/>
  <c r="Y9" i="2"/>
  <c r="EK216"/>
  <c r="EK215" s="1"/>
  <c r="EK214" s="1"/>
  <c r="CU111" i="1" s="1"/>
  <c r="BM9" i="2"/>
  <c r="BM8" s="1"/>
  <c r="BM7" s="1"/>
  <c r="AR110" i="1" s="1"/>
  <c r="K62" i="5" s="1"/>
  <c r="EJ9" i="2"/>
  <c r="EJ8" s="1"/>
  <c r="EJ7" s="1"/>
  <c r="DG9"/>
  <c r="DG8" s="1"/>
  <c r="DG7" s="1"/>
  <c r="CE110" i="1" s="1"/>
  <c r="FX9" i="2"/>
  <c r="FX8" s="1"/>
  <c r="FX7" s="1"/>
  <c r="FX6" s="1"/>
  <c r="M74" i="1"/>
  <c r="G79"/>
  <c r="AS10" i="2"/>
  <c r="AS9" s="1"/>
  <c r="AS8" s="1"/>
  <c r="AS7" s="1"/>
  <c r="X110" i="1" s="1"/>
  <c r="AU10" i="2"/>
  <c r="AU9" s="1"/>
  <c r="AU8" s="1"/>
  <c r="AU7" s="1"/>
  <c r="Z110" i="1" s="1"/>
  <c r="BY10" i="2"/>
  <c r="BY9" s="1"/>
  <c r="BY8" s="1"/>
  <c r="BY7" s="1"/>
  <c r="BD110" i="1" s="1"/>
  <c r="DH217" i="2"/>
  <c r="DA217"/>
  <c r="BB232"/>
  <c r="BB216" s="1"/>
  <c r="BB215" s="1"/>
  <c r="BB214" s="1"/>
  <c r="FE217"/>
  <c r="FE216" s="1"/>
  <c r="FE215" s="1"/>
  <c r="FE214" s="1"/>
  <c r="FE6" s="1"/>
  <c r="FH232"/>
  <c r="FJ232"/>
  <c r="P69" i="1"/>
  <c r="P68" s="1"/>
  <c r="P67" s="1"/>
  <c r="R69"/>
  <c r="R68" s="1"/>
  <c r="BM217" i="2"/>
  <c r="BM216" s="1"/>
  <c r="FP216"/>
  <c r="FP215" s="1"/>
  <c r="FP214" s="1"/>
  <c r="CE217"/>
  <c r="CE216" s="1"/>
  <c r="CE215" s="1"/>
  <c r="CE214" s="1"/>
  <c r="BI111" i="1" s="1"/>
  <c r="U68"/>
  <c r="U67" s="1"/>
  <c r="AL212" i="2"/>
  <c r="AX212"/>
  <c r="HC15"/>
  <c r="HC220"/>
  <c r="H79" i="4" s="1"/>
  <c r="L205" i="5"/>
  <c r="HA143" i="2"/>
  <c r="HI143" s="1"/>
  <c r="AL128"/>
  <c r="AL126" s="1"/>
  <c r="AK128"/>
  <c r="AK126" s="1"/>
  <c r="AD10"/>
  <c r="AD9" s="1"/>
  <c r="AD8" s="1"/>
  <c r="AD7" s="1"/>
  <c r="AD6" s="1"/>
  <c r="F54" i="4"/>
  <c r="HA136" i="2"/>
  <c r="F53" i="4"/>
  <c r="HI211" i="2"/>
  <c r="HI257"/>
  <c r="HA254"/>
  <c r="AL216"/>
  <c r="AL215" s="1"/>
  <c r="AL214" s="1"/>
  <c r="BX215"/>
  <c r="BX214" s="1"/>
  <c r="BF6"/>
  <c r="AP216"/>
  <c r="AP215" s="1"/>
  <c r="AP214" s="1"/>
  <c r="U111" i="1" s="1"/>
  <c r="J32" i="4"/>
  <c r="J31" s="1"/>
  <c r="F63"/>
  <c r="F69" s="1"/>
  <c r="G68" i="1"/>
  <c r="G67" s="1"/>
  <c r="O69"/>
  <c r="O68" s="1"/>
  <c r="S30" i="4"/>
  <c r="S68" s="1"/>
  <c r="HB95" i="2"/>
  <c r="EL10"/>
  <c r="EK10"/>
  <c r="DF10"/>
  <c r="DF9" s="1"/>
  <c r="EM10"/>
  <c r="EM9" s="1"/>
  <c r="EM8" s="1"/>
  <c r="EM7" s="1"/>
  <c r="H50" i="1"/>
  <c r="L33"/>
  <c r="O96"/>
  <c r="G165" i="5" s="1"/>
  <c r="X216" i="2"/>
  <c r="X215" s="1"/>
  <c r="X214" s="1"/>
  <c r="G111" i="1" s="1"/>
  <c r="Q79"/>
  <c r="AY10" i="2"/>
  <c r="BO9"/>
  <c r="BO8" s="1"/>
  <c r="BO7" s="1"/>
  <c r="EN10"/>
  <c r="CV9"/>
  <c r="N69" i="1"/>
  <c r="Q44" i="4"/>
  <c r="E43"/>
  <c r="BE10" i="2"/>
  <c r="BE9" s="1"/>
  <c r="BE8" s="1"/>
  <c r="BE7" s="1"/>
  <c r="BZ10"/>
  <c r="BZ9" s="1"/>
  <c r="BZ8" s="1"/>
  <c r="BZ7" s="1"/>
  <c r="BE110" i="1" s="1"/>
  <c r="H79"/>
  <c r="FI216" i="2"/>
  <c r="FI215" s="1"/>
  <c r="FI214" s="1"/>
  <c r="FI6" s="1"/>
  <c r="HI254"/>
  <c r="DD10"/>
  <c r="DD9" s="1"/>
  <c r="DD8" s="1"/>
  <c r="DD7" s="1"/>
  <c r="CC110" i="1" s="1"/>
  <c r="S69"/>
  <c r="BV216" i="2"/>
  <c r="BV215" s="1"/>
  <c r="BV214" s="1"/>
  <c r="BA111" i="1" s="1"/>
  <c r="BN216" i="2"/>
  <c r="BH216"/>
  <c r="AM217"/>
  <c r="DO217"/>
  <c r="DM217"/>
  <c r="DM216" s="1"/>
  <c r="DK217"/>
  <c r="DK216" s="1"/>
  <c r="DK215" s="1"/>
  <c r="DK214" s="1"/>
  <c r="DG217"/>
  <c r="DG216" s="1"/>
  <c r="DG215" s="1"/>
  <c r="DG214" s="1"/>
  <c r="HI136"/>
  <c r="FP232"/>
  <c r="HD95"/>
  <c r="L63" i="4"/>
  <c r="L69" s="1"/>
  <c r="BL9" i="2"/>
  <c r="BL8" s="1"/>
  <c r="BL7" s="1"/>
  <c r="BL6" s="1"/>
  <c r="E46" i="4"/>
  <c r="AF11" i="2"/>
  <c r="AF10" s="1"/>
  <c r="AF9" s="1"/>
  <c r="AF8" s="1"/>
  <c r="AF7" s="1"/>
  <c r="AF6" s="1"/>
  <c r="BL217"/>
  <c r="BL216" s="1"/>
  <c r="BL215" s="1"/>
  <c r="BL214" s="1"/>
  <c r="T74" i="1"/>
  <c r="T96"/>
  <c r="EX259" i="2"/>
  <c r="EX258" s="1"/>
  <c r="FB210"/>
  <c r="FF259"/>
  <c r="FF258" s="1"/>
  <c r="FF114"/>
  <c r="FF87"/>
  <c r="FF84" s="1"/>
  <c r="FD246"/>
  <c r="FD128"/>
  <c r="FD126" s="1"/>
  <c r="FK259"/>
  <c r="FK258" s="1"/>
  <c r="FK114"/>
  <c r="FN233"/>
  <c r="FN219"/>
  <c r="FN218" s="1"/>
  <c r="FN217" s="1"/>
  <c r="FM246"/>
  <c r="FS210"/>
  <c r="FS109"/>
  <c r="FQ246"/>
  <c r="FQ128"/>
  <c r="FQ126" s="1"/>
  <c r="FA143"/>
  <c r="FA136"/>
  <c r="FA133" s="1"/>
  <c r="DF134"/>
  <c r="DF133" s="1"/>
  <c r="FN135"/>
  <c r="FN134" s="1"/>
  <c r="FN133" s="1"/>
  <c r="HL243"/>
  <c r="HL241"/>
  <c r="HL239"/>
  <c r="HL235"/>
  <c r="HL220"/>
  <c r="HL254"/>
  <c r="HL117"/>
  <c r="HL115"/>
  <c r="HL100"/>
  <c r="HL97"/>
  <c r="EG208"/>
  <c r="HL208" s="1"/>
  <c r="EG203"/>
  <c r="HL203" s="1"/>
  <c r="EG198"/>
  <c r="HL198" s="1"/>
  <c r="EG194"/>
  <c r="HL194" s="1"/>
  <c r="EG190"/>
  <c r="HL190" s="1"/>
  <c r="EG186"/>
  <c r="HL186" s="1"/>
  <c r="EG182"/>
  <c r="HL182" s="1"/>
  <c r="EG178"/>
  <c r="HL178" s="1"/>
  <c r="EG174"/>
  <c r="HL174" s="1"/>
  <c r="EG170"/>
  <c r="HL170" s="1"/>
  <c r="EG166"/>
  <c r="HL166" s="1"/>
  <c r="EG162"/>
  <c r="HL162" s="1"/>
  <c r="EG158"/>
  <c r="HL158" s="1"/>
  <c r="EG154"/>
  <c r="HL154" s="1"/>
  <c r="EG150"/>
  <c r="HL150" s="1"/>
  <c r="EG146"/>
  <c r="HL146" s="1"/>
  <c r="EG95"/>
  <c r="EG11"/>
  <c r="EG10" s="1"/>
  <c r="EG9" s="1"/>
  <c r="DE11"/>
  <c r="DE10" s="1"/>
  <c r="DE95"/>
  <c r="DE133"/>
  <c r="DE217"/>
  <c r="DE216" s="1"/>
  <c r="DE215" s="1"/>
  <c r="DE214" s="1"/>
  <c r="CP11"/>
  <c r="CP95"/>
  <c r="CP232"/>
  <c r="DB95"/>
  <c r="DB11"/>
  <c r="DB10" s="1"/>
  <c r="DC95"/>
  <c r="DC11"/>
  <c r="DC10" s="1"/>
  <c r="ED211"/>
  <c r="ED210" s="1"/>
  <c r="ED208"/>
  <c r="ED205"/>
  <c r="ED203"/>
  <c r="ED200"/>
  <c r="ED198"/>
  <c r="ED196"/>
  <c r="ED194"/>
  <c r="ED192"/>
  <c r="ED190"/>
  <c r="ED188"/>
  <c r="ED186"/>
  <c r="ED184"/>
  <c r="ED182"/>
  <c r="ED180"/>
  <c r="ED178"/>
  <c r="ED176"/>
  <c r="ED174"/>
  <c r="ED172"/>
  <c r="ED170"/>
  <c r="ED168"/>
  <c r="ED166"/>
  <c r="ED164"/>
  <c r="ED162"/>
  <c r="ED160"/>
  <c r="ED158"/>
  <c r="ED156"/>
  <c r="ED154"/>
  <c r="ED152"/>
  <c r="ED150"/>
  <c r="ED148"/>
  <c r="ED146"/>
  <c r="ED131"/>
  <c r="ED129"/>
  <c r="ED124"/>
  <c r="ED89"/>
  <c r="ED14"/>
  <c r="ED12" s="1"/>
  <c r="ED11" s="1"/>
  <c r="EE232"/>
  <c r="EE133"/>
  <c r="EH246"/>
  <c r="EH219"/>
  <c r="EH136"/>
  <c r="EH133" s="1"/>
  <c r="EH128"/>
  <c r="EH109"/>
  <c r="EH259"/>
  <c r="ER257"/>
  <c r="ER108"/>
  <c r="ER106"/>
  <c r="ER93"/>
  <c r="ER91"/>
  <c r="ER89"/>
  <c r="ER83"/>
  <c r="ER81"/>
  <c r="ER79"/>
  <c r="ER77"/>
  <c r="ER75"/>
  <c r="ER73"/>
  <c r="ER71"/>
  <c r="ER69"/>
  <c r="ER67"/>
  <c r="ER65"/>
  <c r="ER63"/>
  <c r="ER61"/>
  <c r="ER59"/>
  <c r="ER57"/>
  <c r="ER55"/>
  <c r="ER53"/>
  <c r="ER51"/>
  <c r="ER49"/>
  <c r="ER47"/>
  <c r="ER45"/>
  <c r="ER43"/>
  <c r="ER41"/>
  <c r="ER39"/>
  <c r="ER36"/>
  <c r="ER34"/>
  <c r="ER32"/>
  <c r="ER30"/>
  <c r="ER26"/>
  <c r="ER24"/>
  <c r="ER22"/>
  <c r="ER20"/>
  <c r="AH204" i="5" s="1"/>
  <c r="ER18" i="2"/>
  <c r="AH203" i="5" s="1"/>
  <c r="ER16" i="2"/>
  <c r="AH200" i="5" s="1"/>
  <c r="ER14" i="2"/>
  <c r="CK217"/>
  <c r="CK216" s="1"/>
  <c r="CK215" s="1"/>
  <c r="CK214" s="1"/>
  <c r="CL95"/>
  <c r="HD222"/>
  <c r="ER223"/>
  <c r="AH198" i="5" s="1"/>
  <c r="CQ210" i="2"/>
  <c r="C98" i="1" s="1"/>
  <c r="G141" i="5" s="1"/>
  <c r="ER112" i="2"/>
  <c r="CQ109"/>
  <c r="C81" i="1" s="1"/>
  <c r="ER107" i="2"/>
  <c r="ER105"/>
  <c r="ER103"/>
  <c r="ER96" s="1"/>
  <c r="ER95" s="1"/>
  <c r="ED101"/>
  <c r="CQ87"/>
  <c r="CQ28"/>
  <c r="C72" i="1" s="1"/>
  <c r="ER13" i="2"/>
  <c r="CQ233"/>
  <c r="HI255"/>
  <c r="DT217"/>
  <c r="DU133"/>
  <c r="DU11"/>
  <c r="DU10" s="1"/>
  <c r="DU9" s="1"/>
  <c r="DV217"/>
  <c r="DW232"/>
  <c r="DW133"/>
  <c r="DX232"/>
  <c r="DX133"/>
  <c r="DX11"/>
  <c r="DZ232"/>
  <c r="DZ133"/>
  <c r="DZ11"/>
  <c r="DZ10" s="1"/>
  <c r="HF11"/>
  <c r="HI20"/>
  <c r="HI18"/>
  <c r="HI16"/>
  <c r="HI14"/>
  <c r="HB38"/>
  <c r="G57" i="4"/>
  <c r="G45"/>
  <c r="HD28" i="2"/>
  <c r="HD11" s="1"/>
  <c r="HD10" s="1"/>
  <c r="HD9" s="1"/>
  <c r="HD8" s="1"/>
  <c r="HD7" s="1"/>
  <c r="HC28"/>
  <c r="HC87"/>
  <c r="HC84" s="1"/>
  <c r="H38" i="4"/>
  <c r="H32" s="1"/>
  <c r="H57"/>
  <c r="H40"/>
  <c r="H62"/>
  <c r="BJ216" i="2"/>
  <c r="BJ215" s="1"/>
  <c r="BJ214" s="1"/>
  <c r="BJ6" s="1"/>
  <c r="FF109"/>
  <c r="ER109"/>
  <c r="ED121"/>
  <c r="ED119"/>
  <c r="ED117"/>
  <c r="ED115"/>
  <c r="CQ38"/>
  <c r="C73" i="1" s="1"/>
  <c r="CS215" i="2"/>
  <c r="F87" i="1"/>
  <c r="G84"/>
  <c r="BS110"/>
  <c r="AS110"/>
  <c r="DF8" i="2"/>
  <c r="DF7" s="1"/>
  <c r="S68" i="1"/>
  <c r="S67" s="1"/>
  <c r="BN215" i="2"/>
  <c r="BN214" s="1"/>
  <c r="AS111" i="1" s="1"/>
  <c r="L63" i="5" s="1"/>
  <c r="BH215" i="2"/>
  <c r="BH214" s="1"/>
  <c r="W6"/>
  <c r="F111" i="1"/>
  <c r="DL8" i="2"/>
  <c r="DL7" s="1"/>
  <c r="CL110" i="1"/>
  <c r="CL109" s="1"/>
  <c r="DS6" i="2"/>
  <c r="DJ8"/>
  <c r="X6"/>
  <c r="G110" i="1"/>
  <c r="G109" s="1"/>
  <c r="J79"/>
  <c r="M82"/>
  <c r="F109"/>
  <c r="R67"/>
  <c r="BM215" i="2"/>
  <c r="BM214" s="1"/>
  <c r="FA216"/>
  <c r="FA215" s="1"/>
  <c r="FA214" s="1"/>
  <c r="J30" i="4"/>
  <c r="ET10" i="2"/>
  <c r="ET9" s="1"/>
  <c r="ET8" s="1"/>
  <c r="ET7" s="1"/>
  <c r="DD110" i="1" s="1"/>
  <c r="Q31" i="4"/>
  <c r="Q30" s="1"/>
  <c r="Q68" s="1"/>
  <c r="M69" i="1"/>
  <c r="M68" s="1"/>
  <c r="EY10" i="2"/>
  <c r="EY9" s="1"/>
  <c r="EY8" s="1"/>
  <c r="EY7" s="1"/>
  <c r="EL9"/>
  <c r="EL8" s="1"/>
  <c r="EL7" s="1"/>
  <c r="CN10"/>
  <c r="CN9" s="1"/>
  <c r="CN8" s="1"/>
  <c r="CN7" s="1"/>
  <c r="BX10"/>
  <c r="BX9" s="1"/>
  <c r="BX8" s="1"/>
  <c r="BX7" s="1"/>
  <c r="BC110" i="1" s="1"/>
  <c r="AJ9" i="2"/>
  <c r="AJ8" s="1"/>
  <c r="AJ7" s="1"/>
  <c r="O110" i="1" s="1"/>
  <c r="DQ9" i="2"/>
  <c r="DQ8" s="1"/>
  <c r="DQ7" s="1"/>
  <c r="AA9"/>
  <c r="AA8" s="1"/>
  <c r="AA7" s="1"/>
  <c r="AO9"/>
  <c r="AO8" s="1"/>
  <c r="AO7" s="1"/>
  <c r="CA10"/>
  <c r="CA9" s="1"/>
  <c r="CA8" s="1"/>
  <c r="CA7" s="1"/>
  <c r="DK10"/>
  <c r="DK9" s="1"/>
  <c r="DK8" s="1"/>
  <c r="DK7" s="1"/>
  <c r="DR9"/>
  <c r="DR8" s="1"/>
  <c r="DR7" s="1"/>
  <c r="CV8"/>
  <c r="CV7" s="1"/>
  <c r="BU110" i="1" s="1"/>
  <c r="CZ10" i="2"/>
  <c r="CZ9" s="1"/>
  <c r="CZ8" s="1"/>
  <c r="CZ7" s="1"/>
  <c r="BY110" i="1" s="1"/>
  <c r="CM10" i="2"/>
  <c r="CM9" s="1"/>
  <c r="CM8" s="1"/>
  <c r="CM7" s="1"/>
  <c r="CM6" s="1"/>
  <c r="R44" i="4"/>
  <c r="E79" i="1"/>
  <c r="AB10" i="2"/>
  <c r="AB9" s="1"/>
  <c r="AB8" s="1"/>
  <c r="AB7" s="1"/>
  <c r="K110" i="1" s="1"/>
  <c r="AN10" i="2"/>
  <c r="AN9" s="1"/>
  <c r="AN8" s="1"/>
  <c r="AN7" s="1"/>
  <c r="S110" i="1" s="1"/>
  <c r="AW10" i="2"/>
  <c r="AW9" s="1"/>
  <c r="AW8" s="1"/>
  <c r="AW7" s="1"/>
  <c r="AB110" i="1" s="1"/>
  <c r="AZ10" i="2"/>
  <c r="AZ9" s="1"/>
  <c r="AZ8" s="1"/>
  <c r="AZ7" s="1"/>
  <c r="AE110" i="1" s="1"/>
  <c r="BB10" i="2"/>
  <c r="BB9" s="1"/>
  <c r="BB8" s="1"/>
  <c r="BB7" s="1"/>
  <c r="BB6" s="1"/>
  <c r="BG10"/>
  <c r="BG9" s="1"/>
  <c r="BG8" s="1"/>
  <c r="BG7" s="1"/>
  <c r="BV10"/>
  <c r="BV9" s="1"/>
  <c r="BV8" s="1"/>
  <c r="BV7" s="1"/>
  <c r="ES10"/>
  <c r="ES9" s="1"/>
  <c r="ES8" s="1"/>
  <c r="ES7" s="1"/>
  <c r="FC10"/>
  <c r="FC9" s="1"/>
  <c r="FC8" s="1"/>
  <c r="FC7" s="1"/>
  <c r="FG10"/>
  <c r="FG9" s="1"/>
  <c r="FG8" s="1"/>
  <c r="FG7" s="1"/>
  <c r="FP10"/>
  <c r="FP9" s="1"/>
  <c r="FP8" s="1"/>
  <c r="FP7" s="1"/>
  <c r="FP6" s="1"/>
  <c r="FT10"/>
  <c r="FT9" s="1"/>
  <c r="FT8" s="1"/>
  <c r="FT7" s="1"/>
  <c r="FV10"/>
  <c r="FV9" s="1"/>
  <c r="FV8" s="1"/>
  <c r="FV7" s="1"/>
  <c r="K97" i="1"/>
  <c r="N97" s="1"/>
  <c r="DH216" i="2"/>
  <c r="DF216"/>
  <c r="O87" i="1" s="1"/>
  <c r="G161" i="5" s="1"/>
  <c r="DA216" i="2"/>
  <c r="DA215" s="1"/>
  <c r="DA214" s="1"/>
  <c r="S97" i="1"/>
  <c r="F97"/>
  <c r="AM216" i="2"/>
  <c r="AM215" s="1"/>
  <c r="AM214" s="1"/>
  <c r="R111" i="1" s="1"/>
  <c r="DP217" i="2"/>
  <c r="DP216" s="1"/>
  <c r="DP215" s="1"/>
  <c r="DP214" s="1"/>
  <c r="DO216"/>
  <c r="S87" i="1" s="1"/>
  <c r="V87" s="1"/>
  <c r="DM215" i="2"/>
  <c r="DM214" s="1"/>
  <c r="FH217"/>
  <c r="FH216" s="1"/>
  <c r="EX10"/>
  <c r="EX9" s="1"/>
  <c r="DK6"/>
  <c r="Z215"/>
  <c r="Z214" s="1"/>
  <c r="FG216"/>
  <c r="FG215" s="1"/>
  <c r="FG214" s="1"/>
  <c r="FG6" s="1"/>
  <c r="AS215"/>
  <c r="AS214" s="1"/>
  <c r="BE6"/>
  <c r="Q67" i="1"/>
  <c r="EG216" i="2"/>
  <c r="HL96"/>
  <c r="AQ215"/>
  <c r="AQ214" s="1"/>
  <c r="EF6"/>
  <c r="E39" i="4"/>
  <c r="HA232" i="2"/>
  <c r="HI235"/>
  <c r="FO95"/>
  <c r="FL95"/>
  <c r="AY109" i="1"/>
  <c r="O80"/>
  <c r="O79" s="1"/>
  <c r="O67" s="1"/>
  <c r="O44" i="4"/>
  <c r="O31" s="1"/>
  <c r="O30" s="1"/>
  <c r="O68" s="1"/>
  <c r="EU95" i="2"/>
  <c r="EU9" s="1"/>
  <c r="EU8" s="1"/>
  <c r="EU7" s="1"/>
  <c r="DE110" i="1" s="1"/>
  <c r="K69"/>
  <c r="K68" s="1"/>
  <c r="K67" s="1"/>
  <c r="EP9" i="2"/>
  <c r="EP8" s="1"/>
  <c r="EP7" s="1"/>
  <c r="AH9"/>
  <c r="EK9"/>
  <c r="EK8" s="1"/>
  <c r="EK7" s="1"/>
  <c r="CY10"/>
  <c r="CY9" s="1"/>
  <c r="CY8" s="1"/>
  <c r="CY7" s="1"/>
  <c r="BX110" i="1" s="1"/>
  <c r="BD10" i="2"/>
  <c r="BD9" s="1"/>
  <c r="BD8" s="1"/>
  <c r="BD7" s="1"/>
  <c r="BD6" s="1"/>
  <c r="L44" i="1"/>
  <c r="L50" s="1"/>
  <c r="J50"/>
  <c r="O97"/>
  <c r="G166" i="5" s="1"/>
  <c r="V215" i="2"/>
  <c r="V214" s="1"/>
  <c r="E111" i="1" s="1"/>
  <c r="FU9" i="2"/>
  <c r="FU8" s="1"/>
  <c r="FU7" s="1"/>
  <c r="J68" i="1"/>
  <c r="J67" s="1"/>
  <c r="U10" i="2"/>
  <c r="U9" s="1"/>
  <c r="U8" s="1"/>
  <c r="U7" s="1"/>
  <c r="D110" i="1" s="1"/>
  <c r="AI9" i="2"/>
  <c r="AI8" s="1"/>
  <c r="AI7" s="1"/>
  <c r="N110" i="1" s="1"/>
  <c r="AM9" i="2"/>
  <c r="AM8" s="1"/>
  <c r="AM7" s="1"/>
  <c r="AQ9"/>
  <c r="AQ8" s="1"/>
  <c r="AQ7" s="1"/>
  <c r="V110" i="1" s="1"/>
  <c r="AY9" i="2"/>
  <c r="AY8" s="1"/>
  <c r="AY7" s="1"/>
  <c r="AD110" i="1" s="1"/>
  <c r="BC9" i="2"/>
  <c r="BC8" s="1"/>
  <c r="BC7" s="1"/>
  <c r="BC6" s="1"/>
  <c r="BW9"/>
  <c r="BW8" s="1"/>
  <c r="BW7" s="1"/>
  <c r="BB110" i="1" s="1"/>
  <c r="EC10" i="2"/>
  <c r="EC9" s="1"/>
  <c r="EC8" s="1"/>
  <c r="EC7" s="1"/>
  <c r="EN9"/>
  <c r="EN8" s="1"/>
  <c r="EN7" s="1"/>
  <c r="DI9"/>
  <c r="DI8" s="1"/>
  <c r="DI7" s="1"/>
  <c r="DP10"/>
  <c r="DP9" s="1"/>
  <c r="DP8" s="1"/>
  <c r="DP7" s="1"/>
  <c r="CX10"/>
  <c r="CX9" s="1"/>
  <c r="CX8" s="1"/>
  <c r="CX7" s="1"/>
  <c r="BW110" i="1" s="1"/>
  <c r="CO9" i="2"/>
  <c r="FR9"/>
  <c r="FR8" s="1"/>
  <c r="FR7" s="1"/>
  <c r="M79" i="1"/>
  <c r="V10" i="2"/>
  <c r="V9" s="1"/>
  <c r="V8" s="1"/>
  <c r="V7" s="1"/>
  <c r="AG10"/>
  <c r="AG9" s="1"/>
  <c r="AG8" s="1"/>
  <c r="AG7" s="1"/>
  <c r="AK10"/>
  <c r="AK9" s="1"/>
  <c r="AK8" s="1"/>
  <c r="AK7" s="1"/>
  <c r="AV10"/>
  <c r="AV9" s="1"/>
  <c r="AV8" s="1"/>
  <c r="AV7" s="1"/>
  <c r="AA110" i="1" s="1"/>
  <c r="BA10" i="2"/>
  <c r="BA9" s="1"/>
  <c r="BA8" s="1"/>
  <c r="BA7" s="1"/>
  <c r="BA6" s="1"/>
  <c r="CB10"/>
  <c r="CB9" s="1"/>
  <c r="CB8" s="1"/>
  <c r="CB7" s="1"/>
  <c r="CB6" s="1"/>
  <c r="EQ10"/>
  <c r="EQ9" s="1"/>
  <c r="EQ8" s="1"/>
  <c r="EQ7" s="1"/>
  <c r="EI10"/>
  <c r="EI9" s="1"/>
  <c r="EI8" s="1"/>
  <c r="EI7" s="1"/>
  <c r="DH10"/>
  <c r="DH9" s="1"/>
  <c r="DH8" s="1"/>
  <c r="DH7" s="1"/>
  <c r="EZ10"/>
  <c r="FJ10"/>
  <c r="FJ9" s="1"/>
  <c r="FJ8" s="1"/>
  <c r="FJ7" s="1"/>
  <c r="FW10"/>
  <c r="FW9" s="1"/>
  <c r="FW8" s="1"/>
  <c r="FW7" s="1"/>
  <c r="CA217"/>
  <c r="CA216" s="1"/>
  <c r="CA215" s="1"/>
  <c r="CA214" s="1"/>
  <c r="BF111" i="1" s="1"/>
  <c r="Q97"/>
  <c r="E97"/>
  <c r="BG217" i="2"/>
  <c r="BG216" s="1"/>
  <c r="BG215" s="1"/>
  <c r="BG214" s="1"/>
  <c r="AK217"/>
  <c r="AK216" s="1"/>
  <c r="AK215" s="1"/>
  <c r="AK214" s="1"/>
  <c r="P111" i="1" s="1"/>
  <c r="AG217" i="2"/>
  <c r="AG216" s="1"/>
  <c r="AG215" s="1"/>
  <c r="AG214" s="1"/>
  <c r="L111" i="1" s="1"/>
  <c r="AA217" i="2"/>
  <c r="AA216" s="1"/>
  <c r="AA215" s="1"/>
  <c r="AA214" s="1"/>
  <c r="J111" i="1" s="1"/>
  <c r="DN217" i="2"/>
  <c r="DN216" s="1"/>
  <c r="DL217"/>
  <c r="DL216" s="1"/>
  <c r="Q87" i="1" s="1"/>
  <c r="CZ217" i="2"/>
  <c r="CX217"/>
  <c r="CX216" s="1"/>
  <c r="CX215" s="1"/>
  <c r="CX214" s="1"/>
  <c r="CV217"/>
  <c r="CV216" s="1"/>
  <c r="CV215" s="1"/>
  <c r="CV214" s="1"/>
  <c r="FC217"/>
  <c r="FC216" s="1"/>
  <c r="HG87"/>
  <c r="HG84" s="1"/>
  <c r="HF10"/>
  <c r="HF9" s="1"/>
  <c r="F45" i="4"/>
  <c r="G49"/>
  <c r="G44" s="1"/>
  <c r="HE11" i="2"/>
  <c r="HE10" s="1"/>
  <c r="HE133"/>
  <c r="EX233"/>
  <c r="EX232" s="1"/>
  <c r="EX216" s="1"/>
  <c r="EX215" s="1"/>
  <c r="EX214" s="1"/>
  <c r="FB143"/>
  <c r="FB38"/>
  <c r="FB12"/>
  <c r="FF233"/>
  <c r="FF232" s="1"/>
  <c r="FF143"/>
  <c r="FF38"/>
  <c r="FD233"/>
  <c r="FD232" s="1"/>
  <c r="FD216" s="1"/>
  <c r="FD215" s="1"/>
  <c r="FD214" s="1"/>
  <c r="FD96"/>
  <c r="FL114"/>
  <c r="FM233"/>
  <c r="FM232" s="1"/>
  <c r="FM216" s="1"/>
  <c r="FM215" s="1"/>
  <c r="FM214" s="1"/>
  <c r="FS143"/>
  <c r="FS96"/>
  <c r="FS95" s="1"/>
  <c r="FS87"/>
  <c r="FS84" s="1"/>
  <c r="FS38"/>
  <c r="FS12"/>
  <c r="FQ233"/>
  <c r="FQ114"/>
  <c r="FQ28"/>
  <c r="DT216"/>
  <c r="DX10"/>
  <c r="AX217"/>
  <c r="AX216" s="1"/>
  <c r="AX215" s="1"/>
  <c r="AX214" s="1"/>
  <c r="AC111" i="1" s="1"/>
  <c r="AT217" i="2"/>
  <c r="AT216" s="1"/>
  <c r="AT215" s="1"/>
  <c r="AT214" s="1"/>
  <c r="Y111" i="1" s="1"/>
  <c r="AO217" i="2"/>
  <c r="AO216" s="1"/>
  <c r="AO215" s="1"/>
  <c r="AO214" s="1"/>
  <c r="T111" i="1" s="1"/>
  <c r="DJ217" i="2"/>
  <c r="DJ216" s="1"/>
  <c r="DJ215" s="1"/>
  <c r="DJ214" s="1"/>
  <c r="CW217"/>
  <c r="CW216" s="1"/>
  <c r="CW215" s="1"/>
  <c r="CW214" s="1"/>
  <c r="CU217"/>
  <c r="CU216" s="1"/>
  <c r="CU215" s="1"/>
  <c r="CU214" s="1"/>
  <c r="FJ217"/>
  <c r="FJ216" s="1"/>
  <c r="BU28"/>
  <c r="BU11" s="1"/>
  <c r="BU10" s="1"/>
  <c r="BU9" s="1"/>
  <c r="BU8" s="1"/>
  <c r="BU7" s="1"/>
  <c r="AZ110" i="1" s="1"/>
  <c r="EY219" i="2"/>
  <c r="EY218" s="1"/>
  <c r="EY217" s="1"/>
  <c r="EY216" s="1"/>
  <c r="EY215" s="1"/>
  <c r="EY214" s="1"/>
  <c r="EY6" s="1"/>
  <c r="T68" i="1"/>
  <c r="T67" s="1"/>
  <c r="AL211" i="2"/>
  <c r="AL210" s="1"/>
  <c r="AT211"/>
  <c r="AT210" s="1"/>
  <c r="AX211"/>
  <c r="AX210" s="1"/>
  <c r="AX22"/>
  <c r="AL89"/>
  <c r="AL87" s="1"/>
  <c r="AL84" s="1"/>
  <c r="AL10" s="1"/>
  <c r="AL9" s="1"/>
  <c r="AL8" s="1"/>
  <c r="AL7" s="1"/>
  <c r="AX83"/>
  <c r="AX81"/>
  <c r="AX79"/>
  <c r="AX77"/>
  <c r="AX75"/>
  <c r="AX73"/>
  <c r="AX71"/>
  <c r="AT67"/>
  <c r="AX63"/>
  <c r="AP59"/>
  <c r="AT33"/>
  <c r="HC20"/>
  <c r="F38" i="4"/>
  <c r="AH128" i="2"/>
  <c r="AH126" s="1"/>
  <c r="HA28"/>
  <c r="HI28" s="1"/>
  <c r="F47" i="4"/>
  <c r="HA38" i="2"/>
  <c r="HI38" s="1"/>
  <c r="HA217"/>
  <c r="HI217" s="1"/>
  <c r="HA134"/>
  <c r="F62" i="4"/>
  <c r="HC114" i="2"/>
  <c r="HI25"/>
  <c r="HI23"/>
  <c r="F49" i="4"/>
  <c r="HA114" i="2"/>
  <c r="HI114" s="1"/>
  <c r="FV232"/>
  <c r="FV216" s="1"/>
  <c r="FV215" s="1"/>
  <c r="FV214" s="1"/>
  <c r="FV6" s="1"/>
  <c r="HB12"/>
  <c r="HB87"/>
  <c r="HB84" s="1"/>
  <c r="HB28"/>
  <c r="I57" i="4"/>
  <c r="E57" s="1"/>
  <c r="I40"/>
  <c r="E40" s="1"/>
  <c r="I62"/>
  <c r="E62" s="1"/>
  <c r="K49"/>
  <c r="K44" s="1"/>
  <c r="K31" s="1"/>
  <c r="HE96" i="2"/>
  <c r="HE95" s="1"/>
  <c r="L53" i="4"/>
  <c r="BI9" i="2"/>
  <c r="BI8" s="1"/>
  <c r="BI7" s="1"/>
  <c r="BI6" s="1"/>
  <c r="E50" i="4"/>
  <c r="AC11" i="2"/>
  <c r="AC10" s="1"/>
  <c r="AC9" s="1"/>
  <c r="AC8" s="1"/>
  <c r="AC7" s="1"/>
  <c r="AC6" s="1"/>
  <c r="AE95"/>
  <c r="AE9" s="1"/>
  <c r="AE8" s="1"/>
  <c r="AE7" s="1"/>
  <c r="AE6" s="1"/>
  <c r="U96" i="1"/>
  <c r="EX210" i="2"/>
  <c r="EX143"/>
  <c r="FB219"/>
  <c r="FB218" s="1"/>
  <c r="FB217" s="1"/>
  <c r="FB216" s="1"/>
  <c r="FB215" s="1"/>
  <c r="FB214" s="1"/>
  <c r="FB128"/>
  <c r="FB126" s="1"/>
  <c r="FB114"/>
  <c r="FB109"/>
  <c r="FB95" s="1"/>
  <c r="FB96"/>
  <c r="FB87"/>
  <c r="FB84" s="1"/>
  <c r="FB28"/>
  <c r="FF219"/>
  <c r="FF218" s="1"/>
  <c r="FF217" s="1"/>
  <c r="FF216" s="1"/>
  <c r="FF215" s="1"/>
  <c r="FF214" s="1"/>
  <c r="FF128"/>
  <c r="FF126" s="1"/>
  <c r="FF96"/>
  <c r="FF95" s="1"/>
  <c r="FF28"/>
  <c r="FF12"/>
  <c r="FF11" s="1"/>
  <c r="FF10" s="1"/>
  <c r="FF9" s="1"/>
  <c r="FF8" s="1"/>
  <c r="FF7" s="1"/>
  <c r="FF6" s="1"/>
  <c r="K14" i="1" s="1"/>
  <c r="K13" s="1"/>
  <c r="FD210" i="2"/>
  <c r="FD143"/>
  <c r="FD109"/>
  <c r="FK233"/>
  <c r="FK232" s="1"/>
  <c r="FK216" s="1"/>
  <c r="FK215" s="1"/>
  <c r="FK214" s="1"/>
  <c r="FN259"/>
  <c r="FN258" s="1"/>
  <c r="FN246"/>
  <c r="FN232" s="1"/>
  <c r="FN216" s="1"/>
  <c r="FN215" s="1"/>
  <c r="FN214" s="1"/>
  <c r="FN114"/>
  <c r="FN9" s="1"/>
  <c r="FN8" s="1"/>
  <c r="FN7" s="1"/>
  <c r="FL233"/>
  <c r="FL232" s="1"/>
  <c r="FL216" s="1"/>
  <c r="FL215" s="1"/>
  <c r="FL214" s="1"/>
  <c r="FL219"/>
  <c r="FL218" s="1"/>
  <c r="FL217" s="1"/>
  <c r="FM210"/>
  <c r="FO233"/>
  <c r="FO216"/>
  <c r="FO12"/>
  <c r="HL114"/>
  <c r="EE216"/>
  <c r="FO259"/>
  <c r="FO258" s="1"/>
  <c r="FO246"/>
  <c r="FO232" s="1"/>
  <c r="FO210"/>
  <c r="FO28"/>
  <c r="FS219"/>
  <c r="FS218" s="1"/>
  <c r="FS217" s="1"/>
  <c r="FS216" s="1"/>
  <c r="FS215" s="1"/>
  <c r="FS214" s="1"/>
  <c r="FS128"/>
  <c r="FS126" s="1"/>
  <c r="FS114"/>
  <c r="FS28"/>
  <c r="FQ210"/>
  <c r="FQ143"/>
  <c r="FQ109"/>
  <c r="FQ96"/>
  <c r="FQ38"/>
  <c r="FQ12"/>
  <c r="FA210"/>
  <c r="FA114"/>
  <c r="FA38"/>
  <c r="HL247"/>
  <c r="HL246"/>
  <c r="HL136"/>
  <c r="HL131"/>
  <c r="HL129"/>
  <c r="HL124"/>
  <c r="HL122"/>
  <c r="HL120"/>
  <c r="HL111"/>
  <c r="HL108"/>
  <c r="HL106"/>
  <c r="HL38"/>
  <c r="HL36"/>
  <c r="HL34"/>
  <c r="HL32"/>
  <c r="HL30"/>
  <c r="HL26"/>
  <c r="HL24"/>
  <c r="HL22"/>
  <c r="HL20"/>
  <c r="HL18"/>
  <c r="HL16"/>
  <c r="HL14"/>
  <c r="EG209"/>
  <c r="HL209" s="1"/>
  <c r="EG207"/>
  <c r="HL207" s="1"/>
  <c r="EG204"/>
  <c r="HL204" s="1"/>
  <c r="EG202"/>
  <c r="HL202" s="1"/>
  <c r="EG199"/>
  <c r="HL199" s="1"/>
  <c r="EG197"/>
  <c r="HL197" s="1"/>
  <c r="EG195"/>
  <c r="HL195" s="1"/>
  <c r="EG193"/>
  <c r="HL193" s="1"/>
  <c r="EG191"/>
  <c r="HL191" s="1"/>
  <c r="EG189"/>
  <c r="HL189" s="1"/>
  <c r="EG187"/>
  <c r="HL187" s="1"/>
  <c r="EG185"/>
  <c r="HL185" s="1"/>
  <c r="EG183"/>
  <c r="HL183" s="1"/>
  <c r="EG181"/>
  <c r="HL181" s="1"/>
  <c r="EG179"/>
  <c r="HL179" s="1"/>
  <c r="EG177"/>
  <c r="HL177" s="1"/>
  <c r="EG175"/>
  <c r="HL175" s="1"/>
  <c r="EG173"/>
  <c r="HL173" s="1"/>
  <c r="EG171"/>
  <c r="HL171" s="1"/>
  <c r="EG169"/>
  <c r="HL169" s="1"/>
  <c r="EG167"/>
  <c r="HL167" s="1"/>
  <c r="EG165"/>
  <c r="HL165" s="1"/>
  <c r="EG163"/>
  <c r="HL163" s="1"/>
  <c r="EG161"/>
  <c r="HL161" s="1"/>
  <c r="EG159"/>
  <c r="HL159" s="1"/>
  <c r="EG157"/>
  <c r="HL157" s="1"/>
  <c r="EG155"/>
  <c r="HL155" s="1"/>
  <c r="EG153"/>
  <c r="HL153" s="1"/>
  <c r="EG151"/>
  <c r="HL151" s="1"/>
  <c r="EG149"/>
  <c r="HL149" s="1"/>
  <c r="EG147"/>
  <c r="HL147" s="1"/>
  <c r="EG145"/>
  <c r="CO133"/>
  <c r="CP216"/>
  <c r="CP215" s="1"/>
  <c r="CP214" s="1"/>
  <c r="DB133"/>
  <c r="DC133"/>
  <c r="ED246"/>
  <c r="ED232" s="1"/>
  <c r="ED216" s="1"/>
  <c r="ED215" s="1"/>
  <c r="ED214" s="1"/>
  <c r="CO111" i="1" s="1"/>
  <c r="ED137" i="2"/>
  <c r="ED136" s="1"/>
  <c r="ED133" s="1"/>
  <c r="ED112"/>
  <c r="ED110"/>
  <c r="ED109" s="1"/>
  <c r="ED107"/>
  <c r="ED105"/>
  <c r="ED96" s="1"/>
  <c r="ED103"/>
  <c r="EH114"/>
  <c r="I83" i="1" s="1"/>
  <c r="L83" s="1"/>
  <c r="EH87" i="2"/>
  <c r="EH28"/>
  <c r="ER260"/>
  <c r="ER137"/>
  <c r="ER136" s="1"/>
  <c r="ER133" s="1"/>
  <c r="ER121"/>
  <c r="ER114" s="1"/>
  <c r="ER92"/>
  <c r="ER90"/>
  <c r="ER88"/>
  <c r="ER37"/>
  <c r="ER35"/>
  <c r="ER33"/>
  <c r="ER31"/>
  <c r="ER29"/>
  <c r="ER28" s="1"/>
  <c r="ER25"/>
  <c r="ER23"/>
  <c r="ER21"/>
  <c r="AH201" i="5" s="1"/>
  <c r="ER19" i="2"/>
  <c r="AH205" i="5" s="1"/>
  <c r="ER17" i="2"/>
  <c r="AH202" i="5" s="1"/>
  <c r="ER15" i="2"/>
  <c r="CK11"/>
  <c r="CK10" s="1"/>
  <c r="CK9" s="1"/>
  <c r="CK8" s="1"/>
  <c r="CK7" s="1"/>
  <c r="CL133"/>
  <c r="EU255"/>
  <c r="EU254" s="1"/>
  <c r="CQ114"/>
  <c r="C83" i="1" s="1"/>
  <c r="CQ96" i="2"/>
  <c r="CQ12"/>
  <c r="CQ259"/>
  <c r="CQ258" s="1"/>
  <c r="C97" i="1" s="1"/>
  <c r="G140" i="5" s="1"/>
  <c r="CQ246" i="2"/>
  <c r="ER255"/>
  <c r="ER254" s="1"/>
  <c r="DU232"/>
  <c r="DU216" s="1"/>
  <c r="DU215" s="1"/>
  <c r="DU214" s="1"/>
  <c r="DV232"/>
  <c r="DV133"/>
  <c r="DW217"/>
  <c r="DW216" s="1"/>
  <c r="DW215" s="1"/>
  <c r="DW214" s="1"/>
  <c r="DW95"/>
  <c r="DW11"/>
  <c r="DW10" s="1"/>
  <c r="DX217"/>
  <c r="DX95"/>
  <c r="DY11"/>
  <c r="DY10" s="1"/>
  <c r="DY9" s="1"/>
  <c r="DY8" s="1"/>
  <c r="DY7" s="1"/>
  <c r="DZ217"/>
  <c r="DZ95"/>
  <c r="DZ9" s="1"/>
  <c r="DZ8" s="1"/>
  <c r="DZ7" s="1"/>
  <c r="EA11"/>
  <c r="EA10" s="1"/>
  <c r="EA9" s="1"/>
  <c r="EA8" s="1"/>
  <c r="EA7" s="1"/>
  <c r="FA96"/>
  <c r="FA95" s="1"/>
  <c r="FA28"/>
  <c r="HL133"/>
  <c r="CN216"/>
  <c r="DB216"/>
  <c r="DB215" s="1"/>
  <c r="DB214" s="1"/>
  <c r="CA111" i="1" s="1"/>
  <c r="DC216" i="2"/>
  <c r="DC215" s="1"/>
  <c r="DC214" s="1"/>
  <c r="CB111" i="1" s="1"/>
  <c r="ED87" i="2"/>
  <c r="ED84" s="1"/>
  <c r="ED10" s="1"/>
  <c r="EE11"/>
  <c r="EE10" s="1"/>
  <c r="EE9" s="1"/>
  <c r="EE8" s="1"/>
  <c r="EE7" s="1"/>
  <c r="CL216"/>
  <c r="CL215" s="1"/>
  <c r="CL214" s="1"/>
  <c r="CL11"/>
  <c r="CL10" s="1"/>
  <c r="CL9" s="1"/>
  <c r="CQ143"/>
  <c r="C96" i="1" s="1"/>
  <c r="G139" i="5" s="1"/>
  <c r="CQ128" i="2"/>
  <c r="CQ126" s="1"/>
  <c r="C94" i="1" s="1"/>
  <c r="G137" i="5" s="1"/>
  <c r="DV216" i="2"/>
  <c r="DV215" s="1"/>
  <c r="DV214" s="1"/>
  <c r="DV10"/>
  <c r="DV9" s="1"/>
  <c r="DY216"/>
  <c r="DY215" s="1"/>
  <c r="DY214" s="1"/>
  <c r="EA216"/>
  <c r="EA215" s="1"/>
  <c r="EA214" s="1"/>
  <c r="L80" i="1"/>
  <c r="DG6" i="2"/>
  <c r="CE111" i="1"/>
  <c r="CE109" s="1"/>
  <c r="K85"/>
  <c r="N85" s="1"/>
  <c r="I111"/>
  <c r="K111"/>
  <c r="K109" s="1"/>
  <c r="AB6" i="2"/>
  <c r="M111" i="1"/>
  <c r="O111"/>
  <c r="O109" s="1"/>
  <c r="AJ6" i="2"/>
  <c r="Q111" i="1"/>
  <c r="S111"/>
  <c r="S109" s="1"/>
  <c r="AN6" i="2"/>
  <c r="X111" i="1"/>
  <c r="X109" s="1"/>
  <c r="AS6" i="2"/>
  <c r="AB111" i="1"/>
  <c r="AB109" s="1"/>
  <c r="AW6" i="2"/>
  <c r="BD111" i="1"/>
  <c r="BY6" i="2"/>
  <c r="BY314" s="1"/>
  <c r="K87" i="1"/>
  <c r="N87" s="1"/>
  <c r="Z8" i="2"/>
  <c r="BU111" i="1"/>
  <c r="BU109" s="1"/>
  <c r="CV6" i="2"/>
  <c r="BZ111" i="1"/>
  <c r="BZ109" s="1"/>
  <c r="DA6" i="2"/>
  <c r="CY111" i="1"/>
  <c r="CY109" s="1"/>
  <c r="EO6" i="2"/>
  <c r="FM10"/>
  <c r="FM9" s="1"/>
  <c r="J68" i="4"/>
  <c r="J85" i="1"/>
  <c r="H111"/>
  <c r="CP110"/>
  <c r="G120" i="5"/>
  <c r="AU111" i="1"/>
  <c r="AU109" s="1"/>
  <c r="BP6" i="2"/>
  <c r="BC111" i="1"/>
  <c r="BC109" s="1"/>
  <c r="BX6" i="2"/>
  <c r="BX314" s="1"/>
  <c r="D111" i="1"/>
  <c r="D109" s="1"/>
  <c r="U6" i="2"/>
  <c r="CS214"/>
  <c r="F86" i="1"/>
  <c r="CY6" i="2"/>
  <c r="BX111" i="1"/>
  <c r="BX109" s="1"/>
  <c r="V111"/>
  <c r="V109" s="1"/>
  <c r="AQ6" i="2"/>
  <c r="Z111" i="1"/>
  <c r="Z109" s="1"/>
  <c r="AU6" i="2"/>
  <c r="AD111" i="1"/>
  <c r="AD109" s="1"/>
  <c r="AY6" i="2"/>
  <c r="BW111" i="1"/>
  <c r="BW109" s="1"/>
  <c r="CX6" i="2"/>
  <c r="BM6"/>
  <c r="AR111" i="1"/>
  <c r="O84"/>
  <c r="CD110"/>
  <c r="BD109"/>
  <c r="N67"/>
  <c r="BH6" i="2"/>
  <c r="AT110" i="1"/>
  <c r="J110"/>
  <c r="J109" s="1"/>
  <c r="AA6" i="2"/>
  <c r="EJ6"/>
  <c r="EJ314" s="1"/>
  <c r="CT110" i="1"/>
  <c r="CT109" s="1"/>
  <c r="CU8" i="2"/>
  <c r="H97" i="1"/>
  <c r="HH10" i="2"/>
  <c r="HH9" s="1"/>
  <c r="HH8" s="1"/>
  <c r="HH7" s="1"/>
  <c r="E69" i="1"/>
  <c r="E68" s="1"/>
  <c r="E67" s="1"/>
  <c r="DH215" i="2"/>
  <c r="DH214" s="1"/>
  <c r="DF215"/>
  <c r="DO215"/>
  <c r="FC215"/>
  <c r="FC214" s="1"/>
  <c r="FC6" s="1"/>
  <c r="FT215"/>
  <c r="FT214" s="1"/>
  <c r="FT6" s="1"/>
  <c r="Q84" i="1"/>
  <c r="CG110"/>
  <c r="CZ110"/>
  <c r="CZ109" s="1"/>
  <c r="EP6" i="2"/>
  <c r="EB6"/>
  <c r="CM110" i="1"/>
  <c r="CM109" s="1"/>
  <c r="CX110"/>
  <c r="CX109" s="1"/>
  <c r="EN6" i="2"/>
  <c r="HI232"/>
  <c r="G80" i="5"/>
  <c r="DM6" i="2"/>
  <c r="R31" i="4"/>
  <c r="R30" s="1"/>
  <c r="R68" s="1"/>
  <c r="H69" i="1"/>
  <c r="H68" s="1"/>
  <c r="H67" s="1"/>
  <c r="F69"/>
  <c r="F68" s="1"/>
  <c r="F67" s="1"/>
  <c r="DH6" i="2"/>
  <c r="EZ9"/>
  <c r="EZ8" s="1"/>
  <c r="EZ7" s="1"/>
  <c r="DL215"/>
  <c r="FH215"/>
  <c r="FH214" s="1"/>
  <c r="FH6" s="1"/>
  <c r="FJ215"/>
  <c r="FJ214" s="1"/>
  <c r="FJ6" s="1"/>
  <c r="FR215"/>
  <c r="FR214" s="1"/>
  <c r="FR6" s="1"/>
  <c r="FU215"/>
  <c r="FU214" s="1"/>
  <c r="FU6" s="1"/>
  <c r="G32" i="4"/>
  <c r="BZ216" i="2"/>
  <c r="BZ215" s="1"/>
  <c r="BZ214" s="1"/>
  <c r="BW217"/>
  <c r="BW216" s="1"/>
  <c r="BW215" s="1"/>
  <c r="BW214" s="1"/>
  <c r="DD216"/>
  <c r="DD215" s="1"/>
  <c r="DD214" s="1"/>
  <c r="CZ216"/>
  <c r="CZ215" s="1"/>
  <c r="CZ214" s="1"/>
  <c r="CT216"/>
  <c r="EZ217"/>
  <c r="EZ216" s="1"/>
  <c r="EZ215" s="1"/>
  <c r="EZ214" s="1"/>
  <c r="FW215"/>
  <c r="FW214" s="1"/>
  <c r="FW6" s="1"/>
  <c r="CE9"/>
  <c r="CE8" s="1"/>
  <c r="CE7" s="1"/>
  <c r="R96" i="1"/>
  <c r="BU217" i="2"/>
  <c r="BU216" s="1"/>
  <c r="BU215" s="1"/>
  <c r="BU214" s="1"/>
  <c r="AZ111" i="1" s="1"/>
  <c r="BO217" i="2"/>
  <c r="BO216" s="1"/>
  <c r="BO215" s="1"/>
  <c r="BO214" s="1"/>
  <c r="AT111" i="1" s="1"/>
  <c r="AZ217" i="2"/>
  <c r="AZ216" s="1"/>
  <c r="AZ215" s="1"/>
  <c r="AZ214" s="1"/>
  <c r="AV217"/>
  <c r="AV216" s="1"/>
  <c r="AV215" s="1"/>
  <c r="AV214" s="1"/>
  <c r="AR217"/>
  <c r="AR216" s="1"/>
  <c r="AR215" s="1"/>
  <c r="AR214" s="1"/>
  <c r="AI217"/>
  <c r="AI216" s="1"/>
  <c r="AI215" s="1"/>
  <c r="AI214" s="1"/>
  <c r="DI217"/>
  <c r="DI216" s="1"/>
  <c r="DI215" s="1"/>
  <c r="DI214" s="1"/>
  <c r="DI6" s="1"/>
  <c r="CR217"/>
  <c r="CR216" s="1"/>
  <c r="HC13"/>
  <c r="AX13"/>
  <c r="AX12" s="1"/>
  <c r="HG31"/>
  <c r="AT31"/>
  <c r="HG35"/>
  <c r="AT35"/>
  <c r="HH232"/>
  <c r="HH216" s="1"/>
  <c r="HH215" s="1"/>
  <c r="HH214" s="1"/>
  <c r="V97" i="1"/>
  <c r="FB133" i="2"/>
  <c r="FQ133"/>
  <c r="FS133"/>
  <c r="EE215"/>
  <c r="EE214" s="1"/>
  <c r="CP111" i="1" s="1"/>
  <c r="HC18" i="2"/>
  <c r="L203" i="5"/>
  <c r="HC221" i="2"/>
  <c r="HC219" s="1"/>
  <c r="HC218" s="1"/>
  <c r="HC217" s="1"/>
  <c r="HC216" s="1"/>
  <c r="HC215" s="1"/>
  <c r="HC214" s="1"/>
  <c r="AX70"/>
  <c r="AT68"/>
  <c r="AT66"/>
  <c r="AT64"/>
  <c r="AX62"/>
  <c r="AX60"/>
  <c r="AP58"/>
  <c r="AP38" s="1"/>
  <c r="AP11" s="1"/>
  <c r="AP10" s="1"/>
  <c r="AP9" s="1"/>
  <c r="AP8" s="1"/>
  <c r="AP7" s="1"/>
  <c r="AX53"/>
  <c r="AT51"/>
  <c r="AT49"/>
  <c r="AX47"/>
  <c r="AX45"/>
  <c r="AX43"/>
  <c r="AX41"/>
  <c r="AX39"/>
  <c r="AT36"/>
  <c r="L199" i="5"/>
  <c r="L49" i="4"/>
  <c r="HG57" i="2"/>
  <c r="HA100"/>
  <c r="FQ232"/>
  <c r="FQ216" s="1"/>
  <c r="FQ215" s="1"/>
  <c r="FQ214" s="1"/>
  <c r="EX133"/>
  <c r="FD133"/>
  <c r="CP10"/>
  <c r="CP9" s="1"/>
  <c r="CP8" s="1"/>
  <c r="CP7" s="1"/>
  <c r="CN215"/>
  <c r="CN214" s="1"/>
  <c r="CN6" s="1"/>
  <c r="ED128"/>
  <c r="ED126" s="1"/>
  <c r="HF211"/>
  <c r="ER211"/>
  <c r="ER210" s="1"/>
  <c r="HI22"/>
  <c r="HI12" s="1"/>
  <c r="S89" i="1"/>
  <c r="S88" s="1"/>
  <c r="ER12" i="2"/>
  <c r="DT215"/>
  <c r="DT214" s="1"/>
  <c r="DT6" s="1"/>
  <c r="DX216"/>
  <c r="DX215" s="1"/>
  <c r="DX214" s="1"/>
  <c r="DX9"/>
  <c r="DX8" s="1"/>
  <c r="DX7" s="1"/>
  <c r="DZ216"/>
  <c r="DZ215" s="1"/>
  <c r="DZ214" s="1"/>
  <c r="HF261"/>
  <c r="ER261"/>
  <c r="ER259" s="1"/>
  <c r="ER258" s="1"/>
  <c r="R14" i="13"/>
  <c r="R8" s="1"/>
  <c r="R7" s="1"/>
  <c r="R6" s="1"/>
  <c r="ER222" i="2"/>
  <c r="ER219" s="1"/>
  <c r="ER218" s="1"/>
  <c r="ER217" s="1"/>
  <c r="ER216" s="1"/>
  <c r="EU222"/>
  <c r="EU219" s="1"/>
  <c r="EU218" s="1"/>
  <c r="EU217" s="1"/>
  <c r="EU216" s="1"/>
  <c r="ET255"/>
  <c r="ET254" s="1"/>
  <c r="ET215" s="1"/>
  <c r="ET214" s="1"/>
  <c r="HD255"/>
  <c r="CQ84" l="1"/>
  <c r="C77" i="1"/>
  <c r="C74" s="1"/>
  <c r="EH258" i="2"/>
  <c r="HL258" s="1"/>
  <c r="HL259"/>
  <c r="EH126"/>
  <c r="HL128"/>
  <c r="EH218"/>
  <c r="HL219"/>
  <c r="I70" i="1"/>
  <c r="L70" s="1"/>
  <c r="Y8" i="2"/>
  <c r="J87" i="1"/>
  <c r="M87" s="1"/>
  <c r="M46"/>
  <c r="O46" s="1"/>
  <c r="FA11" i="2"/>
  <c r="FA10" s="1"/>
  <c r="FA9" s="1"/>
  <c r="FA8" s="1"/>
  <c r="FA7" s="1"/>
  <c r="FA6" s="1"/>
  <c r="E14" i="1" s="1"/>
  <c r="CK6" i="2"/>
  <c r="FN6"/>
  <c r="E25" i="1" s="1"/>
  <c r="E24" s="1"/>
  <c r="ED114" i="2"/>
  <c r="FK9"/>
  <c r="FK8" s="1"/>
  <c r="FK7" s="1"/>
  <c r="FK6" s="1"/>
  <c r="C25" i="1" s="1"/>
  <c r="I63" i="4"/>
  <c r="I69" s="1"/>
  <c r="HD219" i="2"/>
  <c r="HD218" s="1"/>
  <c r="HD217" s="1"/>
  <c r="HD216" s="1"/>
  <c r="I81" i="1"/>
  <c r="HL109" i="2"/>
  <c r="EH95"/>
  <c r="HL95" s="1"/>
  <c r="I82" i="1"/>
  <c r="L82" s="1"/>
  <c r="EH232" i="2"/>
  <c r="HL232" s="1"/>
  <c r="EM6"/>
  <c r="CW110" i="1"/>
  <c r="CW109" s="1"/>
  <c r="FL9" i="2"/>
  <c r="FL8" s="1"/>
  <c r="FL7" s="1"/>
  <c r="FL6" s="1"/>
  <c r="F25" i="1" s="1"/>
  <c r="F24" s="1"/>
  <c r="DU8" i="2"/>
  <c r="DU7" s="1"/>
  <c r="DU6" s="1"/>
  <c r="ER38"/>
  <c r="ER11" s="1"/>
  <c r="I97" i="1"/>
  <c r="L97" s="1"/>
  <c r="ED143" i="2"/>
  <c r="DC9"/>
  <c r="DC8" s="1"/>
  <c r="DC7" s="1"/>
  <c r="DB9"/>
  <c r="DB8" s="1"/>
  <c r="DB7" s="1"/>
  <c r="DE9"/>
  <c r="DE8" s="1"/>
  <c r="DE7" s="1"/>
  <c r="DE6" s="1"/>
  <c r="P31" i="4"/>
  <c r="P30" s="1"/>
  <c r="P68" s="1"/>
  <c r="DN215" i="2"/>
  <c r="R87" i="1"/>
  <c r="Q110"/>
  <c r="AL6" i="2"/>
  <c r="CW6"/>
  <c r="BV111" i="1"/>
  <c r="BV109" s="1"/>
  <c r="EI6" i="2"/>
  <c r="EI314" s="1"/>
  <c r="CS110" i="1"/>
  <c r="CS109" s="1"/>
  <c r="L110"/>
  <c r="L109" s="1"/>
  <c r="AG6" i="2"/>
  <c r="AM6"/>
  <c r="R110" i="1"/>
  <c r="R109" s="1"/>
  <c r="EG215" i="2"/>
  <c r="BA110" i="1"/>
  <c r="BA109" s="1"/>
  <c r="BV6" i="2"/>
  <c r="BV314" s="1"/>
  <c r="T110" i="1"/>
  <c r="T109" s="1"/>
  <c r="AO6" i="2"/>
  <c r="EL6"/>
  <c r="EL314" s="1"/>
  <c r="CV110" i="1"/>
  <c r="CV109" s="1"/>
  <c r="DJ7" i="2"/>
  <c r="P86" i="1"/>
  <c r="L62" i="5"/>
  <c r="L61" s="1"/>
  <c r="AS109" i="1"/>
  <c r="HI11" i="2"/>
  <c r="HI10" s="1"/>
  <c r="G31" i="4"/>
  <c r="G30" s="1"/>
  <c r="G68" s="1"/>
  <c r="Q109" i="1"/>
  <c r="DY6" i="2"/>
  <c r="ED95"/>
  <c r="ED9" s="1"/>
  <c r="ED8" s="1"/>
  <c r="ED7" s="1"/>
  <c r="FS11"/>
  <c r="FS10" s="1"/>
  <c r="FS9" s="1"/>
  <c r="FB11"/>
  <c r="FB10" s="1"/>
  <c r="FB9" s="1"/>
  <c r="FB8" s="1"/>
  <c r="FB7" s="1"/>
  <c r="FB6" s="1"/>
  <c r="J14" i="1" s="1"/>
  <c r="CO8" i="2"/>
  <c r="CO7" s="1"/>
  <c r="CO6" s="1"/>
  <c r="CO314" s="1"/>
  <c r="AH8"/>
  <c r="AH7" s="1"/>
  <c r="HA216"/>
  <c r="E49" i="4"/>
  <c r="DP6" i="2"/>
  <c r="M67" i="1"/>
  <c r="CQ232" i="2"/>
  <c r="CQ216" s="1"/>
  <c r="CQ215" s="1"/>
  <c r="CQ214" s="1"/>
  <c r="C82" i="1"/>
  <c r="CQ11" i="2"/>
  <c r="CQ10" s="1"/>
  <c r="C70" i="1"/>
  <c r="C69" s="1"/>
  <c r="C68" s="1"/>
  <c r="EH84" i="2"/>
  <c r="HL84" s="1"/>
  <c r="I77" i="1"/>
  <c r="HL87" i="2"/>
  <c r="EG143"/>
  <c r="HL145"/>
  <c r="CQ95"/>
  <c r="C80" i="1"/>
  <c r="HL28" i="2"/>
  <c r="I72" i="1"/>
  <c r="EH11" i="2"/>
  <c r="HA133"/>
  <c r="HI133" s="1"/>
  <c r="HI134"/>
  <c r="BT111" i="1"/>
  <c r="H85"/>
  <c r="CF111"/>
  <c r="P85"/>
  <c r="DA110"/>
  <c r="DA109" s="1"/>
  <c r="EQ6" i="2"/>
  <c r="P110" i="1"/>
  <c r="P109" s="1"/>
  <c r="AK6" i="2"/>
  <c r="V6"/>
  <c r="E110" i="1"/>
  <c r="E109" s="1"/>
  <c r="CN110"/>
  <c r="CN109" s="1"/>
  <c r="EC6" i="2"/>
  <c r="CU110" i="1"/>
  <c r="CU109" s="1"/>
  <c r="EK6" i="2"/>
  <c r="EK314" s="1"/>
  <c r="DC110" i="1"/>
  <c r="DC109" s="1"/>
  <c r="ES6" i="2"/>
  <c r="CK110" i="1"/>
  <c r="CK109" s="1"/>
  <c r="DR6" i="2"/>
  <c r="BF110" i="1"/>
  <c r="BF109" s="1"/>
  <c r="CA6" i="2"/>
  <c r="CJ110" i="1"/>
  <c r="CJ109" s="1"/>
  <c r="DQ6" i="2"/>
  <c r="EU215"/>
  <c r="EU214" s="1"/>
  <c r="DZ6"/>
  <c r="FO215"/>
  <c r="FO214" s="1"/>
  <c r="ER215"/>
  <c r="ER214" s="1"/>
  <c r="DB111" i="1" s="1"/>
  <c r="CP6" i="2"/>
  <c r="CP314" s="1"/>
  <c r="EX8"/>
  <c r="EX7" s="1"/>
  <c r="EX6" s="1"/>
  <c r="C14" i="1" s="1"/>
  <c r="AT38" i="2"/>
  <c r="FS8"/>
  <c r="FS7" s="1"/>
  <c r="FS6" s="1"/>
  <c r="K25" i="1" s="1"/>
  <c r="K24" s="1"/>
  <c r="H63" i="4"/>
  <c r="H69" s="1"/>
  <c r="FM8" i="2"/>
  <c r="FM7" s="1"/>
  <c r="FM6" s="1"/>
  <c r="G25" i="1" s="1"/>
  <c r="G24" s="1"/>
  <c r="DV8" i="2"/>
  <c r="DV7" s="1"/>
  <c r="DV6" s="1"/>
  <c r="CL8"/>
  <c r="CL7" s="1"/>
  <c r="CL6" s="1"/>
  <c r="EA6"/>
  <c r="DW9"/>
  <c r="DW8" s="1"/>
  <c r="DW7" s="1"/>
  <c r="DW6" s="1"/>
  <c r="AH207" i="5"/>
  <c r="ER87" i="2"/>
  <c r="ER84" s="1"/>
  <c r="FQ11"/>
  <c r="FQ10" s="1"/>
  <c r="FQ95"/>
  <c r="FO11"/>
  <c r="FO10" s="1"/>
  <c r="FO9" s="1"/>
  <c r="FO8" s="1"/>
  <c r="FO7" s="1"/>
  <c r="FO6" s="1"/>
  <c r="J25" i="1" s="1"/>
  <c r="J24" s="1"/>
  <c r="HB11" i="2"/>
  <c r="HB10" s="1"/>
  <c r="HB9" s="1"/>
  <c r="HB8" s="1"/>
  <c r="HB7" s="1"/>
  <c r="HB6" s="1"/>
  <c r="FD95"/>
  <c r="FD9" s="1"/>
  <c r="FD8" s="1"/>
  <c r="FD7" s="1"/>
  <c r="FD6" s="1"/>
  <c r="S14" i="1" s="1"/>
  <c r="HE9" i="2"/>
  <c r="HE8" s="1"/>
  <c r="HE7" s="1"/>
  <c r="HE6" s="1"/>
  <c r="F44" i="4"/>
  <c r="E32"/>
  <c r="BG6" i="2"/>
  <c r="H87" i="1"/>
  <c r="I32" i="4"/>
  <c r="P87" i="1"/>
  <c r="HA11" i="2"/>
  <c r="HA10" s="1"/>
  <c r="BN6"/>
  <c r="C91" i="4"/>
  <c r="CD124" i="1"/>
  <c r="U110"/>
  <c r="U109" s="1"/>
  <c r="AP6" i="2"/>
  <c r="DD111" i="1"/>
  <c r="DD109" s="1"/>
  <c r="ET6" i="2"/>
  <c r="C85" i="4"/>
  <c r="CD118" i="1"/>
  <c r="C13"/>
  <c r="G85" i="5"/>
  <c r="G108"/>
  <c r="G107" s="1"/>
  <c r="M33" i="1"/>
  <c r="K53" i="4"/>
  <c r="HF210" i="2"/>
  <c r="HF8" s="1"/>
  <c r="HF7" s="1"/>
  <c r="HI100"/>
  <c r="F75" i="4"/>
  <c r="F39"/>
  <c r="F32" s="1"/>
  <c r="F31" s="1"/>
  <c r="F30" s="1"/>
  <c r="F68" s="1"/>
  <c r="HA96" i="2"/>
  <c r="HC12"/>
  <c r="HC11" s="1"/>
  <c r="HC10" s="1"/>
  <c r="HC9" s="1"/>
  <c r="HC8" s="1"/>
  <c r="HC7" s="1"/>
  <c r="HC6" s="1"/>
  <c r="H45" i="4"/>
  <c r="H44" s="1"/>
  <c r="H31" s="1"/>
  <c r="W111" i="1"/>
  <c r="W109" s="1"/>
  <c r="AR6" i="2"/>
  <c r="AE111" i="1"/>
  <c r="AE109" s="1"/>
  <c r="AZ6" i="2"/>
  <c r="HD254"/>
  <c r="HD215" s="1"/>
  <c r="HD214" s="1"/>
  <c r="HD6" s="1"/>
  <c r="I45" i="4"/>
  <c r="DE111" i="1"/>
  <c r="DE109" s="1"/>
  <c r="EU6" i="2"/>
  <c r="HF259"/>
  <c r="HF258" s="1"/>
  <c r="HF215" s="1"/>
  <c r="HF214" s="1"/>
  <c r="K63" i="4"/>
  <c r="L45"/>
  <c r="L44" s="1"/>
  <c r="L31" s="1"/>
  <c r="L30" s="1"/>
  <c r="L68" s="1"/>
  <c r="HG38" i="2"/>
  <c r="CR215"/>
  <c r="E87" i="1"/>
  <c r="AI6" i="2"/>
  <c r="N111" i="1"/>
  <c r="N109" s="1"/>
  <c r="AA111"/>
  <c r="AA109" s="1"/>
  <c r="AV6" i="2"/>
  <c r="CE6"/>
  <c r="G70" i="5" s="1"/>
  <c r="BI110" i="1"/>
  <c r="BI109" s="1"/>
  <c r="BY111"/>
  <c r="BY109" s="1"/>
  <c r="CZ6" i="2"/>
  <c r="BB111" i="1"/>
  <c r="BB109" s="1"/>
  <c r="BW6" i="2"/>
  <c r="BW314" s="1"/>
  <c r="DO214"/>
  <c r="S86" i="1"/>
  <c r="V86" s="1"/>
  <c r="CU7" i="2"/>
  <c r="H86" i="1"/>
  <c r="E13"/>
  <c r="M41"/>
  <c r="O41" s="1"/>
  <c r="C24"/>
  <c r="K63" i="5"/>
  <c r="K61" s="1"/>
  <c r="AR109" i="1"/>
  <c r="M85"/>
  <c r="G79" i="5"/>
  <c r="HG28" i="2"/>
  <c r="DX6"/>
  <c r="AX38"/>
  <c r="AT28"/>
  <c r="AT11" s="1"/>
  <c r="AT10" s="1"/>
  <c r="AT9" s="1"/>
  <c r="AT8" s="1"/>
  <c r="AT7" s="1"/>
  <c r="AX11"/>
  <c r="AX10" s="1"/>
  <c r="AX9" s="1"/>
  <c r="AX8" s="1"/>
  <c r="AX7" s="1"/>
  <c r="EZ6"/>
  <c r="AT109" i="1"/>
  <c r="AZ109"/>
  <c r="EE6" i="2"/>
  <c r="CT215"/>
  <c r="G87" i="1"/>
  <c r="CC111"/>
  <c r="CC109" s="1"/>
  <c r="DD6" i="2"/>
  <c r="BE111" i="1"/>
  <c r="BE109" s="1"/>
  <c r="BZ6" i="2"/>
  <c r="BZ314" s="1"/>
  <c r="DL214"/>
  <c r="Q86" i="1"/>
  <c r="DF214" i="2"/>
  <c r="O86" i="1"/>
  <c r="G160" i="5" s="1"/>
  <c r="G158"/>
  <c r="F85" i="1"/>
  <c r="F66" s="1"/>
  <c r="CS6" i="2"/>
  <c r="CS314" s="1"/>
  <c r="BR111" i="1"/>
  <c r="BR109" s="1"/>
  <c r="Z7" i="2"/>
  <c r="K86" i="1"/>
  <c r="N86" s="1"/>
  <c r="HH6" i="2"/>
  <c r="BO6"/>
  <c r="BU6"/>
  <c r="BU314" s="1"/>
  <c r="CP109" i="1"/>
  <c r="CA110" l="1"/>
  <c r="CA109" s="1"/>
  <c r="DB6" i="2"/>
  <c r="CB110" i="1"/>
  <c r="CB109" s="1"/>
  <c r="DC6" i="2"/>
  <c r="C86" i="4"/>
  <c r="CD119" i="1"/>
  <c r="L81"/>
  <c r="L79" s="1"/>
  <c r="I79"/>
  <c r="HL218" i="2"/>
  <c r="EH217"/>
  <c r="I94" i="1"/>
  <c r="HL126" i="2"/>
  <c r="ER10"/>
  <c r="ER9" s="1"/>
  <c r="ER8" s="1"/>
  <c r="ER7" s="1"/>
  <c r="Y7"/>
  <c r="J86" i="1"/>
  <c r="M86" s="1"/>
  <c r="HG11" i="2"/>
  <c r="HG10" s="1"/>
  <c r="HG9" s="1"/>
  <c r="HG8" s="1"/>
  <c r="HG7" s="1"/>
  <c r="HG6" s="1"/>
  <c r="C79" i="1"/>
  <c r="ER6" i="2"/>
  <c r="DB110" i="1"/>
  <c r="DB109" s="1"/>
  <c r="M44"/>
  <c r="O44" s="1"/>
  <c r="J13"/>
  <c r="B14"/>
  <c r="B13" s="1"/>
  <c r="G84" i="5"/>
  <c r="G118"/>
  <c r="ED6" i="2"/>
  <c r="CO110" i="1"/>
  <c r="CO109" s="1"/>
  <c r="S13"/>
  <c r="M48"/>
  <c r="O48" s="1"/>
  <c r="G125" i="5"/>
  <c r="G119" s="1"/>
  <c r="CD125" i="1"/>
  <c r="C92" i="4"/>
  <c r="CD120" i="1"/>
  <c r="C87" i="4"/>
  <c r="L72" i="1"/>
  <c r="L69" s="1"/>
  <c r="I69"/>
  <c r="BP111"/>
  <c r="C85"/>
  <c r="G133" i="5" s="1"/>
  <c r="M110" i="1"/>
  <c r="M109" s="1"/>
  <c r="AH6" i="2"/>
  <c r="CD123" i="1"/>
  <c r="C90" i="4"/>
  <c r="CF110" i="1"/>
  <c r="P84"/>
  <c r="P66" s="1"/>
  <c r="DJ6" i="2"/>
  <c r="DJ314" s="1"/>
  <c r="DN214"/>
  <c r="R86" i="1"/>
  <c r="H30" i="4"/>
  <c r="H68" s="1"/>
  <c r="FQ9" i="2"/>
  <c r="FQ8" s="1"/>
  <c r="FQ7" s="1"/>
  <c r="FQ6" s="1"/>
  <c r="S25" i="1" s="1"/>
  <c r="CF109"/>
  <c r="CQ9" i="2"/>
  <c r="CD121" i="1"/>
  <c r="C88" i="4"/>
  <c r="HL11" i="2"/>
  <c r="EH10"/>
  <c r="HL143"/>
  <c r="EG8"/>
  <c r="L77" i="1"/>
  <c r="L74" s="1"/>
  <c r="I74"/>
  <c r="HI216" i="2"/>
  <c r="HA215"/>
  <c r="EG214"/>
  <c r="C67" i="1"/>
  <c r="K69" i="4"/>
  <c r="E69" s="1"/>
  <c r="E63"/>
  <c r="E45"/>
  <c r="E44" s="1"/>
  <c r="E31" s="1"/>
  <c r="I44"/>
  <c r="I31" s="1"/>
  <c r="I30" s="1"/>
  <c r="I68" s="1"/>
  <c r="HA95" i="2"/>
  <c r="HI96"/>
  <c r="M50" i="1"/>
  <c r="O33"/>
  <c r="O50" s="1"/>
  <c r="HF6" i="2"/>
  <c r="Z6"/>
  <c r="I110" i="1"/>
  <c r="I109" s="1"/>
  <c r="K84"/>
  <c r="AC110"/>
  <c r="AC109" s="1"/>
  <c r="AX6" i="2"/>
  <c r="O85" i="1"/>
  <c r="CD111"/>
  <c r="CD109" s="1"/>
  <c r="DF6" i="2"/>
  <c r="CG111" i="1"/>
  <c r="CG109" s="1"/>
  <c r="DL6" i="2"/>
  <c r="DL314" s="1"/>
  <c r="Q85" i="1"/>
  <c r="Q66" s="1"/>
  <c r="CT214" i="2"/>
  <c r="G86" i="1"/>
  <c r="Y110"/>
  <c r="Y109" s="1"/>
  <c r="AT6" i="2"/>
  <c r="C89" i="4"/>
  <c r="CD122" i="1"/>
  <c r="H84"/>
  <c r="H66" s="1"/>
  <c r="CU6" i="2"/>
  <c r="CU314" s="1"/>
  <c r="BT110" i="1"/>
  <c r="BT109" s="1"/>
  <c r="S85"/>
  <c r="DO6" i="2"/>
  <c r="DO314" s="1"/>
  <c r="CI111" i="1"/>
  <c r="CI109" s="1"/>
  <c r="CR214" i="2"/>
  <c r="E86" i="1"/>
  <c r="E53" i="4"/>
  <c r="K30"/>
  <c r="K68" s="1"/>
  <c r="G106" i="5"/>
  <c r="G105" s="1"/>
  <c r="J84" i="1" l="1"/>
  <c r="H110"/>
  <c r="H109" s="1"/>
  <c r="Y6" i="2"/>
  <c r="EH216"/>
  <c r="HL217"/>
  <c r="HA214"/>
  <c r="HI214" s="1"/>
  <c r="HI215"/>
  <c r="EG7"/>
  <c r="EH9"/>
  <c r="HL10"/>
  <c r="CQ8"/>
  <c r="C87" i="1"/>
  <c r="G135" i="5" s="1"/>
  <c r="S24" i="1"/>
  <c r="B25"/>
  <c r="B24" s="1"/>
  <c r="L68"/>
  <c r="L67" s="1"/>
  <c r="DN6" i="2"/>
  <c r="DN314" s="1"/>
  <c r="CH111" i="1"/>
  <c r="CH109" s="1"/>
  <c r="R85"/>
  <c r="R66" s="1"/>
  <c r="I68"/>
  <c r="I67" s="1"/>
  <c r="E85"/>
  <c r="E66" s="1"/>
  <c r="BQ111"/>
  <c r="BQ109" s="1"/>
  <c r="CR6" i="2"/>
  <c r="CR314" s="1"/>
  <c r="CT6"/>
  <c r="CT314" s="1"/>
  <c r="G85" i="1"/>
  <c r="G66" s="1"/>
  <c r="BS111"/>
  <c r="BS109" s="1"/>
  <c r="G81" i="5"/>
  <c r="DF314" i="2"/>
  <c r="G159" i="5"/>
  <c r="G157" s="1"/>
  <c r="O66" i="1"/>
  <c r="HI95" i="2"/>
  <c r="HI9" s="1"/>
  <c r="HI8" s="1"/>
  <c r="HI7" s="1"/>
  <c r="HI6" s="1"/>
  <c r="HA9"/>
  <c r="HA8" s="1"/>
  <c r="HA7" s="1"/>
  <c r="HA6" s="1"/>
  <c r="E30" i="4"/>
  <c r="V85" i="1"/>
  <c r="V66" s="1"/>
  <c r="S66"/>
  <c r="N84"/>
  <c r="N66" s="1"/>
  <c r="K66"/>
  <c r="E68" i="4"/>
  <c r="EH215" i="2" l="1"/>
  <c r="HL216"/>
  <c r="M84" i="1"/>
  <c r="M66" s="1"/>
  <c r="J66"/>
  <c r="G78" i="5" s="1"/>
  <c r="CQ7" i="2"/>
  <c r="C86" i="1"/>
  <c r="G134" i="5" s="1"/>
  <c r="I87" i="1"/>
  <c r="L87" s="1"/>
  <c r="HL9" i="2"/>
  <c r="EH8"/>
  <c r="EG6"/>
  <c r="EH214" l="1"/>
  <c r="HL215"/>
  <c r="EH7"/>
  <c r="I86" i="1"/>
  <c r="L86" s="1"/>
  <c r="HL8" i="2"/>
  <c r="C84" i="1"/>
  <c r="BP110"/>
  <c r="BP109" s="1"/>
  <c r="CQ6" i="2"/>
  <c r="CR111" i="1" l="1"/>
  <c r="I85"/>
  <c r="HL214" i="2"/>
  <c r="EH6"/>
  <c r="CR110" i="1"/>
  <c r="CR109" s="1"/>
  <c r="I84"/>
  <c r="HL7" i="2"/>
  <c r="EW99"/>
  <c r="EW160"/>
  <c r="EW15"/>
  <c r="EW193"/>
  <c r="EW146"/>
  <c r="EW67"/>
  <c r="EW209"/>
  <c r="EW33"/>
  <c r="EW73"/>
  <c r="EW189"/>
  <c r="EW64"/>
  <c r="EW190"/>
  <c r="EW171"/>
  <c r="EW223"/>
  <c r="AI198" i="5" s="1"/>
  <c r="EW14" i="2"/>
  <c r="EW93"/>
  <c r="EW184"/>
  <c r="EW24"/>
  <c r="EW34"/>
  <c r="EW169"/>
  <c r="EW23"/>
  <c r="EW103"/>
  <c r="EW186"/>
  <c r="EW260"/>
  <c r="EW100"/>
  <c r="EW183"/>
  <c r="EW122"/>
  <c r="EW42"/>
  <c r="EW164"/>
  <c r="EW81"/>
  <c r="EW97"/>
  <c r="EW181"/>
  <c r="EW72"/>
  <c r="EW118"/>
  <c r="EW198"/>
  <c r="EW47"/>
  <c r="EW163"/>
  <c r="EW135"/>
  <c r="EW134" s="1"/>
  <c r="EW176"/>
  <c r="EW17"/>
  <c r="AI202" i="5" s="1"/>
  <c r="EW115" i="2"/>
  <c r="EW76"/>
  <c r="EW235"/>
  <c r="AI199" i="5" s="1"/>
  <c r="EW104" i="2"/>
  <c r="EW237"/>
  <c r="EW188"/>
  <c r="EW131"/>
  <c r="EW48"/>
  <c r="EW32"/>
  <c r="EW62"/>
  <c r="EW53"/>
  <c r="EW162"/>
  <c r="EW236"/>
  <c r="EW41"/>
  <c r="EW35"/>
  <c r="EW204"/>
  <c r="EW29"/>
  <c r="EW45"/>
  <c r="EW248"/>
  <c r="EW203"/>
  <c r="EW167"/>
  <c r="EW58"/>
  <c r="EW234"/>
  <c r="EW165"/>
  <c r="EW98"/>
  <c r="EW63"/>
  <c r="EW179"/>
  <c r="EW208"/>
  <c r="EW44"/>
  <c r="EW50"/>
  <c r="EW20"/>
  <c r="AI204" i="5" s="1"/>
  <c r="EW211" i="2"/>
  <c r="EW238"/>
  <c r="EW145"/>
  <c r="EW239"/>
  <c r="EW66"/>
  <c r="EW157"/>
  <c r="EW102"/>
  <c r="EW70"/>
  <c r="EW200"/>
  <c r="EW106"/>
  <c r="EW68"/>
  <c r="EW170"/>
  <c r="EW117"/>
  <c r="EW13"/>
  <c r="EW180"/>
  <c r="EW121"/>
  <c r="EW56"/>
  <c r="EW241"/>
  <c r="EW147"/>
  <c r="EW130"/>
  <c r="EW212"/>
  <c r="EW51"/>
  <c r="EW156"/>
  <c r="EW173"/>
  <c r="EW107"/>
  <c r="EW187"/>
  <c r="EW256"/>
  <c r="EW46"/>
  <c r="EW19"/>
  <c r="AI205" i="5" s="1"/>
  <c r="EW92" i="2"/>
  <c r="EW60"/>
  <c r="EW194"/>
  <c r="EW129"/>
  <c r="EW128" s="1"/>
  <c r="EW126" s="1"/>
  <c r="EW82"/>
  <c r="EW172"/>
  <c r="EW111"/>
  <c r="EW16"/>
  <c r="AI200" i="5" s="1"/>
  <c r="EW125" i="2"/>
  <c r="EW55"/>
  <c r="EW255"/>
  <c r="EW222"/>
  <c r="EW54"/>
  <c r="EW152"/>
  <c r="EW243"/>
  <c r="AI206" i="5" s="1"/>
  <c r="EW61" i="2"/>
  <c r="EW124"/>
  <c r="EW202"/>
  <c r="EW52"/>
  <c r="EW154"/>
  <c r="EW247"/>
  <c r="EW246" s="1"/>
  <c r="EW59"/>
  <c r="EW151"/>
  <c r="EW244"/>
  <c r="EW74"/>
  <c r="EW110"/>
  <c r="EW196"/>
  <c r="EW49"/>
  <c r="EW149"/>
  <c r="EW242"/>
  <c r="EW40"/>
  <c r="EW166"/>
  <c r="EW79"/>
  <c r="EW108"/>
  <c r="EW195"/>
  <c r="EW37"/>
  <c r="EW21"/>
  <c r="AI201" i="5" s="1"/>
  <c r="EW69" i="2"/>
  <c r="EW177"/>
  <c r="EW112"/>
  <c r="EW83"/>
  <c r="EW191"/>
  <c r="EW101"/>
  <c r="EW57"/>
  <c r="EW207"/>
  <c r="EW158"/>
  <c r="EW155"/>
  <c r="EW192"/>
  <c r="EW261"/>
  <c r="EW36"/>
  <c r="EW120"/>
  <c r="EW257"/>
  <c r="EW26"/>
  <c r="EW220"/>
  <c r="EW168"/>
  <c r="EW153"/>
  <c r="EW31"/>
  <c r="EW43"/>
  <c r="CQ314"/>
  <c r="EW148"/>
  <c r="EW30"/>
  <c r="EW25"/>
  <c r="EW182"/>
  <c r="EW137"/>
  <c r="EW136" s="1"/>
  <c r="EW78"/>
  <c r="EW161"/>
  <c r="EW159"/>
  <c r="EW22"/>
  <c r="EW80"/>
  <c r="EW119"/>
  <c r="EW105"/>
  <c r="EW91"/>
  <c r="EW175"/>
  <c r="EW205"/>
  <c r="EW174"/>
  <c r="EW221"/>
  <c r="AI197" i="5" s="1"/>
  <c r="EW116" i="2"/>
  <c r="EW77"/>
  <c r="EW185"/>
  <c r="EW123"/>
  <c r="EW75"/>
  <c r="EW199"/>
  <c r="EW89"/>
  <c r="EW65"/>
  <c r="EW197"/>
  <c r="EW150"/>
  <c r="EW90"/>
  <c r="EW240"/>
  <c r="EW39"/>
  <c r="EW178"/>
  <c r="G82" i="5"/>
  <c r="EW88" i="2"/>
  <c r="EW87" s="1"/>
  <c r="EW84" s="1"/>
  <c r="EW18"/>
  <c r="AI203" i="5" s="1"/>
  <c r="EW71" i="2"/>
  <c r="G132" i="5"/>
  <c r="C66" i="1"/>
  <c r="D84" s="1"/>
  <c r="L85" l="1"/>
  <c r="G54" i="5"/>
  <c r="G53"/>
  <c r="I66" i="1"/>
  <c r="L84"/>
  <c r="L66" s="1"/>
  <c r="G83" i="5"/>
  <c r="EH314" i="2"/>
  <c r="HL6"/>
  <c r="EW38"/>
  <c r="EW254"/>
  <c r="EW12"/>
  <c r="EW233"/>
  <c r="EW232" s="1"/>
  <c r="EW28"/>
  <c r="EW114"/>
  <c r="EW96"/>
  <c r="D102" i="1"/>
  <c r="D73"/>
  <c r="D75"/>
  <c r="D82"/>
  <c r="D94"/>
  <c r="D100"/>
  <c r="D78"/>
  <c r="D99"/>
  <c r="D96"/>
  <c r="D71"/>
  <c r="D72"/>
  <c r="D97"/>
  <c r="D85"/>
  <c r="D98"/>
  <c r="D89"/>
  <c r="D88" s="1"/>
  <c r="D103"/>
  <c r="D101"/>
  <c r="D76"/>
  <c r="D80"/>
  <c r="D77"/>
  <c r="D81"/>
  <c r="D70"/>
  <c r="D69" s="1"/>
  <c r="G131" i="5"/>
  <c r="D83" i="1"/>
  <c r="D87"/>
  <c r="D86"/>
  <c r="EW219" i="2"/>
  <c r="EW218" s="1"/>
  <c r="EW217" s="1"/>
  <c r="EW109"/>
  <c r="EW143"/>
  <c r="EW210"/>
  <c r="EW133"/>
  <c r="EW259"/>
  <c r="EW258" s="1"/>
  <c r="D66" i="1" l="1"/>
  <c r="EW95" i="2"/>
  <c r="EW11"/>
  <c r="EW10" s="1"/>
  <c r="EW9" s="1"/>
  <c r="EW8" s="1"/>
  <c r="EW7" s="1"/>
  <c r="D79" i="1"/>
  <c r="D74"/>
  <c r="EW216" i="2"/>
  <c r="EW215" s="1"/>
  <c r="EW214" s="1"/>
  <c r="D68" i="1"/>
  <c r="D67" s="1"/>
  <c r="EW6" i="2" l="1"/>
</calcChain>
</file>

<file path=xl/sharedStrings.xml><?xml version="1.0" encoding="utf-8"?>
<sst xmlns="http://schemas.openxmlformats.org/spreadsheetml/2006/main" count="5642" uniqueCount="1427">
  <si>
    <t>Реконструкция п.с. 110/10 кВ "Ольгинка" с установкой трансформаторов 2х25 МВА;Строительство открытого РУ-110 кВ с элегазовыми выключателями, ошиновки 110 кВ; строительство РУ-10 кВ, реконструкция телемеханики (ТМ), релейной защиты и автоматики (РЗА)</t>
  </si>
  <si>
    <t xml:space="preserve">Реконструкция ПС-35/6 кВ "Южная".Замена масляных выключателей 6 кВ на вакуумные </t>
  </si>
  <si>
    <t>Реконструкция ПС 35/10кВ "Парковая" для электроснабжения строительной площадки Южного нефтеперерабатывающего завода в Тихорецком районе (1пусковой -1МВт)</t>
  </si>
  <si>
    <t>Реконструкция ПС 35/10кВ "Парковая" для электроснабжения строительной площадки Южного нефтеперерабатывающего завода в Тихорецком районе (2пусковой -2МВт)</t>
  </si>
  <si>
    <t>Объекты электроснабжения игорной зоны Азов-Сити</t>
  </si>
  <si>
    <t>высокий</t>
  </si>
  <si>
    <t>Текущее проектирование и реконструкция РП-1 Сочинского РРЭС</t>
  </si>
  <si>
    <t>Текущее проектирование и реконструкция РП-32 Сочинского РРЭС</t>
  </si>
  <si>
    <t>Текущее проектирование и реконструкция РП-68 Сочинского РРЭС</t>
  </si>
  <si>
    <t>Текущее проектирование и реконструкция ТП-154 Сочинского РРЭС</t>
  </si>
  <si>
    <t>Реконструкция диспетчерского пункта Адыгейских электрических сетей</t>
  </si>
  <si>
    <t>1 щит</t>
  </si>
  <si>
    <t>2010-2011</t>
  </si>
  <si>
    <t>Повышение надежности фукционирования распределительного электросетевого комплекса</t>
  </si>
  <si>
    <t>3.2</t>
  </si>
  <si>
    <t>Реконструкция ПС-110 кВ "Новопокровская", "Западная", "Терновская". Оснащение ПС защитами ближнего резервирования типа РЗТ.</t>
  </si>
  <si>
    <t xml:space="preserve">  3.2.11</t>
  </si>
  <si>
    <t>Текущее проектирование и реконструкция ПС 35-110 кВ  "Ея", "Новопокровская", "Павловская", "Атамановская". Оснащение ПС быстродействующими защитами от дуговых замыканий в КРУН 6-10кВ</t>
  </si>
  <si>
    <t>Монтаж пожарной сигнализации в помещениях административного здания Новопокровского РРЭС ст. Новопокровская - МО Новопокровский район ст. Новопокровская</t>
  </si>
  <si>
    <t xml:space="preserve">  7.5</t>
  </si>
  <si>
    <t>Монтаж пожарной сигнализации в помещениях административного здания Павловского РРЭС ст. Павловская - МО Павловский район ст. Павловская</t>
  </si>
  <si>
    <t>Монтаж пожарно-охранной сигнализации в помещениях производственного здания Тихорецких эл. сетей  г. Тихорецк - Тихорецкое городское поселение МО Тихорецкий район г. Тихорецк</t>
  </si>
  <si>
    <t>Реконструкция административного здания Тихорецких электрических сетей с установкой видиоконтроля</t>
  </si>
  <si>
    <t>Рекострукция электротехнического оборудования убежища центральной базы Тихорецких ЭС</t>
  </si>
  <si>
    <t>Реконструкции ограждения ПС-110 Терновская</t>
  </si>
  <si>
    <t>Реконструкция ПС-110-35кВ  "РСЗ", "Ея", "Туркино", "Южная" оснащение ПС защитами ближнего резервирования типа РЗТ</t>
  </si>
  <si>
    <t xml:space="preserve">Замена АТСК 50/200 в КРРЭС, МРРЭС, Лаб. ФЭС </t>
  </si>
  <si>
    <t>3 АТСК</t>
  </si>
  <si>
    <t>I кв. 2014</t>
  </si>
  <si>
    <t>повышение надежности функционирования эл.сетевого комплекса</t>
  </si>
  <si>
    <t>Установка цифровой АТС на РПБ Ленинградских электрических сетей</t>
  </si>
  <si>
    <t>Корректировка проекта "АСДУ Щербиновского РРЭС"</t>
  </si>
  <si>
    <t xml:space="preserve"> Реконструкция ПС 110/35/10 кВ "Тимашевская" с заменой трансформатора Т1 (замена тр-ра Т-1 15 МВА на тр-р мощностью 25 МВА, ОД, КЗ-110 кВ на элегазовый выключатель)</t>
  </si>
  <si>
    <t xml:space="preserve">Разукрупнение протяженных фидеров ВЛ 0,4 кВ от КТП ГВ-1-372 с установкой дополнительной ТП 10/0,4 кВ </t>
  </si>
  <si>
    <t xml:space="preserve">Разукрупнение протяженных фидеров ВЛ 0,4 кВ от КТП ГВ-1-378 с установкой дополнительной ТП 10/0,4 кВ </t>
  </si>
  <si>
    <t xml:space="preserve">Разукрупнение протяженных фидеров ВЛ 0,4 кВ от КТП ГВ-1-381ф.2 с установкой дополнительной ТП 10/0,4 кВ </t>
  </si>
  <si>
    <t xml:space="preserve">Разукрупнение протяженных фидеров ВЛ 0,4 кВ от КТП ГВ-9-404 ф.1 с установкой дополнительной ТП 10/0,4 кВ </t>
  </si>
  <si>
    <t xml:space="preserve">Разукрупнение протяженных фидеров ВЛ 0,4 кВ от КТП ГВ-9-406 ф.2 с установкой дополнительной ТП 10/0,4 кВ </t>
  </si>
  <si>
    <t xml:space="preserve">Разукрупнение протяженных фидеров ВЛ 0,4 кВ от КТП ГВ-9-412 ф.1 с установкой дополнительной ТП 10/0,4 кВ </t>
  </si>
  <si>
    <t xml:space="preserve">Разукрупнение протяженных фидеров ВЛ 0,4 кВ от КТП КЛ-1-105 с установкой дополнительной ТП 10/0,4 кВ </t>
  </si>
  <si>
    <t xml:space="preserve">Реконструкция ВЛ 0,4 кВ ОК-3-904 ф.3 с заменой проводов на СИП </t>
  </si>
  <si>
    <t xml:space="preserve">Реконструкция ВЛ 0,4 кВ ОК-3-910 ф.2 с заменой проводов на СИП </t>
  </si>
  <si>
    <t xml:space="preserve">Реконструкция ВЛ 0,4 кВ ДМ-3-481 ф.2 с заменой проводов на СИП </t>
  </si>
  <si>
    <t xml:space="preserve">Реконструкция ВЛ 0,4 кВ ДМ-5-500 ф.1 с заменой проводов на СИП </t>
  </si>
  <si>
    <t xml:space="preserve">Реконструкция ВЛ 0,4 кВ К-9-217 ф.2 с заменой проводов на СИП </t>
  </si>
  <si>
    <t>Автоматическая пожарная сигнализация Новоминского су Каневского РРЭС</t>
  </si>
  <si>
    <t>ПИР. Охранная сигнализация  и ограждение периметра подстанции Калининская ПС 110/35/10</t>
  </si>
  <si>
    <t>Реконструкция РЭП Новомихайловского сетевого участка</t>
  </si>
  <si>
    <t>Установка охранно-пожарной сигнализации склада мобилизационного запаса</t>
  </si>
  <si>
    <t>АСДУ</t>
  </si>
  <si>
    <t>Реконструкция РДП Сочинского ФЭС. ОДС</t>
  </si>
  <si>
    <t>Внедрение АОСН на ПС 110 кВ Сочинского ФЭС</t>
  </si>
  <si>
    <t>АИСКУЭ ПС 110 кВ  Сочинского ФЭС (резерв)</t>
  </si>
  <si>
    <t>АИИСКУЭ Адлерского района г. Сочи (II этап)</t>
  </si>
  <si>
    <t>Реконструкция ПС 35-110 кВ с заменой выносных измерительных трансформаторов. В т.ч. Реконструкция ПС 110/35/6 кВ "Афипская" с заменой ТН -110 1 секции 110 кВ типа Нами-110</t>
  </si>
  <si>
    <t>+</t>
  </si>
  <si>
    <t>Реконструкция ПС 110/6/10 "Центральная" с трансформа -торами 2х40  МВА, с элегазовым РУ 110 кВ, с КЛ -110 кВ от ВЛ 110 кВ "ТЭЦ - ХБК" взамен существующей ПС 35/6 кВ "Центральная"</t>
  </si>
  <si>
    <t>Реконструкция ПС 110710-10 кВ "Почтовая"с установкой на 1 и 2 с.ш. 10 кв линейных ячеек кабельной линии  типа К-59У1 с вакуумным выключателем  ВВ/ТЕL управления БУ/ТЕL -100/200-12-02А на постоянном оперативном токе.</t>
  </si>
  <si>
    <t>Реконструкция ПС 110/35/6-10 кВ ''Южная''</t>
  </si>
  <si>
    <t>Реконструкция ВЛ- 0,4 кВ с заменой проводов на СИП 2А, проходящих по территории школ и детских садов</t>
  </si>
  <si>
    <t>Реконструкия ПС 110/35/6кВ "Северная"</t>
  </si>
  <si>
    <t>Реконструкция ПС 35 кВ НС-16</t>
  </si>
  <si>
    <t>ПИР Объект 30/34 Строительство узла связи</t>
  </si>
  <si>
    <t>Реконструкция ПС 110/35/10 "Черемушки" с заходами ВЛ Этап.2 Заходы ВЛ 110 кВ</t>
  </si>
  <si>
    <t>Проектирование пожарной сигнализации производственного корпуса РПБ</t>
  </si>
  <si>
    <t>Организация каналов связи МРРЭС-Хамышки-Гузерипль и телемеханизация ПСХамышки,Гузерипль</t>
  </si>
  <si>
    <t>ПИР Реконструкция ВЛ 0,4 кВ с заменой провода на СИП Майкопский район ("СД-3" №411,№415, №416, №420, №448, №705)</t>
  </si>
  <si>
    <t xml:space="preserve">   Реконструкция ВЛ-10кВ Хт-5,  проходящей по ст. Ханская, с заменой провода на СИП</t>
  </si>
  <si>
    <t xml:space="preserve">Разукрупнение протяженных фидеров ВЛ-0,4кВ от ТП-10/0,4кВ Хт5-521 путем установки дополнительной КТП-10/0,4кВ с заменой сущест-вующих опор и проводов на СИП-2А в ст. Ханская Майкопского РРЭС». </t>
  </si>
  <si>
    <t xml:space="preserve">Разукрупнение протяженных фидеров ВЛ-0,4кВ от ТП-10/0,4кВ Хт5-531 путем установки дополнительной КТП-10/0,4кВ с заменой сущест-вующих опор и проводов на СИП-2А в ст. Ханская Майкопского РРЭС </t>
  </si>
  <si>
    <t xml:space="preserve">       Разукрупнение протяженных фидеров ВЛ-0,4кВ от ТП-10/0,4кВ Хт5-540 путем установки дополнительной КТП-10/0,4кВ с заменой сущест-вующих опор и проводов на СИП-2А в ст. Ханская Майкопского РРЭС </t>
  </si>
  <si>
    <t>Разукрупнение протяженных фидеров ВЛ-0,4кВ от ТП-10/0,4кВ Хт5-530 путем установки дополнительной КТП-10/0,4кВ с заменой сущест-вующих опор и проводов на СИП-2А в ст. Ханская Майкопского РРЭС</t>
  </si>
  <si>
    <t>Реконструкция существующих фидеров ВЛ-0,4кВ от ТП-10/0,4кВ Хт5-522 путем замены существующих опор и проводов на СИП-2А в ст. Ханская Майкопского РРЭС.</t>
  </si>
  <si>
    <t>Реконструкция существующих фидеров ВЛ-0,4кВ от ТП-10/0,4кВ Хт5-532 путем замены существующих опор и проводов на СИП-2А в ст. Ханская Майкопского РРЭС</t>
  </si>
  <si>
    <t>Реконструкция существующих фидеров ВЛ-0,4кВ от ТП-10/0,4кВ Хт5-529 путем замены существующих опор и проводов на СИП-2А в ст. Ханская Майкопского РРЭС</t>
  </si>
  <si>
    <t>Замена  провода на ВЛ-35 кВ "Великая-Карьерная" АС-50 на АС-95 (9 км)</t>
  </si>
  <si>
    <t>Разработка и корректировка схем перспективного развития электрических сетей</t>
  </si>
  <si>
    <t>7.4</t>
  </si>
  <si>
    <t>Реконструкция ВЛ 0,4 кВ от КТП Гз-1 №861 с заменой провода на СИП и заменой существующей КТП установкой дополнительной КТП</t>
  </si>
  <si>
    <t>Реконструкция ВЛ 0,4 кВ от КТП Гз-1 №863 с заменой провода на СИП и заменой существующей КТП</t>
  </si>
  <si>
    <t>Реконструкция отходящих ВЛ 0,4 кВ от  Дж-1-609 с заменой провода на СИП и заменой существующей КТП и установкой дополнительной КТП</t>
  </si>
  <si>
    <t>Реконструкция отходящих ВЛ 0,4 кВ от  Дх-1-646 с заменой провода на СИП и заменой существующей КТП и установкой дополнительной КТП</t>
  </si>
  <si>
    <t>Реконструкция отходящих ВЛ 0,4 кВ от  Хд -4-674 с заменой провода на СИП и заменой существующей КТП и установкой дополнительной КТП</t>
  </si>
  <si>
    <t>Реконструкция отходящих ВЛ 0,4 кВ от  Хд -4-626 с заменой провода на СИП и заменой существующей КТП и установкой дополнительной КТП</t>
  </si>
  <si>
    <t>Реконструкция отходящих ВЛ 0,4 кВ от  Хд -6-662 ф.1;2;3;с заменой провода на СИП и заменой существующей КТП и установкой двух дополнительных КТП</t>
  </si>
  <si>
    <t>Реконструкция отходящих ВЛ 0,4 кВ от  Хд -6-688 с заменой провода на СИП и заменой существующей КТП и установкой дополнительной КТП</t>
  </si>
  <si>
    <t>Реконструкция отходящих ВЛ 0,4 кВ от  Кл-1-32 ф.1;2; с заменой провода на СИП и заменой существующей КТП и установкой дополнительной КТП</t>
  </si>
  <si>
    <t>Реконструкция отходящих ВЛ 0,4 кВ от  К-1-107 с заменой провода на СИП и заменой существующей КТП и разделением ф.№1</t>
  </si>
  <si>
    <t>Реконструкция отходящих ВЛ 0,4 кВ от  Сд-7-481 с заменой провода на СИП и заменой существующей КТП и установкой дополнительной КТП</t>
  </si>
  <si>
    <t>Реконструкция отходящих ВЛ 0,4 кВ от  Сд-7-440 с заменой провода на СИП и заменой и переносом существующей КТП и разделением фидеров 1;2;3</t>
  </si>
  <si>
    <t>Реконструкция отходящих ВЛ 0,4 кВ от  Сд-7-566 с заменой провода на СИП и заменой существующей КТП и установкой дополнительной КТП</t>
  </si>
  <si>
    <t>Реконструкция отходящих ВЛ 0,4 кВ от  Кл-4-474 с заменой провода на СИП и заменой существующей КТП и разделением фидера № 1</t>
  </si>
  <si>
    <t>Реконструкция отходящих ВЛ 0,4 кВ от  Пт-7-508 с заменой провода на СИП и заменой существующей КТП и установкой дополнительной КТП</t>
  </si>
  <si>
    <t>Реконструкция ВЛ-0,4кВ от КТП "Шт - 5" № 10 с заменой  провода на СИП  и  КТП10/0,4кВ на КТПН киоскового типа, а. Уляп Красногвардейского  района</t>
  </si>
  <si>
    <t>Организация цифровых волокно-оптических каналов по ВЛ35 кВ и ВЛ10 кВ ПС Северная-МГЭС-ПС БВД-МРРЭС</t>
  </si>
  <si>
    <t>Реконструкция ПС 110/35/10 кВ "Хаджох".</t>
  </si>
  <si>
    <t xml:space="preserve">ПИР по реконструкции  ВЛ-35кВ отпайка Пшеничная </t>
  </si>
  <si>
    <t>ПИР. Реконструкция ВЛ-10кв   О-3  ст. Октябрьская Крыловского района</t>
  </si>
  <si>
    <t>ПИР по реконструкции ВЛ-10кВ НП-7 с установкой КТП 10/0,4 кВ                                    с. Новопавловка Белоглинского района - Новопавловское сельское поселение МО Белоглинский район с. Новопавловка</t>
  </si>
  <si>
    <t>ПИР по реконструкции ВЛ 10кВ  А-1 с установкой дополнительной КТП 10/0,4 кВ ст.Краснооктябрьская  Тихорецкого района - Алексеевское сельское поселение МО Тихорецкий район ст. Краснооктябрьская</t>
  </si>
  <si>
    <t>ПИР по реконструкции ВЛ 10кВ Ф-3 с установкой дополнительной КТП 10/0,4 кВ ст.Фастовецкая Тихорецкого района - Фастовецкое сельское поселение МО Тихорецкий район ст. Фастовецкое</t>
  </si>
  <si>
    <t>ПИР по реконструкции ВЛ 10 кВ КЛ-3 ст.Калниболотская Новопокровского района - Калниболотское сельское поселение МО Новопокровский район ст. Калниболотская</t>
  </si>
  <si>
    <t>ПИР ВЛЭП-10кВ</t>
  </si>
  <si>
    <t xml:space="preserve">ПИР по реконструкции ВЛ 0,4 кВ от ТП РП 1-1-481, от ТП РП 1-1-448, от ТП РП 1-1-407 с установкой КТП 10/0,4 кВ ст. Октябрьская Крыловского района </t>
  </si>
  <si>
    <t xml:space="preserve">ПИР по реконструкции ВЛ 0,4 кВ от ТП Н3-287 ст. Новолокинская, Белоглинский район  </t>
  </si>
  <si>
    <t>ПИР по реконструкции ВЛ 0,4 кВ от ТП БГ 5-58А с установкой КТП 10/0,4  с.Белая Глина Белоглинского района</t>
  </si>
  <si>
    <t>ПИР по реконструкции ВЛ 10 кВ НИ-5, НИ-7 с установкой КТП 10/0,4 ст.Новоивановская Новопокровского района</t>
  </si>
  <si>
    <t xml:space="preserve">ПИР по разукрупнение протяженных фидеров ВЛ 0,4 кВ от ТП С4-83 с установкой дополнительной ТП 10/0,4 кВ с. Белая Глина Белоглинского района </t>
  </si>
  <si>
    <t>ПИР по реконструкции ВЛ-0,4кВ от ТП РП-1-1-405 СОШ № 6, от ТП        РП-1-1-409 СОШ № 7 ст. Октябрьская  Крыловского  района. - Октябрьское сельское поселение МО Крыловский район ст. Октябрьская</t>
  </si>
  <si>
    <t>ПИР по реконструкции ВЛ-0,4кВ от ТП Т-3-12, от ТП Т-5-84 с установкой дополнительных КТП-10/0,4 кВ, ст. Павловская  Павловского  района.  - МО Павловский район ст. Павловская</t>
  </si>
  <si>
    <t>ПИР по выносу ВЛ 0,4 кВ от ТП В 1-58 с территории дошкольного образования п. Парковый Тихорецкого района - Парковское сельское поселение МО Тихорецкий район п. Парковый</t>
  </si>
  <si>
    <t>ПИР по выносу ВЛ-0,4кВ от ТП А-1-233 с территории СОШ            ст. Краснооктябрьская  Тихорецкого  района - Алексеевское сельское поселение МО Тихорецкий район ст. Краснооктябрьская</t>
  </si>
  <si>
    <t>ПИР по выносу ВЛ-0,4кВ от ТП Ф-7-201 с территории дошкольного учреждения  ст. Фастовецкая  Тихорецкого  района. - Фастовецкое сельское поселение МО Тихорецкий район ст. Фастовецкая</t>
  </si>
  <si>
    <t>ПИР ВЛЭП-0,4кВ</t>
  </si>
  <si>
    <t xml:space="preserve">ПИР по реконструкции  ПС-110 кВ Мясокомбинат с заменой существующих трансформаторов  2х10,0 мВА на 2х25,0мВА,  замена аккумуляторной батареи СК-8 на новую </t>
  </si>
  <si>
    <t>ПИР по реконструкции ОРУ-35 ПС-35кВ Труд с заменой существующего и установкой второго  силового трансформатора, секционной ячейки 35кВ и замена ячеек 10кВ 1 секции шин и установкой  2 секции шин</t>
  </si>
  <si>
    <t>ПИР по реконструкции ПС-110 кВ "Первомайская", "Заря", "Октябрьская", "Меклета", "Павловская", "Атамановская". Оснащение ПС защитами ближнего резервирования типа РЗТ.</t>
  </si>
  <si>
    <t>ПИР по автоматической пожарная сигнализация  мастерских пунктов и сетевых участков.</t>
  </si>
  <si>
    <t xml:space="preserve"> 7.5</t>
  </si>
  <si>
    <t>ПИР по реконструкции пожарной сигнализации в помещениях административного здания Белоглинского РРЭС</t>
  </si>
  <si>
    <t>ПИР по реконструкции пожарной сигнализации в помещениях административного здания Крыловского РРЭС</t>
  </si>
  <si>
    <t>ПИР по реконструкции административного здания Тихорецких электрических сетей с установкой видиоконтроля</t>
  </si>
  <si>
    <t>ПИР по реконструкции пожарно-охранной сигнализации здания гаражей ПЭС.</t>
  </si>
  <si>
    <t>Реконструкция ПС 35/10 кВ "Откормбаза"</t>
  </si>
  <si>
    <t>Замена перегружающегося  трансформатора 2500 кВА на 4000 (6300) кВА на ПС 35/10 "Ванновская"</t>
  </si>
  <si>
    <t>Оснащение быстродействующими защитами от дуговых замыканий в КРУН-6-10 кВ на подстанциях "Выселки", "Сельхозтехника", "Тенгинская".</t>
  </si>
  <si>
    <t>Прокладка ВОЛС на участке АТС ПЭС - ГАТС</t>
  </si>
  <si>
    <t>Замена телефонной станции АТС-110/2000 на цифровую АТС SI-2000 УЛЭС</t>
  </si>
  <si>
    <t>Оснащение устройствами степени расстройки компенсации ДГР подстанций "Выселки", "Тбилисская", "Рассвет", "Геймановская".</t>
  </si>
  <si>
    <t>Реконструкция ВЛ -35 Тбилисская-Нововладимировская (замена провода с АС-50 на АС-120)</t>
  </si>
  <si>
    <t>Реконструкция ВЛ-10 кВ ТБ-15 Тбилисского района</t>
  </si>
  <si>
    <t>Корректировка смет и экспертиза существующего проекта базы Кореновского РЭСС</t>
  </si>
  <si>
    <t xml:space="preserve">Реконструкция ВЛ 0,4 кВ в Лабинском РРЭС </t>
  </si>
  <si>
    <t xml:space="preserve">Реконструкция ВЛ 0,4 кВ в Курганинском РРЭС </t>
  </si>
  <si>
    <t>Реконструкция п.с. 110/10 кВ "Новомихайловская" с установкой трансформаторов 2х16 МВА (Т-1 и Т-2); строительство открытого РУ-110 кВ с элегазовыми выключателями, ошиновки 110 кВ; строительство РУ-10 кВ, реконструкция телемеханики (ТМ), релейной защиты и а</t>
  </si>
  <si>
    <t>ПИР Реконструкция КЛ 10 кВ Адлерского, Хостинского, Дагомысского, Лазаревского РРЭС с применением универсального кабеля "Мульти-Виски"</t>
  </si>
  <si>
    <t>Повышение надежности переходов</t>
  </si>
  <si>
    <t>Реконструкция ВЛ 6 кВ ТП К143-ТП К20 в п. Красная Поляна</t>
  </si>
  <si>
    <t>Реконструкция ВЛ 6 кВ ТП К20-ТП К63 в п. Красная Поляна</t>
  </si>
  <si>
    <t>Реконструкция ВЛ 6 кВ ТП К63-ТП К213 в п. Красная Поляна</t>
  </si>
  <si>
    <t>Реконструкция КВЛ 10 кВ от Д-81 до Д-15</t>
  </si>
  <si>
    <t>Реконструкция КВЛ 10 кВ от Д-28 до Д-21</t>
  </si>
  <si>
    <t>ПИР и реконструкция транзита 110 кВ "Дагомыс-Псоу"</t>
  </si>
  <si>
    <t>Реконструкция КЛ 10 кВ ф.Ю9-РП59 Адлерского РРЭС, проектные работы для проектирования кабельных линий 6-10 кВ с установкой БКПП и БРТП по федеральной целевой программе в Краснодарском, Адлерском и Хостинском РРЭС Сочинского энергорайона</t>
  </si>
  <si>
    <t>Реконструкция ВЛ 110 кВ КПГЭС - СТС оп. №200. Замена опоры.</t>
  </si>
  <si>
    <t>Перевод распределительных сетей 6 кВ с ПС 110 кВ "Верещагинская"</t>
  </si>
  <si>
    <t>Расширение ПС-110 кВ "Мацеста" с установкой Т-3 40 МВА</t>
  </si>
  <si>
    <t>Монтаж пожарно-охранной сигнализации зданий  Щербиновского РРЭС</t>
  </si>
  <si>
    <t>Строительство  здания Крыловского сетевого участка Ленинградского  РЭС</t>
  </si>
  <si>
    <t>Проектирование Строительства  производственной базы Рассветовского сетевого участка Староминского  РЭС</t>
  </si>
  <si>
    <t>Реконструкция здания Сочинского ПЭС</t>
  </si>
  <si>
    <t>Реконструкция зданий ТП - Д199, Д135, Д116, Д121, Д97, Д48, Д214, Д108, Д88, Д161, Д133, Д216 Дагомысского РРЭС, гаражей Сочинских эл.сетей</t>
  </si>
  <si>
    <t xml:space="preserve">ПИР по реконструкции ограждения ПС-35кВ "Успенская" </t>
  </si>
  <si>
    <t>261м.</t>
  </si>
  <si>
    <t xml:space="preserve">ПИР по реконструкции остова сооружения (с выполнением работ по устройству дренажа и гидроизоляции убежища) центральной базы Тихорецких эл. сетей </t>
  </si>
  <si>
    <t>ПИР по реконструкции систем воздухоснабжения (реконструкция ФВУ) убежища центральной базы Тихорецких ЭС</t>
  </si>
  <si>
    <t>ПИР по реконструкции  ограждения ПС-110/35/10 кВ "Заря" Тихорецкого района</t>
  </si>
  <si>
    <t>ПИР по реконструкции ограждения ПС-110 Терновская</t>
  </si>
  <si>
    <t>ПИР по реконструкции ограждения ПС-110 Октябрьская</t>
  </si>
  <si>
    <t>ПИР по реконструкции ограждения ПС-110 Ея</t>
  </si>
  <si>
    <t xml:space="preserve">ПИР Реконструкция остова сооружения и систем жизнеобеспечения объекта ГО (убежища) Тихорецких эл. сетей </t>
  </si>
  <si>
    <t>Реконструкция РПБ-2 ЛЭС с заменой ограждения и установкой КПП</t>
  </si>
  <si>
    <t>Установка бетонного ограждения на ПС 110/6 кВ "Ейск-2"</t>
  </si>
  <si>
    <t>Установка бетонного ограждения на ПС 110/35/6 кВ "Кущевская"</t>
  </si>
  <si>
    <t>РПБ Дивноморского РСУ (принята НЗС)</t>
  </si>
  <si>
    <t>Проектирование ,монтаж и наладка ЭМБ на ПС 110 кВ "ВНИИРис",110/35 кВ "Водохранилище",110/10 кВ "Водохранилище", 110 кВ "Динская",110 кВ"Ильская",110кВ "Октябрьская",110 кВ "Парфюмерная".</t>
  </si>
  <si>
    <t xml:space="preserve">Текущие проектирование монтаж и наладка  дальнего резервирования ВЛ 110 "Северская" на  ПС 110 кВ "Афипская" </t>
  </si>
  <si>
    <t>Текущие проектирование, монтаж и наладка дуговой защиты на ПС 110 КВ Северо - Восточная" 1-2-3-4 с.ш.  КРУН; ПС 110 КВ "Лорис" 1-2с.ш.  КРУН; ПС 110 КВ "Почтовая" 1-2с.ш. 6 кВ  КРУН; ПС 110 КВ "Парфюмерная" 1-2с.ш.  КРУН; ПС 35 кВ "Хомуты" 1с.ш.  КРУН</t>
  </si>
  <si>
    <t>РРЛС КЭС -ТРРЭС - ГКРРЭС - ГК - 220</t>
  </si>
  <si>
    <t xml:space="preserve">Реконструкция ВЛ -10 кВ  к ТП - 10/0,4 кВ Д2-1080, НД66-631 и КЖ71-606 проходящих по территории школ, с заменой проводов на СИП </t>
  </si>
  <si>
    <t>Реконструкция ВЛ -10 кВ к ТП-10/0,4 кВ с заменой проводов на СИП . В т.ч. : ВС1-611, Д2-3, проходящих по территории  детских садов</t>
  </si>
  <si>
    <t>Разукрупнение протяженных фидеров ВЛ -0,4 кВ от ТП -10/0,4 кВНТ5-331, НТ5-327 и НТ3-395 путем установки дополнительной КТП-10/0,4 кВ в ст. Новотиторовской Динского РРЭС</t>
  </si>
  <si>
    <t>Разукрупнение протяжных фидеров ВЛ-0,4 кВ от ТП-10/0,4 кВ Б9759 и Б9-762  путем установки  доп. КТП-10/0,4 кВ в ст. Бакинской Горячеключевского РРЭС</t>
  </si>
  <si>
    <t>Разукрунение протяженных фидеров ВЛ-0,4 кВ от ТП-10/0,4 кВ НС19-3-63 и НС 19-3-62, НС 19 -3-1073 путем установои дополнительной КТП-10/0,4 кВ в ст. Красносельской Динского РРЭС</t>
  </si>
  <si>
    <t>Разукрупнение протяженных фидеров ВЛ -0,4 кВ от ТП -10/0,4 кВ ПЛ-177 и ПЛ 1-1129 путем установки дополнительной КТП-10/0,4 кВ в ст.Пластуновской Динского РРЭС</t>
  </si>
  <si>
    <t>Разукрупнение  протяженных фидеров ВЛ-0,4 кВ от ТП -10/0,4 кВ ТТ5-368 и НТ8-333 путем установки дополнительнойКТП -10/0,4 кВ в х.Белевцы Динского РРЭС</t>
  </si>
  <si>
    <t>Реконструкция ВЛ-0,4 кВ от ТП-10/0,4 кВ ВЦЗ-554,ВЦЗ-595,ВЦЗ-389,ВЦЗ-390 с   заменой существующих опор и  проводов на СИП ВЛ -0,4 кВ в ст. Воронцовской Динского РРЭС</t>
  </si>
  <si>
    <t>АСДУ КЭС. Телемеханизация Тах. РРЭС</t>
  </si>
  <si>
    <t>АСДУ КЭС .Телемеханизация ТРРЭС</t>
  </si>
  <si>
    <t>Разукрупнение ВЛ 0,4 кВ Л-3 от ТП-10/0,4 кВ СХ1-422 путем перевода части нагрузок на ТП 10/0,4 кВ СХ-418 с увеличением мощности трансформатора и реконструкции  ВЛ 0,4 кВ с заменой дефектных опор и проводов на СИП-2А; 2,65 км</t>
  </si>
  <si>
    <t>Реконструкция ВЛ 04 кВ с разукрупнением фидеров от ТП 10 /0,4 кВ И 145-97 и И 141-113 в ст.Азовской ,Северского РРЭС</t>
  </si>
  <si>
    <t>Реконструкция ВЛ- 0,4 кВ с заменой дефектных опор и проводов на СИП 2А и реконструкцией КТП-10/0,4 кВ с заменой ее на КТПН-400 в х.Осечки Динского района, проходящих по территории школ и детских садов Теучежского РРЭС</t>
  </si>
  <si>
    <t>ПИР Установка переключательного разъединительного пункта на заходах ВЛ 110 кВ к ПС "Стрела"</t>
  </si>
  <si>
    <t>Реконструкция ПС 110 кВ "Анапская " с установкой Т-3 25,0 МВА с текущим проектированием</t>
  </si>
  <si>
    <t xml:space="preserve"> ПИР Реконструкция ВЛ-35 кВ "Пенайская-Кабардинская" опоры № 10-31</t>
  </si>
  <si>
    <t>ПИР Реконструкция ПС 35/10 кВ "Пионерская" с заменой   Т-2 4,0 МВА на 10,0 МВА с текущим проектированием (2очередь)</t>
  </si>
  <si>
    <t>ПИР. Реконструкция ПС 35 кВ "Толстый мыс", 3-й пусковой комплекс</t>
  </si>
  <si>
    <t>ПИР Реконструкция ПС 110 кВ "ДСК" с заменой трансформатора Т-2 10 МВА  на 16 МВА, заменой КРУН, заменой ОД и КЗ</t>
  </si>
  <si>
    <t>ПИР Реконструкция ПС "Горный" в п. Горный  с установкой трансформатора 35/10 кВ мощностью  1.0 МВА</t>
  </si>
  <si>
    <t>ПИР Реконструкция административного здания ЮЗЭС  в г.Новороссийске (актовый зал с заменой перекрытия)</t>
  </si>
  <si>
    <t>ПИР Реконструкция сетей 6 кВ (Рк-1) в ст.Натухаевская с переводом на 10 кВ</t>
  </si>
  <si>
    <t>2013-2014</t>
  </si>
  <si>
    <t xml:space="preserve"> ПИР  Реконструкция сетей 0,4 - 10  кВ в ст.Ахтырская Абинского РРЭС</t>
  </si>
  <si>
    <t>ПИР "Реконструкция ВЛ 10 кВ ДМ-1)</t>
  </si>
  <si>
    <t xml:space="preserve">Разукрупнение протяженных фидеров (мероприятия по сертификации эл.эн.) ВЛ-10кВ Г-5 и ВЛ-0,4кВ от ТП Г-5-610,608,604,603;ВЛ-0,4 от ТП-612,605,611,742. ст.Гостагаевская  Анапского района. </t>
  </si>
  <si>
    <t>ПИР Разукрупнение протяженных фидеров (мероприятия по сертификации эл.эн.)ВЛ 0,4кВ от ТП Вн3-518 ст.Виноградная Анапский район</t>
  </si>
  <si>
    <t>Разукрупнение протяженных фидеров (мероприятия по сертификации эл.эн.)  ВЛ 0,4кВ от ТП Дг-5-670-2;ВЛ-0,4 от ТП 754,646,714,655,658. с.Юровка х.Иваново Анапского района.</t>
  </si>
  <si>
    <t>Реконструкция приточно-вытяжной вентиляции в производственных помещениях предприятия ЮЗЭС в г.Новороссийске (сварочный участок, помещения стояночных боксов гаража)</t>
  </si>
  <si>
    <t xml:space="preserve">после 2015 </t>
  </si>
  <si>
    <t>Внедрение сигнализаторов гололедообразования и устройств плавки гололеда на транзите ВЛ 110 кВ "Геленджик - Джубга" 1 очередь</t>
  </si>
  <si>
    <t>ПИР Реконструкция КЛ-10кВ и ВЛ-10кВ АО-2 от ПС "Архипо-Осиповка" до ТП АО2-340, Геленджикского РРЭС Геленджикского РРЭС - п. Архипо-Осиповка МО г/к Геленжик</t>
  </si>
  <si>
    <t>ПИР  Абинский район, территории школ и детсадовсадов. Реконструкция ВЛ 0,4 кВ от ТП Щ7-744 длиной 0,4 км Ах332-354 длиной 0,03 км, Ф5 -648 длиной 0,08  - ст. Федоровская, Ахтырская, х. Ольгинский  Абинского района</t>
  </si>
  <si>
    <t>ПИР Реконструкция ВЛ-0,4 кВ от ТП ПР 3-181 в г.Крымск Крымского района. - Крымский район г. Крымск</t>
  </si>
  <si>
    <t>Реконструкция автомойки на центральной базе в. Новороссийске</t>
  </si>
  <si>
    <t>ПИР 'Реконструкция здания гаража-склада Крымского РРЭС</t>
  </si>
  <si>
    <t>ПИР 'Реконструкция автобоксов</t>
  </si>
  <si>
    <t>ПИР 'Реконструкция внешних ограждений подстанций Широкая Балка, Звезда, Хабль, КПТФ, Никитинская, Новотроицкая, Гостагаевская, Новая, Абинская с заменой сетчатых ограждений на бетонное с устройством пожаро-охранной сигнализации</t>
  </si>
  <si>
    <t>Реконструкция производственных баз и участков ПИР Абинского, Анапского, Геленджикского, Крымского РРЭС и предприятия ЮЗЭС в г.Новороссийске по устройству площадок открытого хранения маслонаполненного оборудования.</t>
  </si>
  <si>
    <t>ПИР Реконструкция здания Абинского сетевого участка. 1 этап.</t>
  </si>
  <si>
    <t>ПИР Реконструкция здания Новороссийского РРЭС. 1 этап.</t>
  </si>
  <si>
    <t>Схема перспективного развития распределительных электрических сетей 6-10 кВ г.Сочи</t>
  </si>
  <si>
    <t>1.2</t>
  </si>
  <si>
    <t xml:space="preserve">Строительство 2х цепной ВЛ 110 кВ Самурская-Лаго-Наки с заходами на ПС (L= 40 км) </t>
  </si>
  <si>
    <t xml:space="preserve"> Строительство одноцепной  ВЛ 110 кВ "Апшеронская-Самурская" </t>
  </si>
  <si>
    <t>Текущее проектирование и строительство ВЛ 35 кВ Витаминкомбинат - Калинино</t>
  </si>
  <si>
    <t>Строительство ПС 110/10 кВ "Ангарская" с трансформаторами 2х25 МВА и заходами ВЛ-110 кВ</t>
  </si>
  <si>
    <t xml:space="preserve">«Строительство 2-х цепной ВЛ – 110 кВ связи между ВЛ 110 кВ «Афипская – Октябрьская» 1 и 2 ц и ВЛ – 110 кВ «Южная – Набережная», «Парфюмерная – Набережная» с отпайкой на ПС 110/35/10 кВ «Зеленый дом» </t>
  </si>
  <si>
    <t>Строительство ПС 110/35/10 кВ "Зеленый Дом" (с заходом отпайки ВЛ 35 кВ от ВЛ-35 кВ "Керамзитовый завод - Энем" с отводом земельного участка и проектированием) с установкой 2х силовых трансформаторов 2х25 МВА с РПН, строительство ОРУ-35,110 кВ с элегазовыми выключателями 110, 35 кВ, разъединителями 110, 35 кВ с электродвигательным приводом, I и II  сш-35 кВ, I и II  сш-10 кВ с вакуумными выключателями и секционированием, установкой ДГР с плавным регулированием  на  всех  сш 10 кВ, АПВ, АЧР на  отходящих линиях 10кВ ; выполнением релейной защиты , автоматики и телемеханизации ПС  с отводом земельного участка и проектированием</t>
  </si>
  <si>
    <t>"Строительство ПС 110/10 кВ "Солнечная"</t>
  </si>
  <si>
    <t>"Строительство ПС 110/10 кВ "Российская"</t>
  </si>
  <si>
    <t>"Строительство ПС 110/10 кВ "Путевая"</t>
  </si>
  <si>
    <t>РП установка диспетчерского щита ТТЭС</t>
  </si>
  <si>
    <t>ПС "Лорис" с пристройкой бытовых помещ.</t>
  </si>
  <si>
    <t>Реконструкция Ильского СУ</t>
  </si>
  <si>
    <t>Замена радиостанции "Салют"</t>
  </si>
  <si>
    <t>Строительство административно -бытового здания Новотитаровского СУ, Динского РРЭС</t>
  </si>
  <si>
    <t>РПБ Прикубанского РРЭС в г. Краснодаре в т.ч. : 3 пусковой комплекс</t>
  </si>
  <si>
    <t>Строительство здания  Краснодарского РРЭС</t>
  </si>
  <si>
    <t>Строительство ТРП-10/0,4 кВ в с.Ольгинка</t>
  </si>
  <si>
    <t>Строительство КЛ 6 кВ РП6 -ТП-232 и ТП-450 Сочинского РРЭС (Строительство КЛ 6 кВ с реконструкцией ТП-232 3х1000 кВА в Сочинском РРЭС)</t>
  </si>
  <si>
    <t>Строительство ПС 110/10 кВ "Лаго-Наки" с двумя трансформаторами 10 МВА</t>
  </si>
  <si>
    <t>Расширение ОРУ 110 кВ ПС 110/35/6-10 кВ "Апшеронская"  установка ячейки 110кВ</t>
  </si>
  <si>
    <t>1 ячейка</t>
  </si>
  <si>
    <t>Реконструкция  и расширение ПС 35/10 кВ "Самурская" на напряжение 110 кВ Строительство ОРУ 110 кВ 2 ячейки 110 кВ и установка трансформатора 110 кВ 2.5 МВА</t>
  </si>
  <si>
    <t>Строительство ТРП 2х1000 кВА в поселке Небуг (8-мь линейных ячеек, с вакуумными или злегазовыми выключателями) с питаюшими КВЛ 10 кВ (Строительство ТРП-10/0,4 кВ в поселке Небуг Туапсинского района)</t>
  </si>
  <si>
    <t>ПИР « Строительство ПС 35/10 кВ Курортная с ВЛ 35 кВ в п. Верхнее Джемете в городе-курорте Анапа с корректировкой проекта, отводом земельных участков»</t>
  </si>
  <si>
    <t>Строительство ПС-110/10 кВ "Пальмовый берег" с трансформаторами 2*25 МВА типа ТРДН-25000/110/10 с заходом на ПС двухцепной ВЛ 110 кВ, L=6 км, сечением 240 мм2</t>
  </si>
  <si>
    <t>ПИР строительства ВЛ-110 кВ "СТЭС-Сочи" (3,5 км)</t>
  </si>
  <si>
    <t>Строительство производственного здания сетевого участка Тихорецкого РРЭС в ст.Фастовецкая</t>
  </si>
  <si>
    <t>Родниковский СУ</t>
  </si>
  <si>
    <t>224 м2</t>
  </si>
  <si>
    <t>I кв. 2013</t>
  </si>
  <si>
    <t>иное</t>
  </si>
  <si>
    <t>Реконструкция котельной на базе ЛабЭС и перепроектирование котельной для здания химлаборатории</t>
  </si>
  <si>
    <t>111,2м2</t>
  </si>
  <si>
    <t>IV кв. 2012</t>
  </si>
  <si>
    <t xml:space="preserve">стадия завершения работ </t>
  </si>
  <si>
    <t>Строительство здания Фёдоровского с/участка Абинского РРЭС</t>
  </si>
  <si>
    <t>Строительство блока производственно-складских зданий СМиТ, СЛЭП, СПС на територии производственной базы Сочинского ФЭС в г. Сочи</t>
  </si>
  <si>
    <t>Пожарное депо в пос. Энергетиков</t>
  </si>
  <si>
    <t>Физкультурно-оздоровительный комплекс</t>
  </si>
  <si>
    <t>Воздушные линии (110 кВ) для выдачи мощности от Сочинской ТЭС до подстанции «Мацеста», от подстанции «Мацеста» до подстанции «Хоста», от подстанции «Хоста» до Краснополянской ГЭС, от Краснополянской ГЭС до Сочинской ТЭС (проектные и изыскательские работы, реконструкция)</t>
  </si>
  <si>
    <t>Воздушные линии (110 кВ) для выдачи мощности от Сочинской ТЭС до подстанции «Сочи», от подстанции «Сочи» до подстанции «Пасечная», от  подстанции «Пасечная» до подстанции «Дагомыс» (проектные и изыскательские работы, реконструкция)</t>
  </si>
  <si>
    <t>Воздушные линии (110 кВ) от подстанции «Шепси» до подстанции «Дагомыс» (проектные и изыскательские работы, реконструкция)</t>
  </si>
  <si>
    <t>Воздушные линии (110 кВ) от подстанции «Псоу» до подстанции «Адлер», от  подстанции «Адлер» до подстанции «Кудепста», от подстанции «Кудепста» до подстанции «Хоста» (проектные и изыскательские работы, реконструкция)</t>
  </si>
  <si>
    <t>Заходы линий электропередач (110 кВ) для выдачи мощности Адлерской ТЭС до существующей линии от ПС «Южная» до ПС «Адлер» (проектные и изыскательские работы, строительство)</t>
  </si>
  <si>
    <t>Реконструкция сети 110 кВ, прилегающей к проектируемой ПС 220 кВ Бужора ( ВЛ-110 кВ Джемете- Анапская - 16,4 км, Раевская - Анапская 18,6 км + строительство дополнительных ответвлений протяженностью  8 км)  ( затраты по оформлению земли)  -  ст. Анапская МО г. Анапа, МО г. Новороссийск, ст. Раевская</t>
  </si>
  <si>
    <t>Реконструкция ВЛ-110 кВ "Варениковская- Гостагаевская "  -  ст. Варениковская Крымского района, ст. Гостагаевская, МО г/к. Анапа</t>
  </si>
  <si>
    <t>Реконструкция ВЛ-110 кВ "Гостагаевская- Джемете - "  -  ст. Варениковская Крымского района, ст. Гостагаевская, МО г/к. Анапа</t>
  </si>
  <si>
    <t>Восстановление ВЛ 110 кВ "Восточная-Пенайская, Восточная-Пролетарий" (27 км)</t>
  </si>
  <si>
    <t>Реконструкция ВЛ 110 кВ Геленджик-Дивноморская с заменой провода на большее сечение</t>
  </si>
  <si>
    <t>Вынос воздушных линий 10 кВ и ТП с территории школ и детских дошкольных учреждений Кавказского района  - Кавказский район ст. Кавказская</t>
  </si>
  <si>
    <t xml:space="preserve"> Реконструкция сети ВЛ-10 кВ ф. КН-2 с заменой проводов на СИП-3 СОШ №1 в ст. Каневской - Каневской район ст. Каневская </t>
  </si>
  <si>
    <t xml:space="preserve">Реконструкция ВЛ 0,4 кВ с заменой опор, вводов, голого провода на СИП-2А от КТП:  Пм 1-1410;  Шкр 1-567; Шкр 1-660; Шкр1-627;Г 3-278;Пл 3-240; Шк 3-648 протяженностью 2,94 км проходящих по территории образовательных и дошкольных учреждений Кущевского района  - Кущевской район: ст.Кисляковская, ст.Кущевская, п.Первомайский, х.Б.Лопатина, с.Красная Поляна, ст.Шкуринская, х.Красное, с.Раздольное, с.Ивано-Слюсаревское, с.Глебовка, с.Ильинское, с.Полтавченское, п.Заводской. </t>
  </si>
  <si>
    <t xml:space="preserve">Реконструкция ВЛ 0,4 кВ с заменой опор, вводов, голого провода на СИП-2А от КТП: СМ 14-19; СМ 20-88; ТД 4-389; СМ 25-35; СМ 14-84; ТД 4-105; СМ 20-337; См20-82;  СМ 14-219; СТЖ 11-355; Я 3-95; СЗС 5-156; КН 1-303; КН 3-367; СМ 20-55 протяженностью 2,04 км проходящих по территории образовательных и дошкольных учереждений Староминского района - Староминской район ст. Староминская, х.Восточный Сосык, ст.Новоясенская, п.Рассвет, ст.Канеловская. </t>
  </si>
  <si>
    <t xml:space="preserve">Реконструкция ВЛ 0,4 кВ с заменой опор, вводов, голого провода на СИП-2А от КТП(ЗТП):Сщ-7-63, Сщ-7-165, Н-1-15, Н-1-32, Сщ-2-85, Н-5-79, Щс-1-156, Щс-3-87, Еу-7-327, Ек-3-528, Ек9-562, Нщ-2-208, Нщ-7-269, Глф-7-456, Глф-7-414  протяженностью 4,67 км. Реконструкция ВЛ-10кВ с заменой на кабель 10кВ: Сщ-7, Н-1, Сщ-2, Щс-1, Глф-7 протяженностью 0,62 проходящих по территории образовательных и дошкольных учереждений Щербиновского района. - Щербиновский район: ст.Старощербиновская, х.Щербиновский, с.Щербиновский, с.Ей-Укрепление, с.Екатериновка, ст.Новощербиновская, с.Глафировская. </t>
  </si>
  <si>
    <t>Разукрупнение протяженных фидеров 0,4 кВ от ТП КП-6-409 с установкой дополнительной ТП,Ейский район ,ст.Копанская.</t>
  </si>
  <si>
    <t>Разукрупнение  протяженных  фидеров  с  установкой  новой  КТП  с  заменой  неизолированного  провода  на  СИП-2А: ст.Владимировская от ТП 164;ст.Владимировская от ТП 44; ст.Темиргоевская от ТП 920; ст.Бесленеевская от ТП 383; ст.Губская от ТП 812; ст.Костромская от ТП 537; ст.Костромская от ТП 606 (ст. Владимировская от ТП 44).</t>
  </si>
  <si>
    <t xml:space="preserve"> Реконструкция сети ВЛ-0.4 кВ  с заменой проводов на СИП от ТП ТД-3-274 ф.№1 СОШ №9 в х. Труд Каневского района - Каневской район х. Труд </t>
  </si>
  <si>
    <t>Реконструкция сети 0,4 кВ с заменой проводов на СИП х. Некрасовский Приморско-Ахтарского района</t>
  </si>
  <si>
    <t>Реконструкция сети 0,4 кВ с заменой проводов на СИП х. Новонекрасовский Приморско-Ахтарского района</t>
  </si>
  <si>
    <t>Разукрупнение протяженных ВЛ-0,4 кВ с установкой ТП 10/0,4 кВ в х. Киновия Брюховецкого района</t>
  </si>
  <si>
    <t>Рекоснтруцкия ВЛ-0,4кВ от КТП НЛ-1-811 ст.Новолеушковская - Новолеушковское сельское поселение МО Павловский район</t>
  </si>
  <si>
    <t>Рекоснтруцкия ВЛ-0,4кВ от ТП Н-3-287 ст.Новолокинская - Новолокинское сельское поселение МО Белоглинский район</t>
  </si>
  <si>
    <t>Реконструкция ВЛ-0,4кВ от ТП БГ-5-58А с установкой КТП-10/0,4кВ с.Белая Глина - Белоглинское сельское поселение МО Белоглинский район</t>
  </si>
  <si>
    <t>Разукрупнение протяженных фидеров ВЛ-0,4кВ от ТП С-4-83 с установкой дополнительной КТП-10/0,4кВ с.Белая Глина - Белоглинское сельское поселение МО Белоглинский район</t>
  </si>
  <si>
    <t>Реконструкция ВЛ о,4 кВ Л-1 от ТП-10/0,4 кВ ЧР1-877 в пролетах 7-2-4 с заменой проводов на ТОРСАДУ на территории СОШ №14 в ст. Имеретинской</t>
  </si>
  <si>
    <t>Реконструкция ВЛ -0,4 кВ с заменой проводовна ТОРСАДУ, проходящих на территории детских садов Северского РРЭС</t>
  </si>
  <si>
    <t>Реконструкция ВЛ-0,4 кВ с заменой проводов на СИП-2А, проходящих по территории школ и детских садов Теучежского РРЭС</t>
  </si>
  <si>
    <t>Реконструкция ВЛ-0,4 кВ с заменой проводов на СИП-2А, проходящих по территории школ и детских садов Тахтамукайского РРЭС</t>
  </si>
  <si>
    <t>Разукрупнение протяженных фидеров ВЛ-0,4 кВ от ТП 10/0,4 кВ НС19-3-63,НС19-3-62 и НС19-3-1073 в с. Красносельском ДРРЭС</t>
  </si>
  <si>
    <t>Разукрупнение протяжённых фидеров ВЛ-0,4 кВ от ТП-0,4 кВ Б9-759 и Б9-762 путём установки дополнительной КТП-10/0,4 кВ в ст. Бакинской Горячеключевского РРЭС</t>
  </si>
  <si>
    <t>Реконструкция  (мероприятия по сертификации электрической  энергии)  ВЛ-0,4кВ  от  ТП  Дг5-754, 646,714; ВЛ-0,4кВ от ТП Пм11-670;  от ТП Пм5-655 и от ТП Пм5-658 в  с.  Юровка, и х. Иваново   Анапского района».</t>
  </si>
  <si>
    <t>Разукрупнение ВЛ 0,4 кВ А406 ф. "Пермская" с установкой дополнительной КТП с. В.Веселое, ул. Пермская Адлерского РРЭС</t>
  </si>
  <si>
    <t>Разукрупнение ВЛ 0,4 кВ А198 ф. "Тимашевский лев" с установкой дополнительной КТП с. С. Молдовка, ул. Тимашевская Адлерского РРЭС</t>
  </si>
  <si>
    <t>Разукрупнение ВЛ 0,4 кВ Д151 ф. "Столовая" с установкой дополнительной КТП с. Волковка, ул. Серебрянная Дагомысского РРЭС</t>
  </si>
  <si>
    <t>Разукрупнение ВЛ 0,4 кВ С500 ф. "Поселок," врезка дополнительной КТП в ВЛ-6 кВ С23-С500 Русская Мамайка, ул. Серебрянная Дагомысского РРЭС</t>
  </si>
  <si>
    <t>Разукрупнение ВЛ 0,4 кВ Д85 ф. "Верхний Поселок", ф. "Нижний Поселок" с установкой дополнительной КТП с. Сергей Поле, ул. Славы Дагомысского РРЭС</t>
  </si>
  <si>
    <t>Разукрупнение ВЛ 0,4 кВ Л16 ф. "Поселок" с установкой дополнительной КТП пос. Лазаревское, ул. Днепровская Лазаревского РРЭС</t>
  </si>
  <si>
    <t>Реконструкция ВЛ 0,4 кВ Т114 ф. "1", "2", "3" с. Краянское Туапсинского РРЭС</t>
  </si>
  <si>
    <t>Реконструкция ВЛ 0,4 кВ Х202 ф. "Юбилейный, "Ахунский" с. Прогресс, пер. Ахунский Хостинского РРЭС</t>
  </si>
  <si>
    <t>Реконструкция ВЛ 0,4 кВ Х107 ф. "Чкаловский" п. Сухумское шоссе Хостинского РРЭС</t>
  </si>
  <si>
    <t>Разукрупнение ВЛ 0,4 кВ ТП-30 ф. "Кавказская", "Виноградная", "Мясокомбинат" с заменой ТП на КТП г. Сочи, ул. Кавказская, ул. Виноградная, пер. Мясокомбинат Сочинского РРЭС</t>
  </si>
  <si>
    <t>Реконструкция КЛ-6 КВ 3 и 4 СШ РП-2 Сочинского РРЭС. Корректировка, реконструкция 1 и 2 СШ РП-2 СРРЭС.</t>
  </si>
  <si>
    <t>Реконструкция ПС 110 кВ  Небуг с заменой трансформаторов 6,3 МВА на 2*25 МВА, заменой оборудования, разработкой проекта (1-й этап)</t>
  </si>
  <si>
    <t>Реконструкция ПС 110/35/6-10 кВ ''Южная'' с заменой силового трансформатора  Т-1, 110/6-6 кВ мощностью 25,0 МВА  на трансформатор  110/6-10кВ  40,0 МВА; сооружением РУ-10кВ I и II с.ш. с  подключением от трансформаторов 110/35/10 кВ Т-3 и Т-1.</t>
  </si>
  <si>
    <t>Реконструкция ОРУ 110кВ ПС 110/35/6 кВ "Ейск 1" с заменой трансформаторов Т2, Т-3 с 16 МВА на 25 МВА (3 этап - Замена тр-ра Т-3, реконструкция ОРУ-110 с установкой ЭВ-110 типа PASS MO-5 шт, монтаж УРЗА, строительство и реконстр. кабельных каналов) - Ейский район, г. Ейск</t>
  </si>
  <si>
    <t xml:space="preserve">Реконструкция и техперевооружение ПС 110/6  кВ "Сочи" (замена трансформатора Т1 и Т2 25 МВА на 2х40 МВА),  2 пусковой комплекс. </t>
  </si>
  <si>
    <t>Реконструкция ПС-110 кВ "Верещагинская" с заходом ВЛ 110 кВ</t>
  </si>
  <si>
    <t>Реконструкция ПС 110 кВ "Альпийская" с заменой трансформа-тора 16 МВА на 25 МВА и установка второго трансформатора 25 МВА, с реконструкцией ОРУ-110 кВ и заходом ВЛ-110 кВ - МО г. Сочи</t>
  </si>
  <si>
    <t>Реконструкция ПС 110/10 кВ "Ольгинка" с установкой трансформаторов 2х25 МВА;Строительство открытого РУ-110 кВ с элегазовыми выключателями, ошиновки 110 кВ; строительство РУ-10 кВ, реконструкция телемеханики (ТМ), релейной защиты и автоматики (РЗА)</t>
  </si>
  <si>
    <t>Реконструкция ПС110 кВ "Геленджик", (2-ой пуск.комплекс) с заменой оборудования</t>
  </si>
  <si>
    <t>Реконструкция ПС 110 кВ "Анапская " с установкой Т-3 25,0 МВА</t>
  </si>
  <si>
    <t>Реконструкция ПС 35 кВ, "Сельхозтехника", "КНИИСХ" с заменой трансформаторов Т-2 4,0 МВА на 10,0 МВА</t>
  </si>
  <si>
    <t>Реконструкция ПС 35/10 кВ "Шапсуг" с переустройством РП-10 кВ № 7, 8, 9 - Республика Адыгея Тахтамукайский район у. Афипсип</t>
  </si>
  <si>
    <t>Реконструкция ПС 35 кВ "Калинино" с заменой трансформаторов Т-2 6,3 МВА на 10,0 МВА</t>
  </si>
  <si>
    <t>Организация каналов связи и телемеханики, модернизация и расширение ССПИ ОАО"Кубаньэнерго"</t>
  </si>
  <si>
    <t>Организация каналов связи и телемеханики, модернизация и расширение ССПИ ОАО "Кубаньэнерго". Реконструкция верхнего уровня ТМ в Лабинском ПЭС</t>
  </si>
  <si>
    <t>Организация каналов связи и телемеханики, модернизация и расширение ССПИ ОАО "Кубаньэнерго". Реконструкция верхнего уровня ТМ  Ленинградского ПЭС</t>
  </si>
  <si>
    <t>Организация каналов связи и телемеханики, модернизация и расширение ССПИ ОАО "Кубаньэнерго".  Реконструкция верхнего уровня ТМ в Славянском ПЭС</t>
  </si>
  <si>
    <t xml:space="preserve">Устройство каналов ПА </t>
  </si>
  <si>
    <t>Организация каналов связи и телемеханики, модернизация и расширение ССПИ ОАО "Кубаньэнерго". Реконструкция верхнего уровня ТМ Тимашевского ПЭС</t>
  </si>
  <si>
    <t xml:space="preserve"> Организация каналов связи и телемеханики в связи с модернизацией и расширением ССПИ ОАО "Кубаньэнерго". Реконструкция верхнего уровня ТМ в Усть-Лабинском ПЭС с ретрансляцией в ЦУС "Кубаньэнерго" и Куб. РДУ</t>
  </si>
  <si>
    <t>Противооползневые мероприятия ПС 110 кВ "Головинка"  - МО г. Сочи</t>
  </si>
  <si>
    <t>Выполнение охранно-пожарной сигнализации производственных зданий в Динском, Северском, Теучежском, Тахтамукайском и Горячеключевском РРЭСах</t>
  </si>
  <si>
    <t>АПНУ Сочинского энергорайона  - МО г. Сочи</t>
  </si>
  <si>
    <t>«Внедрение системы АИИСКУЭ  Кущёвского РРЭС."</t>
  </si>
  <si>
    <t>«Внедрения АИИСКУЭ потребителей, подключённых к ПС 35/10 кВ «Тульская» Адыгейского филиала электрических сетей »</t>
  </si>
  <si>
    <t>АИСКУЭ "Большой Сочи"</t>
  </si>
  <si>
    <t>Реконструкция РДП Сочинского ПЭС - МО г. Сочи</t>
  </si>
  <si>
    <t>Реконструкция внутренней сети электропитания ИА ОАО Кубаньэнерго для подключения мобильного центра обработки данных (гарантийное электропитание)</t>
  </si>
  <si>
    <t>Оборудование по программе энергосбережения (ПКУ)</t>
  </si>
  <si>
    <t>Строительство  ПС 110/10-10 кВ  "Аэропорт" с установкой 2-х силовых трансформаторов 110/10-10кВ мощностью по 40,0 МВА каждый с РПН ,  установкой КРУЭ-110 кВ с  элегазовыми выключателями 110 кВ  и  разъединителями 110 кВ с электродвигательным приводом; установкой 4-х с.ш.РУ-10кВ с установкой ДГР с плавным регулированием  на  всех  сш 6-10 кВ, АПВ, АЧР на  отходящих линиях 10кВ ; выполнением релейной защиты</t>
  </si>
  <si>
    <t>Строительство ПС 110/10/6 кВ "Туапсе-терминал" с двумя  трансформаторами 2*40 МВА, ОРУ-110 кВ, ЗРУ 4 СШ (2-10 кВ, 2-6 кВ), с 2-х цепным заходом от ВЛ 110 кВ Шепси-Туапсе-тяговая 1 (2)</t>
  </si>
  <si>
    <t>Строительство ПС-110 кВ "Бытха"с двумя  трансформаторами 2*40 МВА, ОРУ-110 кВ, ЗРУ 4 СШ (2-10 кВ), с 2-х цепным заходом от ВЛ 110 кВ Сочинская ТЭС-КПГЭС.</t>
  </si>
  <si>
    <t>Строительство КЛ 110 кВ "Восточная-Путевая", "Восточная-Центральная", "Центральная-Путевая"</t>
  </si>
  <si>
    <t>Подстанция "Бочаров Ручей" (110 кВ) с заходами линий электропередачи (проектные и изыскательские работы, строительство)</t>
  </si>
  <si>
    <t>Строительство ПС 110 кВ "Первомайская" с установкой трансформаторов 2х40 МВА и заходами ВЛ 110 кВ</t>
  </si>
  <si>
    <t>Строительство ТРП 2х1000 кВА в поселке Небуг (8-мь линейных ячеек, с вакуумными или злегазовыми выключателями) с питаюшими КВЛ 10 кВ</t>
  </si>
  <si>
    <t xml:space="preserve">Строительство ТРП 10/0.4 кВ в Ольгинка, Туапсинского РРЭС. 1-й и 2-й этапы </t>
  </si>
  <si>
    <t xml:space="preserve">Реконструкция ПС-35/6 кВ "Путевая"с переводом на 110 кВ; установка 2 силовых трансформаторов 110/6-10кВ мощностью по 40,0 МВА; установка ДГР с плавным регулированием и блоком автоматического регулирования на всех сш6-10 кВ; установка КРУ-6-10 кВ с I-II сш 6кВ по 7 линейных ячеек ис I-II сш 10кВ по 10 линейных ячеек .Благоустройство территории, выполнить ОПС и охранную сигнализацию, отвод земельного участка и проектирование.Благоустройство территории, выполнить ОПС и охранную сигнализацию, отвод земельного участка и проектирование  </t>
  </si>
  <si>
    <t>Строительство ТРП 10/0.4 кВ в Ольгинка, Туапсинского РРЭС. 1-й и 2-й этапы (корректировка рабочего проекта)</t>
  </si>
  <si>
    <t>Строительство ремонтно-производственной базы Краснополянского РРЭС  - МО г. Сочи</t>
  </si>
  <si>
    <t>Строительство складского хозяйства Сочинского ФЭС в п. Дагомыс  - МО г. Сочи</t>
  </si>
  <si>
    <t>Реконструкция ВЛ-10кВ Н-5, Н-7 в ст.Незамаевской – Незамаевского сельское поселения МО Павловский район</t>
  </si>
  <si>
    <t>Реконструкция ВЛ-10кВ В-5 в ст.Веселой – Веселовское сельское поселение МО Павловский район</t>
  </si>
  <si>
    <t>Реконструкция ВЛ-10кВ Ш-3 в ст.Юго-Северной – Юго-Северное сельское поселение МО Тихорецкий район</t>
  </si>
  <si>
    <t>Реконструкция ВЛ-10кВ В-1 в п.Парковом – Парковское сельское поселение МО Тихорецкий район</t>
  </si>
  <si>
    <t>Реконструкция ВЛ-10кВ З-5 в ст.Архангельской – Архангельское сельское поселение МО Тихорецкий район</t>
  </si>
  <si>
    <t>Вынос ВЛ-10кВ И-7 с территории СОШ в ст.Ильинской – Ильинское сельское поселение МО Новопокровский район</t>
  </si>
  <si>
    <t>Реконструкция ВЛ-10кВ Э-1 с установкой дополнительной КТП 10/0,4 кВ в с.Белая Глина – Белоглинское сельское поселение МО Белоглинский район</t>
  </si>
  <si>
    <t>Реконструкция участка ВЛ10 кВ РЩ4 от оп.4/10 до оп.4/20 с заменой голого провода на ВЛЗ протяженностью 0,5 км, ст.Ленинградская, Ленинградский район</t>
  </si>
  <si>
    <t>Реконструкция ЗТП РЩ4-142 ст.Ленинградская, Ленинградский район</t>
  </si>
  <si>
    <t>Реконструкция ВЛ0,4 кВ с установкой дополнительной ТП ,заменой опор,вводов, голого провода на СИП от КТП Л13-49, КТП Л13-18,КТП КРЛ9-409,КТП РЩ10-140 протяженностью 6,2 км, ст.Ленинградская,ст.Крыловская, Ленинградский район</t>
  </si>
  <si>
    <t>Реконструкция ВЛ0,4 кВ с установкой дополнительной ТП ,заменой опор,вводов, голого провода на СИП от КТП Д3-560,КТП Д5-522,КТП УР2-185 протяженностью 1,8 км, ст.Должанская,п.Воронцовка, Ейский район</t>
  </si>
  <si>
    <t>Реконструкция ВЛ0,4 кВ с установкой дополнительной ТП ,заменой опор,вводов, голого провода на СИП от КТП СТП3-86,КТП СТП3-85,КТП К6-81,КТП ШКР1-649,ШКР1-601, КТП Э6--97 протяженностью 8,2 км, ст.Кущевская,ст.Шкуринская,с.Красное, Кущевский район</t>
  </si>
  <si>
    <t>Разукрупнение и реконструкция ВЛ-0,4кВ с заменой голого провода на СИП с установкой разгрузочной от ТП СД7-530 в г.Армавир -Краснодарский край г.Армавир</t>
  </si>
  <si>
    <t>Разукрупнение и реконструкция ВЛ-0,4кВ с заменой голого провода на СИП с установкой разгрузочной КТП от ТП КА-3-899 в Кавказском районе -Кавказский район ст.Кавказская</t>
  </si>
  <si>
    <t>Вынос воздушных линий 0,4 кВ с территории школ и детских дошкольных учреждений Кавказского района - Кавказский район, ст.Темижбекская</t>
  </si>
  <si>
    <t>Вынос воздушных линий 0,4 кВ с территории школ и детских дошкольных учреждений Гульеквического района, г.Гулькевичи</t>
  </si>
  <si>
    <t>Реконструкция ВЛ-0,4 кВ №5 от ТП ПВ5-247 и №5 ТП ПВ5-370 с установкой дополнительной ТП в ст. Платнировской Кореновского районв</t>
  </si>
  <si>
    <t>Реконструкция ВЛ-0,4 кВ №1 от ТП ПВ5-240 с установкой дополнительной ТП в ст. Платнировской Кореновского районв</t>
  </si>
  <si>
    <t>Реконструкция ВЛ-0,4 кВ №1 от ТП НБ1-602 с установкой дополнительной ТП в ст.      Новоберезанская Кореновского районв</t>
  </si>
  <si>
    <t>Реконструкция ВЛ-0,4 кВ №1 от ТП ВН1-286 с установкой дополнительной ТП в х. Северокубанский Тбилисского района</t>
  </si>
  <si>
    <t>Реконструкция ВЛ-0,4 кВ №1 от ТП ГЦ3-364 с установкой дополнительной ТП в х. Веселый Тбилисского района</t>
  </si>
  <si>
    <t>Реконструкция ВЛ-0,4 кВ №1 от ТП ПЧ5-382 с установкой дополнительной ТП в х.Красный зеленчук Тбилисского района</t>
  </si>
  <si>
    <t>Реконструкция ВЛ-0,4 кВ №1 от ТП ТБ9-52 с установкой дополнительной ТП в ст. Тбилисская Тбилисского района</t>
  </si>
  <si>
    <t>Реконструкция ВЛ-0,4 кВ №1, №2, №3, №4 от ТП ДР5-62,  с установкой 4-х  дополнительных  ТП в ст. Выселки Выселковского района</t>
  </si>
  <si>
    <t>Реконструкция ВЛ-0,4 кВ №3 от ТП ЛЦ14-302 с установкой дополнительной ТП в п. Вимовец   Усть-Лабинского района</t>
  </si>
  <si>
    <t>Реконструкция ВЛ-0,4 кВ №1 от ТП ВР13-94 с установкой дополнительной ТП в ст. Воронежская   Усть-Лабинского района</t>
  </si>
  <si>
    <t>Реконструкция ВЛ-0,4 кВ №1 от ТП Вс1-382 с установкой дополнительной ТП в ст. Восточная   Усть-Лабинского района</t>
  </si>
  <si>
    <t>Реконструкция ВЛ-0,4 кВ №2 от ТП БР4-535 , №3 от ТП БР4-537 с установкой дополнительной ТП в Калининский   Усть-Лабинского района</t>
  </si>
  <si>
    <t>Реконструкция  ВЛ  0,4 кВ от КТП Нп1-134 ( 9,9 км) с установкой  дополнительной  КТП для разукрупнения протяженных фидеров. Краснодарский край Апшеронский район  ст.Темнолесская</t>
  </si>
  <si>
    <t>Реконструкция  ВЛ  0,4 кВ от КТП Г 5 -31 (7,8 км) с установкой  дополнительной  КТП для разукрупнения протяженных фидеров ПС "Гиагинская". Республика Адыгея Гиагинский район  ст. Гиагинская</t>
  </si>
  <si>
    <t>Реконструкция ВЛ-0,4 кВ от ТП Е-5-526 ф.1, ф.2 на территории СОШ №28 в ст.Еремизино-Борисовская – Еремизино-Борисовское сельское поселение МО Тихорецкий район</t>
  </si>
  <si>
    <t>Реконструкция ВЛ-0,4 кВ от ТП ЕК-3-287 на территории СОШ №1 в ст.Крыловской –МО Крыловский район</t>
  </si>
  <si>
    <t>Реконструкция ВЛ-0,4 кВ от ТП З-3-303 ст.Архангельская – Архангельское сельское поселение МО Тихорецкий район</t>
  </si>
  <si>
    <t>Реконструкция ВЛ-0,4 кВ от ТП З-3-305 ст.Архангельская – Архангельское сельское поселение МО Тихорецкий район</t>
  </si>
  <si>
    <t>Реконструкция ВЛ-0,4 кВ от ТП З-3-347 ст.Архангельская – Архангельское сельское поселение МО Тихорецкий район</t>
  </si>
  <si>
    <t>Реконструкция ВЛ-0,4 кВ от ТП И-5-246 на территории СОШ в ст.Ильинской – Ильинское сельское поселение МО Новопокровский район</t>
  </si>
  <si>
    <t>Реконструкция ВЛ-0,4 кВ от ТП К-102-327 на территории СОШ №3 в ст.Крыловской –МО Крыловский район</t>
  </si>
  <si>
    <t>Реконструкция ВЛ-0,4 кВ от ТП КГ-3-48 на территории СОШ №10 в ст.Кугоейская – Кугоейское сельское поселение МО Крыловский район</t>
  </si>
  <si>
    <t>Реконструкция ВЛ-0,4 кВ от ТП НП-7-144 на территории дошкольного учреждения д/с №5 «Ромашка» в с.Новопавловка – Новопавловское сельское поселение МО Белоглинский район</t>
  </si>
  <si>
    <t>Реконструкция ВЛ-0,4 кВ от ТП НС-5-85 на территории СОШ №9 в сст.Новосергеевской – Новосергеевское сельское поселение МО Крыловский район</t>
  </si>
  <si>
    <t>Реконструкция ВЛ-0,4 кВ от ТП СЛ-5-939 на территории государственного коррекционного общеобразовательного учреждения в ст.Старолеушковской – Старолеушковское сельское поселение МО Павловский район</t>
  </si>
  <si>
    <t>Реконструкция ВЛ-0,4 кВ от ТП Т-7-28 в х.Шевченко – Павловское сельское поселение МО Павловский район</t>
  </si>
  <si>
    <t>Реконструкция ВЛ-0,4 кВ от ТП Т-7-35 в х.Шевченко – Павловское сельское поселение МО Павловский район</t>
  </si>
  <si>
    <t>Реконструкция ВЛ-0,4 кВ от ТП Ф-5-918 на территории дошкольного учреждения д/с  в ст.Фастовецкой – Фастовецкое сельское поселение МО Тихорецкого район</t>
  </si>
  <si>
    <t>ВЛ-0,4 кВ от ТП Ш-3-339 на территории СОШ №4 в с.Шевченковское – Шевченковское сельское поселение МО Крыловский район</t>
  </si>
  <si>
    <t>Реконструкция ВЛ-0,4 кВ от ТП Э-4-93 на территории дошкольного учреждения д/с №2 в с.Белая Глина – Белоглинское сельское поселение МО Белоглинский район</t>
  </si>
  <si>
    <t>Реконструкция ПС 110/35/10-6 кВ Джемете с заменой Т1 16 МВА на 25 МВА, с заменой Т3 10 МВА на 25 МВА, реконструкция ОРУ 110, реконструкция КРУН 10 кВ.</t>
  </si>
  <si>
    <t xml:space="preserve">Реконструкция ОРУ-110 кВ ПС 110/10/6 кВ "Восточная", </t>
  </si>
  <si>
    <t xml:space="preserve"> Расширение ПС-110 кВ "Мацеста" с установкой Т-3 40 МВА</t>
  </si>
  <si>
    <t xml:space="preserve">Реконструкция ПС-35/6 кВ "Центральная" с переводом на 110 кВ; установка 2 силовых трансформаторов 110/6-10кВ мощностью по 40,0 МВА; установка ДГР с плавным регулированием и блоком автоматического регулирования на всех сш6-10 кВ; установка КРУ-6-10 кВ с I-II сш 6кВ по 7 линейных ячеек ис I-II сш 10кВ по 10 линейных ячеек .Благоустройство территории, выполнить ОПС и охранную сигнализацию, отвод земельного участка и проектирование.Благоустройство территории, выполнить ОПС и охранную сигнализацию, отвод земельного участка и проектирование  </t>
  </si>
  <si>
    <t>ПИР Организация каналов связи и телемеханики, модернизация и расширение ССПИ ОАО"Кубаньэнерго" -  МО г. Краснодар</t>
  </si>
  <si>
    <t xml:space="preserve"> ПИР. Организация каналов связи и телемеханики, модернизация и расширение ССПИ ОАО "Кубаньэнерго". Модернизация устройств ТМ на ПС 110кВ "Забайкаловская", "УНПС", "ГНС-1", "Гулькевичи" и передачи информации в ЦУС ОАО "Кубаньэнерго" и Кубанское РДУ</t>
  </si>
  <si>
    <t>СочЭС</t>
  </si>
  <si>
    <t>КЭС</t>
  </si>
  <si>
    <t>ЛенЭС</t>
  </si>
  <si>
    <t>СлЭС</t>
  </si>
  <si>
    <t>ЮЗЭС</t>
  </si>
  <si>
    <t>АрЭС</t>
  </si>
  <si>
    <t>ТимЭС</t>
  </si>
  <si>
    <t>АдЭС</t>
  </si>
  <si>
    <t>ТихЭС</t>
  </si>
  <si>
    <t>ЛабЭС</t>
  </si>
  <si>
    <t>УЛЭС</t>
  </si>
  <si>
    <t>ИА</t>
  </si>
  <si>
    <t>Строительство ПС 110/10/10 кВ "Вишневая" с двумя  трансформаторами 2*40 МВА, ОРУ-110 кВ, ЗРУ 4 СШ (2-10 кВ, 2-6 кВ), с 2-х цепным заходом от ВЛ 110 кВ Дагомыс - Сочи</t>
  </si>
  <si>
    <t xml:space="preserve"> Реконструкция ПС 110/10/6 кВ "Восточная" с заменой аккумуляторной батареи  и установкой ДК-6 1-й сш 6 кВ, ДК-6 2-й сш 6 кВ,  - МО г. Краснодар</t>
  </si>
  <si>
    <t>Монтаж пожарно-охранной сигнализации зданий  Староминского  РРЭС - Староминский район, ст. Староминская</t>
  </si>
  <si>
    <t>Строительство 2х одноцепных ВЛ 110 кВ Вышестеблиевская 220 - Волна с каналами связи ВОЛС, ВЧ (Темрюкский РРЭС - СлЭС), ЦППС Темрюкского РРЭС в ст. Вышестеблиевской, п. Волна Темрюкского района</t>
  </si>
  <si>
    <t>Кабельные и воздушные линии (110 кВ) для выдачи мощности от Сочинской ТЭС до подстанции "Сочи" (строительство)</t>
  </si>
  <si>
    <t>Кабельные и воздушные линии (110 кВ) для выдачи мощности от Сочинской ТЭС до подстанции "Хоста" (строительство)</t>
  </si>
  <si>
    <t>Итоговые данные по филиалам:</t>
  </si>
  <si>
    <t>По источникам</t>
  </si>
  <si>
    <t>ВСЕГО:</t>
  </si>
  <si>
    <t>проверка</t>
  </si>
  <si>
    <t>ОЛИМПИАДА</t>
  </si>
  <si>
    <t>олимпиада</t>
  </si>
  <si>
    <t>ВСПОМОГАТЕЛЬНАЯ ИНФОРМАЦИЯ</t>
  </si>
  <si>
    <t>Источник по освоению</t>
  </si>
  <si>
    <t>Источник по финансированию</t>
  </si>
  <si>
    <t>Дополнительная эмиссия акций ОАО "Кубаньэнерго"</t>
  </si>
  <si>
    <t>Поступление НДС из Бюджета</t>
  </si>
  <si>
    <t>Прочие средства</t>
  </si>
  <si>
    <t>целевые средства на мероприятия по энергосбережению и повышению энергоэффективности</t>
  </si>
  <si>
    <t>нет</t>
  </si>
  <si>
    <t>да</t>
  </si>
  <si>
    <t>-</t>
  </si>
  <si>
    <t>не требуется</t>
  </si>
  <si>
    <t xml:space="preserve">да </t>
  </si>
  <si>
    <t>запрошено</t>
  </si>
  <si>
    <t>ПС -имеется, КЛ 110 кВ -отсутствует</t>
  </si>
  <si>
    <t>ПСД будет получена в марте 2010 г.</t>
  </si>
  <si>
    <t>м</t>
  </si>
  <si>
    <t>к</t>
  </si>
  <si>
    <t>с</t>
  </si>
  <si>
    <t>объект</t>
  </si>
  <si>
    <t>не окупаем</t>
  </si>
  <si>
    <t xml:space="preserve">Итого, по всему ОАО "Кубанбэнерго", в т.ч. </t>
  </si>
  <si>
    <t>3.1</t>
  </si>
  <si>
    <t>7.2</t>
  </si>
  <si>
    <t>5.3</t>
  </si>
  <si>
    <t>5.4</t>
  </si>
  <si>
    <t>7.1</t>
  </si>
  <si>
    <t>3.2.12</t>
  </si>
  <si>
    <t>7.5</t>
  </si>
  <si>
    <t>4.2</t>
  </si>
  <si>
    <t>5.2</t>
  </si>
  <si>
    <t>12</t>
  </si>
  <si>
    <t>5.1</t>
  </si>
  <si>
    <t>нормы ПУЭ</t>
  </si>
  <si>
    <t>не соблюдение ПУЭ, обращение глав администраций</t>
  </si>
  <si>
    <t>Улучшение качества электроэнергии, повышение надежности электроснабжения потребителей</t>
  </si>
  <si>
    <t>реконструкция и возобновлние основных фондов</t>
  </si>
  <si>
    <t>График устранения замчаний Ростехнадзоря в рамках подготовки систем жизнеобеспечиности Краснодарского края от 07.10.2009</t>
  </si>
  <si>
    <t>письма администрации, аварийное состояние</t>
  </si>
  <si>
    <t xml:space="preserve">приведение
  электроустановок в соответствие с требованиями ПУЭ </t>
  </si>
  <si>
    <t>надежность</t>
  </si>
  <si>
    <t>обращение глав администраций</t>
  </si>
  <si>
    <t>Повышение качества эл.энергии</t>
  </si>
  <si>
    <t>Программа сертификации качества эл.энегии                      ОАО "Кубаньэнерго"</t>
  </si>
  <si>
    <t>Обращение Директора МОУ СОШ№1 в с. Брюховецкой  №171 от 08.06.2009, Письмо ОАО "Кубаньэнерго" №КЭ/1200/1120 от 10.11.2009</t>
  </si>
  <si>
    <t>Письмо  Администрации Пр-Ахтарского района №134-284/10 от 28.01.20010, Письмо ОАО "Кубаньэенерго" №КЭ/1200/433</t>
  </si>
  <si>
    <t>Письмо Администрации МО Брюховецкий район №523 от 15.03.2010</t>
  </si>
  <si>
    <t xml:space="preserve">мероприятия по обеспечению связи </t>
  </si>
  <si>
    <t>надежность и качество</t>
  </si>
  <si>
    <t>письма администрации,снижение потерь электроэнергии</t>
  </si>
  <si>
    <t>да (а)</t>
  </si>
  <si>
    <t>ОАО "Кубаньэнерго"</t>
  </si>
  <si>
    <t>ЛЭП 0,4-20 кВ</t>
  </si>
  <si>
    <t xml:space="preserve"> млн.
руб.</t>
  </si>
  <si>
    <t>КРАТКАЯ ХАРАКТЕРИСТИКА ИНВЕСТИЦИОННОЙ ПРОГРАММЫ ОАО "Кубаньэнерго" на период 2011 г.</t>
  </si>
  <si>
    <t>Итого по ОАО "Кубаньэнерго"</t>
  </si>
  <si>
    <t xml:space="preserve">Итого, по всему ОАО "Кубаньэнерго", в т.ч. </t>
  </si>
  <si>
    <t>Консолидированная инвестиционная программа ОАО "Кубаньэнерго" на 2011 г.</t>
  </si>
  <si>
    <t>Объекты незавершённого строительства, не включенные в инвестиционную программу</t>
  </si>
  <si>
    <t>Итого, по всему ОАО "Кубаньэнерго"</t>
  </si>
  <si>
    <t>Реконструкция ВЛ 110 кВ "Кирилловская - Южная"</t>
  </si>
  <si>
    <t>после 2015</t>
  </si>
  <si>
    <t>Реконструкция ВЛ-110 кВ  Дагомыс-тяг.-Пасечная.  Опоры  № 36,37,39 Негабаритное  место.</t>
  </si>
  <si>
    <t>Текущие проектирование и реконструкция ВЛ-110 Дагомыс-Верещагинская оп. №10 вынос опоры</t>
  </si>
  <si>
    <t>Реконструкция ВЛ-110  кВ  КПГЭС-Хоста.  Опоры  №  3х-4х. Негабаритное  место.</t>
  </si>
  <si>
    <t>ВЛ 110 кВ Мацеста-Каменка</t>
  </si>
  <si>
    <t>Поэтапная реконструкция ВЛ 110 кВ "Шепси-Чилипси" с заменой опор и провода, демонтажом ГЗТ и установкой ОПН</t>
  </si>
  <si>
    <t>Текущее проектирование и Вынос из зоны затопления опоры № 155 ВЛ -35 кВ "Водохранилище -Заря"</t>
  </si>
  <si>
    <t>Реконструкция  ВЛ 35 кВ "Веселая-Екатериновская"</t>
  </si>
  <si>
    <t xml:space="preserve">  3.2.7</t>
  </si>
  <si>
    <t>ВЛЭП 10кВ</t>
  </si>
  <si>
    <t>Реконструкция распределительных сетей 10 кВ</t>
  </si>
  <si>
    <t>2012 год - 14 400 тыс. руб.
2013 год - 18 000 тыс. руб.
2014 год - 18 000 тыс. руб.
2015 год - 31 500 тыс. руб.</t>
  </si>
  <si>
    <t>Реконструкция ВЛ-10 кВ ТМ7 в Темрюкском районе ст.Тамань</t>
  </si>
  <si>
    <t xml:space="preserve">Реконструкция ВЛ-10 кВ ПФ-1 в Славянском районе п.Маевский </t>
  </si>
  <si>
    <t>Реконструкция ВЛ 10 кВ Ц6</t>
  </si>
  <si>
    <t>Разукрупнение существующих распределительных сетей</t>
  </si>
  <si>
    <t>Реконструкция ВЛ 10 кВ С470-С538 Дагомысского РРЭС</t>
  </si>
  <si>
    <t>Реконструкция ВЛ 10 кВ С552-С12 Дагомысского РРЭС</t>
  </si>
  <si>
    <t>Реконструкция ВЛ 10 кВ А161-А401/А4/А120 Адлерского РРЭС п. Ермоловка</t>
  </si>
  <si>
    <t>Объекты по результатам инвентаризации Тихорецких ЭС(Здания ЗТП 71 шт.)</t>
  </si>
  <si>
    <t>Реконструкция ВЛ 0,4 кВ от КТП К 3-100 х. Новый Павловского района</t>
  </si>
  <si>
    <t>Реконструкция ВЛ 0,4 кВ от ТП М 5-542 п. М.Кубанский, Новопокровский район</t>
  </si>
  <si>
    <t>Разукрупнение протяженных фидеров ВЛ 0,4 кВ от ТП О11-422 с установкой дополнительной ТП 10/0,4 кВ ст.Октябрьская Крыловского района</t>
  </si>
  <si>
    <t>Реконструкция ВЛ 0,4 кВ от КТП НЛ-1-811 ст.Новолеушковская  Павловского района</t>
  </si>
  <si>
    <t>Реконструкция ВЛ 0,4 кВ от КТП В -1-632  и СОШ ст.Веселая  Павловского района</t>
  </si>
  <si>
    <t>Прочие собственные источники</t>
  </si>
  <si>
    <t>Санаторий на 500 мест.</t>
  </si>
  <si>
    <t>Постановление Правительства РФ № 991</t>
  </si>
  <si>
    <t>Приказ Минэнерго РФ №417</t>
  </si>
  <si>
    <t>2007 утверждено РЭК</t>
  </si>
  <si>
    <t>2008 утверждено РЭК</t>
  </si>
  <si>
    <t>2009 утверждено РЭК</t>
  </si>
  <si>
    <t>2010 утверждено РЭК</t>
  </si>
  <si>
    <t>2011 утверждено РЭК</t>
  </si>
  <si>
    <t xml:space="preserve">ОАО "Кубаньэнерго" </t>
  </si>
  <si>
    <t>Начальник управления тарифообразования</t>
  </si>
  <si>
    <t>В. А . Борисова</t>
  </si>
  <si>
    <t>Реконструкция ВЛ 0,4 кВ от ТП Х1-627 ст. Хопёрская, Тихорецкий район</t>
  </si>
  <si>
    <t>Реконструкция ВЛ 0,4 кВ от КТП Е1-501 ст. Еремизино-Борисовская Тихорецкого района</t>
  </si>
  <si>
    <t>ВЛЭП 0,4кВ</t>
  </si>
  <si>
    <t>Разукрупнение протяженных фидеров 0,4 кВ с заменой трансформаторов: п. Мостовской от КТП "М- 10 - 40", п. Мостовской от КТП "М-10-44", п. Мостовской КТП "М-9-169", ст. Михайловская от КТП "Мх1-402", ст. Михайловская от КТП "Мх-2-403", ст. Михайловская "Мх-2-408".</t>
  </si>
  <si>
    <t>I кв.2013</t>
  </si>
  <si>
    <t>повышение надежности эл.снабжения социально-значимыз объектов и объектов жизнеобеспечения</t>
  </si>
  <si>
    <t>Разукрупнение протяженных фидеров с установкой новой КТП c заменой неизолированного провода на СИП 2 А (ст.Владимирская, от ТП-164;ст. Владимирская от ТП-44; ст. Темиргоевская от ТП 920;ст. Бесленеевская от ТП 383; ст. Губская от ТП 812; ст. Костромская от ТП 537; ст. Костромская от ТП 606).</t>
  </si>
  <si>
    <t>IIкв. 2014</t>
  </si>
  <si>
    <t>Разукрупнение протяженных фидеров с установкой новой КТП ст. Засcовская от ТП 215</t>
  </si>
  <si>
    <t>III кв. 2014</t>
  </si>
  <si>
    <t>Разукрупнение протяженных фидеров с установкой новой КТП ст. Переправная от ТП 192</t>
  </si>
  <si>
    <t>Разукрупнение протяженных фидеров с установкой новой КТП ст. Переправная от ТП 123</t>
  </si>
  <si>
    <t>Разукрупнение протяженных фидеров с установкой новой КТП ст. Ярославская от ТП 524</t>
  </si>
  <si>
    <t>Вынос ВЛ-10/0,4 кВ с территории школ и ДДУ в КРРЭС (х. Свобода школа 21 от ТП "Кп-3-103; х. Свобода детсад от  ТП "Кп-3-103"; п. Степной детсад от ТП "Ст-2-233 Л-1) - Курганинский район х. Свобода, п. Степной</t>
  </si>
  <si>
    <t>Вынос ВЛ 10/0,4 кВ с территории школ и ДДУ в ЛРРЭС (г. Лабинск школа №5 от ТП "Сс-1-109"; ст. Владимирская       ул. Чапаева школа № 4 от ТП "Вл-3-161"; ст. Зассовская школа № 20 от ТП "Зс-7-203") - Лабинский район г. Лабинск, ст Владимирская, ст. Зассовская</t>
  </si>
  <si>
    <t xml:space="preserve">Реконструкция ВЛ 0,4 кВ с заменой голых проводов на СИП в Лабинском РРЭС </t>
  </si>
  <si>
    <t xml:space="preserve">Реконструкция ВЛ 0,4 кВ с заменой голых проводов на СИП в Курганинском РРЭС </t>
  </si>
  <si>
    <t xml:space="preserve">Реконструкция ВЛ 0,4 кВ с заменой голых проводов на СИП в Мостовском РРЭС </t>
  </si>
  <si>
    <t>1.1.2.2</t>
  </si>
  <si>
    <t>1.1.2.3</t>
  </si>
  <si>
    <t>1.1.4.1</t>
  </si>
  <si>
    <t>1.1.4.2</t>
  </si>
  <si>
    <t>1.1.4.3</t>
  </si>
  <si>
    <t>1.1.4.4</t>
  </si>
  <si>
    <t>1.1.4.5</t>
  </si>
  <si>
    <t>1.1.4.6</t>
  </si>
  <si>
    <t>1.1.4.7</t>
  </si>
  <si>
    <t>2.1.1.1.1</t>
  </si>
  <si>
    <t>2.1.1.1.1.1</t>
  </si>
  <si>
    <t>2.1.1.1.1.2</t>
  </si>
  <si>
    <t>2.1.1.1.1.3</t>
  </si>
  <si>
    <t>2.1.1.1.1.4</t>
  </si>
  <si>
    <t>2.1.1.1.2</t>
  </si>
  <si>
    <t>2.1.1.1.2.1</t>
  </si>
  <si>
    <t>2.1.1.1.2.2</t>
  </si>
  <si>
    <t>2.1.1.1.2.3</t>
  </si>
  <si>
    <t>2.1.1.1.2.4</t>
  </si>
  <si>
    <t>2.1.1.2.1</t>
  </si>
  <si>
    <t>2.1.1.2.2</t>
  </si>
  <si>
    <t>2.1.1.2.3</t>
  </si>
  <si>
    <t>2.1.2.1</t>
  </si>
  <si>
    <t>2.1.2.2</t>
  </si>
  <si>
    <t>2.1.2.3</t>
  </si>
  <si>
    <t>2.1.4.1</t>
  </si>
  <si>
    <t>2.1.4.2</t>
  </si>
  <si>
    <t>2.1.4.3</t>
  </si>
  <si>
    <t>2.1.4.4</t>
  </si>
  <si>
    <t>2.1.4.5</t>
  </si>
  <si>
    <t>2.1.4.6</t>
  </si>
  <si>
    <t>2.1.4.7</t>
  </si>
  <si>
    <t>2.1.4.8</t>
  </si>
  <si>
    <t>Прочие электросетевые объекты (автоматизация, связь), в т.ч.</t>
  </si>
  <si>
    <t>1.1.7</t>
  </si>
  <si>
    <t>Объекты незавершенного строительства, не включенные в инвестиционную программу ОАО "Кубаньэнерго" на 2011 год</t>
  </si>
  <si>
    <t>Начальник управления капитального строительства</t>
  </si>
  <si>
    <t>В.Ю. Юрченко</t>
  </si>
  <si>
    <t>Дополнительная эмиссия акций</t>
  </si>
  <si>
    <t>Авансы</t>
  </si>
  <si>
    <t xml:space="preserve">в т.ч. счет 07 "Оборудование к установке"        (в части инвестиционной программы)
</t>
  </si>
  <si>
    <t>Номер титула в соответствии с данным бухгалтерского учета</t>
  </si>
  <si>
    <t xml:space="preserve">Оформленный 
в соответствии 
с законодательством 
землеотвод </t>
  </si>
  <si>
    <t>Разрешение 
на строительство</t>
  </si>
  <si>
    <t>Сметная стоимость объекта в соответствии с ПСД в тек. ценах, без НДС</t>
  </si>
  <si>
    <t>Полная стоимость объекта в тек. ценах, без НДС (с учетом заключенных договоров, доп. соглашений, процентов за кредит и пр.)</t>
  </si>
  <si>
    <t xml:space="preserve">Реновация основного и вспомогательного оборудования </t>
  </si>
  <si>
    <t>2015 план</t>
  </si>
  <si>
    <t>ВСЕГО</t>
  </si>
  <si>
    <t>6</t>
  </si>
  <si>
    <t>НИОКР</t>
  </si>
  <si>
    <t>НИОКР, в т.ч.</t>
  </si>
  <si>
    <r>
      <t xml:space="preserve">Инвестиции, всего </t>
    </r>
    <r>
      <rPr>
        <sz val="11"/>
        <rFont val="Arial"/>
        <family val="2"/>
      </rPr>
      <t>(сумма строк 1, 2, 3, 4, 5, 6)</t>
    </r>
  </si>
  <si>
    <t>Соглашение между ОАО "МРСК __________", ОАО "ФСК ЕЭС" и администрацией региона</t>
  </si>
  <si>
    <t>Установка устройств регулирования напряжения и компенсации реактивной мощности</t>
  </si>
  <si>
    <t>Инвестиции, всего (сумма пп. 1, 2, 3, 4, 5, 6)</t>
  </si>
  <si>
    <t>Прочие источники внешнего финансирования (расшифровать)</t>
  </si>
  <si>
    <t xml:space="preserve"> Источники  по освоению (без НДС)</t>
  </si>
  <si>
    <t xml:space="preserve"> Источники  финансирования (с НДС)</t>
  </si>
  <si>
    <t>Незавершенное строительство на 01.01.2011 года</t>
  </si>
  <si>
    <t>Итоговые параметры инвестиционной деятельности по источникам финансирования, тыс. руб.</t>
  </si>
  <si>
    <t>Итоговые параметры инвестиционной деятельности по финансированию тыс. руб.</t>
  </si>
  <si>
    <t>Наименование генерального подрядчика (с указанием организационно-правовой формы)</t>
  </si>
  <si>
    <t>Реконструкция распределительных сетей 0,4 кВ</t>
  </si>
  <si>
    <t>2012 год - 12 870 тыс. руб.
2013 год - 18 000 тыс. руб.
2014 год - 18 000 тыс. руб.
2015 год - 31 500 тыс. руб.</t>
  </si>
  <si>
    <t xml:space="preserve">Реконструкция ВЛ 0,4 кВ от КТП СТ9-451 в Темрюкском районе Краснодарского края </t>
  </si>
  <si>
    <t xml:space="preserve">Разукрупнение протяженных фидеров  ВЛ 0,4 кВ от  КТП Ч-1-518 с заменой на КТП киоского типа. </t>
  </si>
  <si>
    <t xml:space="preserve">Разукрупнение протяженных фидеров ВЛ 0,4 кВ от  КТП Ч-5-647 с заменой на КТП киоского типа. </t>
  </si>
  <si>
    <t>Реконструкция ВЛ-0,4 кВ НМ-1-110 в Красноармейском районе ст.Новомышастовская</t>
  </si>
  <si>
    <t>Реконструкция ВЛ-0,4 кВ И7-272 в Красноармейском районе ст.Ивановская</t>
  </si>
  <si>
    <t>Реконструкция ВЛ 0,4 кВ в Темрюкском районе от КТП ТМ7-226 фидер 1,2,3</t>
  </si>
  <si>
    <t>Реконструкция ВЛ 0,4 кВ К9-650 в Красноармейском районе ст. Полтавская (разгрузка фидеров со строительством дополнительной КТП)</t>
  </si>
  <si>
    <t>Реконструкция ВЛ-0,4 кВ с разгрузкой КТП ТМ4-200, КТП ТМ2-190 со строительством новой КТП в Темрюкском районе ст.Тамань</t>
  </si>
  <si>
    <t xml:space="preserve">Реконструкция ВЛ-0,4 кВ А5-475 с разгрузкой КТП в Темрюкском районе ст.Ахтанизовская </t>
  </si>
  <si>
    <t>Реконструкция ВЛ-0,4 кВ ЗП9-572 с разгрузкой КТП в Темрюкском районе ст.Запорожская</t>
  </si>
  <si>
    <t>Реконструкция ВЛ-0,4 кВ в Славянском районе п.Нещадимовский от КТП Б1-127 с заменой провода на СИП и вводов , установкой ВПУ и дополнительной КТП для разгрузки фидеров 1,2.</t>
  </si>
  <si>
    <t>Реконструкция \ВЛ 0,4 кВ в Славянском районе п. \Совхозный от КТП Ц2-08 с заменой неизолированного провода на СИП с заменой вводов и установкой ВПУ и установка дополнительной КТП для разгрузки фидеров</t>
  </si>
  <si>
    <t>Реконструкция линий электропередач 10 и 0,4 кВ с заменой голого провода на СИП, установкой КТП 10/0,4 и ВПУ в пос. Тарусино, Рассвет, Заря</t>
  </si>
  <si>
    <t>Объект введён в эксплуатацию в декабре 2009 года</t>
  </si>
  <si>
    <t>Реконструкция распредсетей 10-0,4 кВ в п.Береговое Геленджикского РРЭС.</t>
  </si>
  <si>
    <t>Объект введён в эксплуатацию в декабре 2008 года</t>
  </si>
  <si>
    <t>Реконструкция ВЛ 0,4 кВ С114 ф. "Ореховка" Дагомысского РРЭС</t>
  </si>
  <si>
    <t>Реконструкция ВЛ 0,4 кВ Д57 ф. "Тракторная" Дагомысского РРЭС</t>
  </si>
  <si>
    <t>Реконструкция ВЛ 0,4 кВ Д193 ф. "Детсад" Дагомысского РРЭС</t>
  </si>
  <si>
    <t>Осуществляет разработу ПИР</t>
  </si>
  <si>
    <t>Наименование проектной/подрядной организации (с указанием организационно-правовой формы)</t>
  </si>
  <si>
    <t>Осуществляет СМР</t>
  </si>
  <si>
    <t>Осущестляет поставку оборудования</t>
  </si>
  <si>
    <t>Объект, включенный РЭК, администрацией области, региона при установлении тарифных решений (Не соглашение)  (Да/Нет)</t>
  </si>
  <si>
    <t>Выдача мощности</t>
  </si>
  <si>
    <t>Объект включен в Соглашение (РАО/ФСК/ХМРСК) (Если включен, необходимо указать РАО, ФСК или ХМРСК в зависимости от соглашения)</t>
  </si>
  <si>
    <t>Критерий включения объекта в  инвестиционную программу в соответствии со сценарными условиями</t>
  </si>
  <si>
    <t>в т.ч.счет 07 "Оборудование к установке" (в части инвестиционной программы и привязкой к титулу объекта)</t>
  </si>
  <si>
    <t>Ввод мощности в эксплуатацию в отчётном периоде, тыс. руб.</t>
  </si>
  <si>
    <t>Ввод мощности в эксплуатацию в отчётном периоде, МВА</t>
  </si>
  <si>
    <t>Ввод мощности в эксплуатацию в отчётном периоде, км</t>
  </si>
  <si>
    <t>Раздел В - Структура капитальных вложений, укрупненно</t>
  </si>
  <si>
    <t>План освоения капитальных вложений на отчётный период в тек. ценах без НДС</t>
  </si>
  <si>
    <t>Ввод основных фондов в тек. ценах</t>
  </si>
  <si>
    <t>в т.ч. счет 07 "Оборудование к установке" (в части инвестиционной программы и привязке к титулам объектов)</t>
  </si>
  <si>
    <t>ПИР для строительства будущих лет, в.т.ч.:</t>
  </si>
  <si>
    <t>Доля в ивестпрограмме, %</t>
  </si>
  <si>
    <t>Средства федерального бюджета</t>
  </si>
  <si>
    <t>Справочно, амортизация, учтенная в тарифе</t>
  </si>
  <si>
    <t>тыс. руб.</t>
  </si>
  <si>
    <t>ВНД</t>
  </si>
  <si>
    <t>ЧДД</t>
  </si>
  <si>
    <t>Срок окупаемости, лет</t>
  </si>
  <si>
    <t>Индекс доходности</t>
  </si>
  <si>
    <t>№ приложения в обосновывающих материалах</t>
  </si>
  <si>
    <t>План I кв.</t>
  </si>
  <si>
    <t>План II кв.</t>
  </si>
  <si>
    <t>План III кв.</t>
  </si>
  <si>
    <t>План IV кв.</t>
  </si>
  <si>
    <t>Сметная стоимость в тек. ценах, без НДС</t>
  </si>
  <si>
    <t>План по начислению амортизации в планируемом году</t>
  </si>
  <si>
    <t xml:space="preserve">Стоимость оборудования в сметной стоимости проекта в тек. ценах </t>
  </si>
  <si>
    <t>Средства местных и региональных бюджетов</t>
  </si>
  <si>
    <t>Облигационные займы</t>
  </si>
  <si>
    <t>Прочие заемные средства (расшифровать)</t>
  </si>
  <si>
    <t>Долевое участие в строительстве за счет прочих источников</t>
  </si>
  <si>
    <t xml:space="preserve">Техническое перевооружение и реконструкция, в.т.ч.: </t>
  </si>
  <si>
    <t>Новое строительство и расширение, в.т.ч.:</t>
  </si>
  <si>
    <t>Крупный (К) / средний (С) / мелкий (М) проект</t>
  </si>
  <si>
    <t>2009 г.</t>
  </si>
  <si>
    <t>2010 г.</t>
  </si>
  <si>
    <t>2011 г.</t>
  </si>
  <si>
    <t>2012 г.</t>
  </si>
  <si>
    <t>Реконструкция ВЛ 0,4 кВ ТП-Н26: Ф4 Туапсинского РРЭС по ул.Мира в пос. Новомихайловка</t>
  </si>
  <si>
    <t>Реконструкция КВЛ 10 кВ Д79-Д198 ДРРЭС</t>
  </si>
  <si>
    <t>Реконструкция КЛ 10 кВ А17-А298</t>
  </si>
  <si>
    <t>Реконструкция КЛ 10 кВ РП55-Д20-11 Дагомысского РРЭС</t>
  </si>
  <si>
    <t>Реконструкция КЛ 10 кВ ф А 103 - А 45 Адлерского РРЭС</t>
  </si>
  <si>
    <t>Реконструкция КЛ-10 кВ Ф-А109-РП48-1 Адлерского РРЭС</t>
  </si>
  <si>
    <t>Реконструкция КЛ 10 кВ ф Ю 3 - РП 36 Адлерского РРЭС</t>
  </si>
  <si>
    <t>Реконструкция КЛ-6 КВ Ф-К8 Хостинского РРЭС</t>
  </si>
  <si>
    <t>Реконструкция КЛ-6 КВ Ф-К9 Хостинского РРЭС</t>
  </si>
  <si>
    <t>Реконструкция КЛ-6 КВ Ф-П19 кл 1,2 Сочинского РРЭС</t>
  </si>
  <si>
    <t>Реконструкция КЛ-6 КВ РП6-450 Сочинского РРЭС</t>
  </si>
  <si>
    <t xml:space="preserve">Реконструкция КЛ 6 кВ от ПС 110 кВ "Сочи" до ТП-105 и реконструкция ТП  </t>
  </si>
  <si>
    <t>Реконструкция КЛ 10 кВ Дагомысского РРЭС (РП8-Д189, РП8-Д73)</t>
  </si>
  <si>
    <t>Реконструкция ПС 110/35/10 "Черемушки" с заменой трансформаторов Т-1 ,Т-2  25 МВА на 40 МВА. Реконструкция ОРУ 110 кВ</t>
  </si>
  <si>
    <t>4 кв.2010</t>
  </si>
  <si>
    <t>Повышение надежности электроснабжения социально-значимых объектов жизнеобеспечения</t>
  </si>
  <si>
    <t xml:space="preserve">Реконструкция ПС-110/35/10 кВ "Западная" </t>
  </si>
  <si>
    <t xml:space="preserve">  3.2.8</t>
  </si>
  <si>
    <t>Реконструкция ПС-110/35/10кВ "Павловская" для электроснабжения деревообрабатывающего цеха ООО "Виктория" вст. Павловской Павловского района</t>
  </si>
  <si>
    <t xml:space="preserve">  5.2</t>
  </si>
  <si>
    <t xml:space="preserve">Реконструкция  ПС-110 кВ Мясокомбинат с заменой существующих трансформаторов  2х10,0 мВА на 2х25,0мВА,  замена аккумуляторной батареи СК-8 на новую </t>
  </si>
  <si>
    <t xml:space="preserve"> 3.1</t>
  </si>
  <si>
    <t>Реконструкция ПС "Родниковская" (Установка двух защит на ПС 110/35 кВ "Родниковская")</t>
  </si>
  <si>
    <t>2 панели</t>
  </si>
  <si>
    <t>IV кв.2012</t>
  </si>
  <si>
    <t>ПС 110/6 кВ Таманский водовод: Телемеханика</t>
  </si>
  <si>
    <t>Реконструкция ПС 110/35/10 кВ "Новопетровская": замена АКБ</t>
  </si>
  <si>
    <t>Реконструкция ПС 110 кВ "Геленджик" с заменой трансформаторов Т1 и Т2  25 МВА  на 40 МВА, заменой КРУН, заменой МВ-110 кВ и установкой Т-3 (1-й п.к. и 2-ой п.к.)</t>
  </si>
  <si>
    <t>782959 в ценах 3 кв. 2008 г.</t>
  </si>
  <si>
    <t>1-й п.к. -2009-2010 гг. 2-ой п.к. -2011г.</t>
  </si>
  <si>
    <t xml:space="preserve">Реконструкция ПС-110 кВ "Родниковая" </t>
  </si>
  <si>
    <t>Реконструкция ПС 110 кВ Сочи. Монтаж СТК.</t>
  </si>
  <si>
    <t xml:space="preserve">Реконструкция ПС-110 кВ "Туапсе город" с заменой силовых трансформаторов с 16 МВА на 25 МВА, заменой ячеек РУ-6 кВ (26 шт.)  и реконструкцией ОРУ-110. </t>
  </si>
  <si>
    <t>Реконструкция ПС "Южная" с заменой трансформаторов 16 МВА и 25 МВА на 2*40 МВА, заменой ячеек РУ-6 кВ (50 шт.).</t>
  </si>
  <si>
    <t xml:space="preserve">Реконструкция ПС-110 кВ "Пасечная" с заменой двух трансформаторов 16 МВА на 25 МВА, реконструкция ОРУ-110 кВ с заменой выключателей 110 кВ (3 шт.), замена ячеек КРУН-6 (30 шт.) и выполнение противооползневых мероприятий.  </t>
  </si>
  <si>
    <t>Реконструкция ПС 110 кВ  Небуг с заменой трансформатора 6,3 МВА на 10 МВА, заменой оборудования, разработкой проекта</t>
  </si>
  <si>
    <t xml:space="preserve">Реконструкция ПС-110 кВ "Мацеста" </t>
  </si>
  <si>
    <t>Ожидаемый период (кв., год) возврата НДС</t>
  </si>
  <si>
    <t xml:space="preserve">Использование банковских кредитов для осуществления капитальных вложений </t>
  </si>
  <si>
    <t>* - расчеты по оплате НДС, связанные с капитальными вложениями ДЗО, должны быть предусмотрены в "Движении потоков наличности"</t>
  </si>
  <si>
    <t>В бумажном виде оформляется на листах формата А3</t>
  </si>
  <si>
    <t>Дисконтированный 
срок окупаемости</t>
  </si>
  <si>
    <t>Нормативный срок 
эксплуатации оборудования, 
лет</t>
  </si>
  <si>
    <t>в т. ч.</t>
  </si>
  <si>
    <t>План уплаты НДС в бюджет по вводимым объектам</t>
  </si>
  <si>
    <t>Доля амортизации,
включенная в тариф, %</t>
  </si>
  <si>
    <t>Исходная цена оборудования для лизинговой компании без НДС, тыс. руб.</t>
  </si>
  <si>
    <t>План уплаты НДС в составе лизинговых платежей</t>
  </si>
  <si>
    <t>Плата за технологическое присоединение</t>
  </si>
  <si>
    <t>Наименование</t>
  </si>
  <si>
    <t>Раздел Д - Справочная информация</t>
  </si>
  <si>
    <t>Раздел Е - Приобретение оборудования в лизинг</t>
  </si>
  <si>
    <t>Раздел Ж - Справочная информация в части объектов приобретаемых в лизинг</t>
  </si>
  <si>
    <t>Амортизация отчетного года</t>
  </si>
  <si>
    <t>Реализация профильных внеоборотных активов</t>
  </si>
  <si>
    <t>Реализация непрофильных внеобротных активов</t>
  </si>
  <si>
    <r>
      <t xml:space="preserve">Реализация </t>
    </r>
    <r>
      <rPr>
        <u/>
        <sz val="10"/>
        <rFont val="Arial"/>
        <family val="2"/>
      </rPr>
      <t>профильных</t>
    </r>
    <r>
      <rPr>
        <sz val="10"/>
        <rFont val="Arial"/>
        <family val="2"/>
      </rPr>
      <t xml:space="preserve"> внеоборотных активов </t>
    </r>
  </si>
  <si>
    <r>
      <t xml:space="preserve">Реализация </t>
    </r>
    <r>
      <rPr>
        <u/>
        <sz val="10"/>
        <rFont val="Arial"/>
        <family val="2"/>
      </rPr>
      <t>непрофильных</t>
    </r>
    <r>
      <rPr>
        <sz val="10"/>
        <rFont val="Arial"/>
        <family val="2"/>
      </rPr>
      <t xml:space="preserve"> внеоборотных активов </t>
    </r>
  </si>
  <si>
    <t>Новое строительство и расширение действующих объектов</t>
  </si>
  <si>
    <t>1.1.1</t>
  </si>
  <si>
    <t>1.1.2</t>
  </si>
  <si>
    <t>1.1.3</t>
  </si>
  <si>
    <t>Технологическое присоединение (Да/Нет)</t>
  </si>
  <si>
    <t>1.1</t>
  </si>
  <si>
    <t xml:space="preserve">           патенты</t>
  </si>
  <si>
    <t xml:space="preserve">           авторские права</t>
  </si>
  <si>
    <t xml:space="preserve">           товарные знаки и знаки обслуживания</t>
  </si>
  <si>
    <t xml:space="preserve">           прочие объекты интеллект собственности</t>
  </si>
  <si>
    <t xml:space="preserve">      акции</t>
  </si>
  <si>
    <t xml:space="preserve">      облигации</t>
  </si>
  <si>
    <t xml:space="preserve">      векселя</t>
  </si>
  <si>
    <t xml:space="preserve">      прочие ценные бумаги</t>
  </si>
  <si>
    <t xml:space="preserve">       займы предприятиям Группы</t>
  </si>
  <si>
    <t xml:space="preserve">       внешние займы</t>
  </si>
  <si>
    <t xml:space="preserve">      Здания</t>
  </si>
  <si>
    <t xml:space="preserve">      Сооружения (кроме электрических линий)</t>
  </si>
  <si>
    <t xml:space="preserve">      Земельные участки</t>
  </si>
  <si>
    <t xml:space="preserve">      Машины и оборудование (кроме подстанций)</t>
  </si>
  <si>
    <t xml:space="preserve">      Транспортные средства</t>
  </si>
  <si>
    <t xml:space="preserve">      Инвентарь</t>
  </si>
  <si>
    <t xml:space="preserve">      Прочие основные средства</t>
  </si>
  <si>
    <t xml:space="preserve">  Оборудование, не входящее в сметы строек, в.т.ч.:</t>
  </si>
  <si>
    <t xml:space="preserve">             ПИР для строительства будущих лет, в.т.ч.:</t>
  </si>
  <si>
    <t>План по начислению на I кв.</t>
  </si>
  <si>
    <t>План по начислению на II кв.</t>
  </si>
  <si>
    <t>План по начислению на IV кв.</t>
  </si>
  <si>
    <t>Подкреплена/не подкреплена увеличением денежного потока реализация проекта (да/нет)</t>
  </si>
  <si>
    <t>План возврата НДС по вводимым объектам</t>
  </si>
  <si>
    <t>Реновация, включенная в тариф</t>
  </si>
  <si>
    <t>Собственные источники финансирования</t>
  </si>
  <si>
    <t>Внешние источники финансирования</t>
  </si>
  <si>
    <t>Характеристика источника</t>
  </si>
  <si>
    <t>Плата за технологическое присоединенние</t>
  </si>
  <si>
    <t>Прибыль отчетного года для использования в инвестиционной программе отчетного года</t>
  </si>
  <si>
    <t>Неиспользованная прибыль прошлых лет</t>
  </si>
  <si>
    <t>Неиспользованная амортизация прошлых лет</t>
  </si>
  <si>
    <t xml:space="preserve">Амортизация </t>
  </si>
  <si>
    <t>Привлеченные средтсва (заемные процентные)</t>
  </si>
  <si>
    <t>Прочие источники внешнего финансирования</t>
  </si>
  <si>
    <t>Бюджетные целевые средства</t>
  </si>
  <si>
    <t>Выдаваемая мощность объекта генерации, МВт</t>
  </si>
  <si>
    <t>Период ввода объекта генерации, мощность которого выдается</t>
  </si>
  <si>
    <t>Год начала строительства</t>
  </si>
  <si>
    <t>Год окончания строительства</t>
  </si>
  <si>
    <t>Справочно, лизинг на инвестиции, включенный в тариф</t>
  </si>
  <si>
    <t>Наименование объекта генерации, мощность которого выдается</t>
  </si>
  <si>
    <t xml:space="preserve">             АИИС КУЭ ОРЭ</t>
  </si>
  <si>
    <t xml:space="preserve">             АИИС КУЭ розничного рынка</t>
  </si>
  <si>
    <t>Освоение кап. вложений в 2011 г., тыс. руб.</t>
  </si>
  <si>
    <t>Тех. перевооружение и  реконструкция</t>
  </si>
  <si>
    <t>1.1. и 2.1</t>
  </si>
  <si>
    <t>Капитальные вложения в основные средства</t>
  </si>
  <si>
    <t>1.1.1. и 2.1.1</t>
  </si>
  <si>
    <t>Электросетевые объекты</t>
  </si>
  <si>
    <t>В том числе, освоение капитальных вложений по технологическому присоединению потребителей</t>
  </si>
  <si>
    <t>1.1.2. и 2.1.2</t>
  </si>
  <si>
    <t>Средства учета и контроля электроэнергии</t>
  </si>
  <si>
    <t>В том числе, освоение капитальных вложений по АИИС КУЭ оптового рынка в составе инвестиционной программы</t>
  </si>
  <si>
    <t>1.1.3. и 2.1.3</t>
  </si>
  <si>
    <t>ПИР строительства будущих лет</t>
  </si>
  <si>
    <t>1.1.4. и 2.1.4</t>
  </si>
  <si>
    <t>Прочие производственные и хозяйственные объекты</t>
  </si>
  <si>
    <t>1.1.5. и 2.1.5</t>
  </si>
  <si>
    <t>Оборудование, не входящее в сметы строек</t>
  </si>
  <si>
    <t>1.1.6. и 2.1.6</t>
  </si>
  <si>
    <t>Объекты непроизводственной сферы</t>
  </si>
  <si>
    <t>Капитальные вложения в нематериальные активы</t>
  </si>
  <si>
    <t>2.3.</t>
  </si>
  <si>
    <t>Долгосрочные финансовые вложения</t>
  </si>
  <si>
    <t>Приобретение основных средств</t>
  </si>
  <si>
    <t>1</t>
  </si>
  <si>
    <t>Капитальные вложения в основные средства, в т.ч.</t>
  </si>
  <si>
    <t>Капитальные вложения в нематериальные активы, в т.ч.</t>
  </si>
  <si>
    <t>2</t>
  </si>
  <si>
    <t>2.1</t>
  </si>
  <si>
    <t>Долгосрочные финансовые вложения, в т.ч.</t>
  </si>
  <si>
    <t>Приобретение основных средств, в т.ч.</t>
  </si>
  <si>
    <t xml:space="preserve">      Электросетевые объекты, в т.ч.</t>
  </si>
  <si>
    <t>1.1.1.1</t>
  </si>
  <si>
    <t xml:space="preserve">            Электрические линии, в т.ч.</t>
  </si>
  <si>
    <t xml:space="preserve">              воздушные линии, в т.ч.</t>
  </si>
  <si>
    <t xml:space="preserve">                   ВЛЭП 110-220 кВ (ВН)</t>
  </si>
  <si>
    <t xml:space="preserve">                   ВЛЭП 35 кВ (СН1)</t>
  </si>
  <si>
    <t xml:space="preserve">                   ВЛЭП 1-20 кВ (СН2)</t>
  </si>
  <si>
    <t xml:space="preserve">                   ВЛЭП 0,4 кВ (НН)</t>
  </si>
  <si>
    <t xml:space="preserve">              кабельные линии, в т.ч.</t>
  </si>
  <si>
    <t xml:space="preserve">                   КЛЭП 110 кВ (ВН)</t>
  </si>
  <si>
    <t xml:space="preserve">                   КЛЭП 20-35 кВ (СН1)</t>
  </si>
  <si>
    <t xml:space="preserve">                   КЛЭП 3-10 кВ (СН2)</t>
  </si>
  <si>
    <t xml:space="preserve">                   КЛЭП до 1 кВ (НН)</t>
  </si>
  <si>
    <t>1.1.1.2</t>
  </si>
  <si>
    <t xml:space="preserve">            Подстанции, в т. ч.</t>
  </si>
  <si>
    <t xml:space="preserve">                Уровень входящего напряжения ВН</t>
  </si>
  <si>
    <t xml:space="preserve">                Уровень входящего напряжения СН1</t>
  </si>
  <si>
    <t xml:space="preserve">                Уровень входящего напряжения СН2</t>
  </si>
  <si>
    <t>1.1.1.3</t>
  </si>
  <si>
    <t xml:space="preserve">            Прочие электросетевые объекты (автоматизация, связь), в т.ч.</t>
  </si>
  <si>
    <t>Средства учета и контроля э/э, в т. ч.</t>
  </si>
  <si>
    <t xml:space="preserve">             прочие средства учета и контроля электроэнергии</t>
  </si>
  <si>
    <t>1.1.4</t>
  </si>
  <si>
    <t xml:space="preserve">        Прочие производственные и хозяйственные объекты</t>
  </si>
  <si>
    <t>1.1.5</t>
  </si>
  <si>
    <t>1.1.6</t>
  </si>
  <si>
    <t xml:space="preserve">  Объекты непроизводственной сферы, в т.ч.</t>
  </si>
  <si>
    <t xml:space="preserve">             Объекты интеллектуальной собственности</t>
  </si>
  <si>
    <t xml:space="preserve">             Деловая репутация</t>
  </si>
  <si>
    <t xml:space="preserve">             Организационные расходы</t>
  </si>
  <si>
    <t xml:space="preserve">             Прочие объекты нематериальынх активов</t>
  </si>
  <si>
    <t>2.1.1</t>
  </si>
  <si>
    <t>2.1.1.1</t>
  </si>
  <si>
    <t>2.1.1.2</t>
  </si>
  <si>
    <t>2.1.1.3</t>
  </si>
  <si>
    <t>2.1.2</t>
  </si>
  <si>
    <t>2.1.3</t>
  </si>
  <si>
    <t>2.1.4</t>
  </si>
  <si>
    <t>2.1.5</t>
  </si>
  <si>
    <t>2.1.6</t>
  </si>
  <si>
    <t xml:space="preserve">     Инвестиции в ценные бумаги</t>
  </si>
  <si>
    <t xml:space="preserve">      Вклады в уставный капитал других организаций</t>
  </si>
  <si>
    <t xml:space="preserve">      Вклады по договорам совместной деятельности</t>
  </si>
  <si>
    <t xml:space="preserve">      Займы, выданные другим организациям</t>
  </si>
  <si>
    <t xml:space="preserve">     Прочие долгосрочные финансовые вложения</t>
  </si>
  <si>
    <t>Лизинговые платежи всего за весь период действия договора, тыс. руб. без НДС</t>
  </si>
  <si>
    <t>Уплаченная на начало планируемого периода сумма в счет лизинговых платежей, тыс. руб., без НДС</t>
  </si>
  <si>
    <t>Факт освоение кап. вложений в 2006 г., тыс. руб.</t>
  </si>
  <si>
    <t>Факт освоение кап. вложений в 2007 г., тыс. руб.</t>
  </si>
  <si>
    <t>Факт освоение, км</t>
  </si>
  <si>
    <t>Факт освоение, Мва</t>
  </si>
  <si>
    <t>План освоение, Мва</t>
  </si>
  <si>
    <t>План освоение, км</t>
  </si>
  <si>
    <t>Средства от продажи векселей</t>
  </si>
  <si>
    <t>Прочие источники внешнего финансирования (расшифровать), в т.ч. лизинг</t>
  </si>
  <si>
    <t>Факт платежи (себестоимость) за 2006 г., тыс. руб. без НДС</t>
  </si>
  <si>
    <t>Факт платежи (финансирование) за 2006 г., тыс. руб. без НДС</t>
  </si>
  <si>
    <t>Факт платежи (себестоимость) за 2007 г., тыс. руб. без НДС</t>
  </si>
  <si>
    <t>Факт платежи (финансирование) за 2007 г., тыс. руб. без НДС</t>
  </si>
  <si>
    <t>Платежи (себестоимость) за 2011 г., тыс. руб., без НДС</t>
  </si>
  <si>
    <t>Платежи (финансирование) за 2011 г., тыс. руб., без НДС</t>
  </si>
  <si>
    <t>Платежи (себестоимость) за 2012 г., тыс. руб., без НДС</t>
  </si>
  <si>
    <t>Платежи (финансирование) за 2012 г., тыс. руб., без НДС</t>
  </si>
  <si>
    <t>Освоение кап. вложений в 2012 г., тыс. руб.</t>
  </si>
  <si>
    <t>2.1.</t>
  </si>
  <si>
    <t>2.2.</t>
  </si>
  <si>
    <t>Всего по ___________________ филиалу, в т.ч.:</t>
  </si>
  <si>
    <t>Справочно, объем внеоборотных активов филиала ДЗО 
по отчетности ДЗО на последнюю отчетную дату</t>
  </si>
  <si>
    <r>
      <t>Закупка оборудования в лизинг, наименование объекта, укрупненная расшифровка по объектам</t>
    </r>
    <r>
      <rPr>
        <b/>
        <sz val="12"/>
        <rFont val="Arial"/>
        <family val="2"/>
      </rPr>
      <t>*</t>
    </r>
  </si>
  <si>
    <t>Привлеченные средства (векселя)</t>
  </si>
  <si>
    <t>Прочие источники внешнего финансирования, в т.ч. долевое участие в строительстве за счет прочих источников, лизинг</t>
  </si>
  <si>
    <t>Физические параметры объекта</t>
  </si>
  <si>
    <t>МВА</t>
  </si>
  <si>
    <t>км</t>
  </si>
  <si>
    <t>Мвар</t>
  </si>
  <si>
    <t>Бюджетные средства (федеральные, муниципальные)</t>
  </si>
  <si>
    <t xml:space="preserve">Корпоративные займы, в т.ч. от ОАО "Холдинг МРСК" </t>
  </si>
  <si>
    <t xml:space="preserve">Целевые инвестиционные средства ОАО "Холдинг МРСК" </t>
  </si>
  <si>
    <t>Консолидация филиалов по направлениям инвестиций</t>
  </si>
  <si>
    <t>Электрические сети, не относящиеся к ЕНЭС, в т.ч.</t>
  </si>
  <si>
    <t>Прочие, в т.ч.</t>
  </si>
  <si>
    <t>Справочно, прибыль на инвестиции, включенная в тариф</t>
  </si>
  <si>
    <t>3</t>
  </si>
  <si>
    <t>4</t>
  </si>
  <si>
    <t>5</t>
  </si>
  <si>
    <t xml:space="preserve">Раздел Г - Освоение капитальных вложений </t>
  </si>
  <si>
    <t>План по начислению на III кв.</t>
  </si>
  <si>
    <t>СМР в сметной стоимости проекта в тек. ценах</t>
  </si>
  <si>
    <t>Стоимость ПИР в сметной стоимости проекта в тек. ценах</t>
  </si>
  <si>
    <t>Прочие затраты в сметной стоимости проекта в тек. ценах</t>
  </si>
  <si>
    <t>Раздел Б - Движение источников инвестиций (должен совпадать с БП лист "Инвестиции свод")</t>
  </si>
  <si>
    <t>Наименование филиала</t>
  </si>
  <si>
    <t>Наличие утвержденной проектно-сметной документации (Да/Нет/Не требуется)</t>
  </si>
  <si>
    <t>Приоритет объекта</t>
  </si>
  <si>
    <t>Финансирование</t>
  </si>
  <si>
    <t>Освоение</t>
  </si>
  <si>
    <t>Ввод</t>
  </si>
  <si>
    <t>ПС 35-220 кВ</t>
  </si>
  <si>
    <t>ЛЭП 35-220 кВ</t>
  </si>
  <si>
    <t>ТП 0,4-20 кВ</t>
  </si>
  <si>
    <t>ЛЭП 
0,4-20 кВ</t>
  </si>
  <si>
    <t>другие единицы измерения</t>
  </si>
  <si>
    <t>Амортизация</t>
  </si>
  <si>
    <t>Плата за тех. присоединение (прибыль + авансы)</t>
  </si>
  <si>
    <t>Лизинг</t>
  </si>
  <si>
    <t>В т.ч.</t>
  </si>
  <si>
    <t>ТПИР</t>
  </si>
  <si>
    <t>Новое строительство</t>
  </si>
  <si>
    <t>Нематериальные активы</t>
  </si>
  <si>
    <t>Общий объем по соглашениям без дублирования объектов</t>
  </si>
  <si>
    <t>Соглашение между ОАО РАО "ЕЭС России" и администрацией региона</t>
  </si>
  <si>
    <t>Технологическое присоединение</t>
  </si>
  <si>
    <t>Классификация основных средств</t>
  </si>
  <si>
    <t>2007 факт</t>
  </si>
  <si>
    <t>Мва</t>
  </si>
  <si>
    <t>Штук</t>
  </si>
  <si>
    <t>Электрические подстанции - всего:</t>
  </si>
  <si>
    <t>ПС 220 кВ</t>
  </si>
  <si>
    <t>ПС 110 кВ</t>
  </si>
  <si>
    <t>ПС 35 кВ</t>
  </si>
  <si>
    <t>КТП</t>
  </si>
  <si>
    <t>Линии электропередач - всего:</t>
  </si>
  <si>
    <t>Воздушные линии - всего:</t>
  </si>
  <si>
    <t>ВЛ 220 кВ</t>
  </si>
  <si>
    <t>ВЛ 110 кВ</t>
  </si>
  <si>
    <t>ВЛ 35 кВ</t>
  </si>
  <si>
    <t>ВЛ 10 кВ</t>
  </si>
  <si>
    <t>ВЛ 0,4 кВ</t>
  </si>
  <si>
    <t>Кабельные линии - всего:</t>
  </si>
  <si>
    <t>КЛ 220 кВ</t>
  </si>
  <si>
    <t>КЛ 110 кВ</t>
  </si>
  <si>
    <t>КЛ 35 кВ</t>
  </si>
  <si>
    <t>КЛ 10 кВ</t>
  </si>
  <si>
    <t>КЛ 0,4 кВ</t>
  </si>
  <si>
    <t>2009 факт</t>
  </si>
  <si>
    <t>Необходимая валовая выручка</t>
  </si>
  <si>
    <t>Себестоимость</t>
  </si>
  <si>
    <t>Прибыль до налогообложения</t>
  </si>
  <si>
    <t>Налог на прибыль</t>
  </si>
  <si>
    <t>Чистая прибыль</t>
  </si>
  <si>
    <t>Амортизационные отчисления</t>
  </si>
  <si>
    <t>Лизинговый платеж</t>
  </si>
  <si>
    <t>Проценты по банковским займам</t>
  </si>
  <si>
    <t>Купонный платеж по облигационным займам</t>
  </si>
  <si>
    <t>Прибыль на капитальные вложения (инвестиции)</t>
  </si>
  <si>
    <t>Прибыль на дивиденды</t>
  </si>
  <si>
    <t>№ п/п</t>
  </si>
  <si>
    <t>Стоимость ввода основных средств, тыс. руб.</t>
  </si>
  <si>
    <t>2008 факт</t>
  </si>
  <si>
    <t>Ввод основных средств, всего</t>
  </si>
  <si>
    <t>Технологическое присоединение потребителей</t>
  </si>
  <si>
    <t>АИИС КУЭ оптового рынка</t>
  </si>
  <si>
    <t>Прирост основных средств, количество</t>
  </si>
  <si>
    <t>ТПИР (прирост мощности)</t>
  </si>
  <si>
    <t>Показатели эффективности инвестиционной деятельности (на конец периода):</t>
  </si>
  <si>
    <t>ВНД, %</t>
  </si>
  <si>
    <t>ЧДД, тыс. руб.</t>
  </si>
  <si>
    <t>Количество крупных проектов</t>
  </si>
  <si>
    <t>Количество средних проектов</t>
  </si>
  <si>
    <t>Первоначальная стоимость основных фондов, тыс. руб.</t>
  </si>
  <si>
    <t>Остаточная стоимость основных фондов, тыс. руб.</t>
  </si>
  <si>
    <t>Износ основных фондов, %</t>
  </si>
  <si>
    <t>Ввод мощности, Мва, в т.ч.</t>
  </si>
  <si>
    <t>Ввод мощности по новому строительству, Мва</t>
  </si>
  <si>
    <t>Прирост мощности по ТПИР, Мва</t>
  </si>
  <si>
    <t>Финансирование ИПР, тыс. руб. (без НДС)</t>
  </si>
  <si>
    <t>Освоение ИПР, тыс. руб. (без НДС)</t>
  </si>
  <si>
    <t>Ввод ОС, тыс. руб. (без НДС)</t>
  </si>
  <si>
    <t xml:space="preserve">Освоение ИПР/Собственные источники </t>
  </si>
  <si>
    <t>Освоение ИПР/Амортизационные отчисления</t>
  </si>
  <si>
    <t>Стратегия развития отношения МРСК/РСК с ТСО</t>
  </si>
  <si>
    <t>Мероприятие</t>
  </si>
  <si>
    <t>км, Мва</t>
  </si>
  <si>
    <t>млн. руб.</t>
  </si>
  <si>
    <t>Аренда</t>
  </si>
  <si>
    <t>Наименование ТСО</t>
  </si>
  <si>
    <t>Покупка</t>
  </si>
  <si>
    <t>Управление</t>
  </si>
  <si>
    <t>Инвестиции всего</t>
  </si>
  <si>
    <t>1.</t>
  </si>
  <si>
    <t>Собственные источники</t>
  </si>
  <si>
    <t>1.1.</t>
  </si>
  <si>
    <t>Амортизация, в т.ч.</t>
  </si>
  <si>
    <t>1.1.1.</t>
  </si>
  <si>
    <t>Амортизация текущего года</t>
  </si>
  <si>
    <t>1.1.2.</t>
  </si>
  <si>
    <t>Амортизация прошлых лет</t>
  </si>
  <si>
    <t>1.2.</t>
  </si>
  <si>
    <t>1.3.</t>
  </si>
  <si>
    <t>Прибыль отчетного года, в т.ч.</t>
  </si>
  <si>
    <t>1.3.1.</t>
  </si>
  <si>
    <t>Прибыль отчетного года</t>
  </si>
  <si>
    <t>1.3.2.</t>
  </si>
  <si>
    <t>Реновация, включенная РЭК в тариф</t>
  </si>
  <si>
    <t>1.3.3.</t>
  </si>
  <si>
    <t>1.3.4.</t>
  </si>
  <si>
    <t>Реализация непрофильных внеоборотных активов</t>
  </si>
  <si>
    <t>1.3.5.</t>
  </si>
  <si>
    <t>1.4.</t>
  </si>
  <si>
    <t>Средства от продажи акций</t>
  </si>
  <si>
    <t>1.5.</t>
  </si>
  <si>
    <t>Прочие собственные источники (расшифровать)</t>
  </si>
  <si>
    <t>Внешние источники</t>
  </si>
  <si>
    <t>2.4.</t>
  </si>
  <si>
    <t>2.6.</t>
  </si>
  <si>
    <t>2.7.</t>
  </si>
  <si>
    <t>Аванс, полученный от тех. присоединения</t>
  </si>
  <si>
    <t>2.8.</t>
  </si>
  <si>
    <t>Долевое участие в строительстве</t>
  </si>
  <si>
    <t>2.9.</t>
  </si>
  <si>
    <t>Итоговые параметры инвестиционной деятельности по освоению тыс. руб.</t>
  </si>
  <si>
    <t>Инвестиции, всего (сумма пп. 1, 2, 3, 4, 5)</t>
  </si>
  <si>
    <t>Лизинговая часть инвестиционной программы, млн. руб. без НДС</t>
  </si>
  <si>
    <t>себестоимость</t>
  </si>
  <si>
    <t>платеж</t>
  </si>
  <si>
    <t>освоение (забаланс, баланс)</t>
  </si>
  <si>
    <t>ввод (баланс)</t>
  </si>
  <si>
    <t>ИТОГО:</t>
  </si>
  <si>
    <t>ТПИР, в т.ч.</t>
  </si>
  <si>
    <t>Профильные объекты</t>
  </si>
  <si>
    <t>Прочие объекты электроэнергетики</t>
  </si>
  <si>
    <t>Оборудование, не входящее в сметы строек, в т.ч.</t>
  </si>
  <si>
    <t>Транспорт производственный</t>
  </si>
  <si>
    <t>Транспорт не производственный</t>
  </si>
  <si>
    <t>Новое строительство, в т.ч.</t>
  </si>
  <si>
    <t>Итоговые консолидированные параметры тарифных решений (тариф на передачу), тыс. руб.</t>
  </si>
  <si>
    <t>Прибыль на возврат инвестиционных кредитов (при RAB)</t>
  </si>
  <si>
    <t>Тариф на передачу (средний)</t>
  </si>
  <si>
    <t>Доля инвестиционной составляющей в тарифе на передачу (средний)</t>
  </si>
  <si>
    <t>Критерий включения объекта в  инвестиционную программу</t>
  </si>
  <si>
    <t>Погашение инвестиционных кредитов за счет прибыли</t>
  </si>
  <si>
    <t>Прибыль по тех. присоединению направленная на инвестиции ранее в форме авансов</t>
  </si>
  <si>
    <t>Лизинговые платежи (финансирование)</t>
  </si>
  <si>
    <t>в т.ч. %-ые платежи</t>
  </si>
  <si>
    <t>Фактические затраты по видам работ</t>
  </si>
  <si>
    <t>Сметная стоимость строительства в тек. ценах, тыс. руб.</t>
  </si>
  <si>
    <t xml:space="preserve">Примечание                         </t>
  </si>
  <si>
    <t>СМР, тыс. руб.</t>
  </si>
  <si>
    <t>Оборудование, тыс.руб.</t>
  </si>
  <si>
    <t>Прочие затраты, тыс.руб.</t>
  </si>
  <si>
    <t>ПИР, тыс.руб.</t>
  </si>
  <si>
    <t>Бухгалтерский износ объекта, %</t>
  </si>
  <si>
    <t>Срок эксплуатации оборудования по бухгалтерскому учету, лет</t>
  </si>
  <si>
    <t>2010 план</t>
  </si>
  <si>
    <t>2013 г.</t>
  </si>
  <si>
    <t>Факт освоени, км</t>
  </si>
  <si>
    <t>Объект включен в Соглашение (РАО) (Да/Нет)</t>
  </si>
  <si>
    <t>Порядковый номер раздела</t>
  </si>
  <si>
    <t>№ п/п раздела</t>
  </si>
  <si>
    <t>Раздел Г - Освоение капитальных вложений (пообъектно)</t>
  </si>
  <si>
    <t>и т.д.</t>
  </si>
  <si>
    <t>Замена оборудования</t>
  </si>
  <si>
    <t>1.1.3.</t>
  </si>
  <si>
    <t>1.1.4.</t>
  </si>
  <si>
    <t>1.1.5.</t>
  </si>
  <si>
    <t>1.1.6.</t>
  </si>
  <si>
    <t>1.1.7.</t>
  </si>
  <si>
    <t>1.1.8.</t>
  </si>
  <si>
    <t>1.1.9.</t>
  </si>
  <si>
    <t>1.1.10.</t>
  </si>
  <si>
    <t>1.1.11.</t>
  </si>
  <si>
    <t xml:space="preserve"> 1.2. </t>
  </si>
  <si>
    <t>замена опорной изоляции</t>
  </si>
  <si>
    <t>замена разрядников, установка ОПН</t>
  </si>
  <si>
    <t>замена высоковольтных вводов</t>
  </si>
  <si>
    <t>замена ячеек КРУ</t>
  </si>
  <si>
    <t>замена силовых трансформаторов</t>
  </si>
  <si>
    <t>реконструкция РЗА</t>
  </si>
  <si>
    <t>установка дуговых защит</t>
  </si>
  <si>
    <t>замена ТП</t>
  </si>
  <si>
    <t>прочее</t>
  </si>
  <si>
    <t xml:space="preserve">замена провода </t>
  </si>
  <si>
    <t xml:space="preserve">1.2.1. </t>
  </si>
  <si>
    <t>замена грозотроса</t>
  </si>
  <si>
    <t xml:space="preserve">1.2.2. </t>
  </si>
  <si>
    <t>1.2.3.</t>
  </si>
  <si>
    <t>1.2.4.</t>
  </si>
  <si>
    <t>замена голого провода на СИП</t>
  </si>
  <si>
    <t xml:space="preserve">1.2.5. </t>
  </si>
  <si>
    <t xml:space="preserve">1.2.6. </t>
  </si>
  <si>
    <t xml:space="preserve">Создание/модернизация АИИС КУЭ </t>
  </si>
  <si>
    <t>замена ОД и КЗ на выключатели</t>
  </si>
  <si>
    <t xml:space="preserve">замена масляных выключателей </t>
  </si>
  <si>
    <t>замена опор</t>
  </si>
  <si>
    <t>замена изоляции ВЛ</t>
  </si>
  <si>
    <t>10.1.</t>
  </si>
  <si>
    <t>10.2.</t>
  </si>
  <si>
    <t>.АИИС КУЭ оптового рынка эл/энергии</t>
  </si>
  <si>
    <t>системы учета розничного рынка эл/энергии</t>
  </si>
  <si>
    <t>Реконструкция ВЛ/КЛ</t>
  </si>
  <si>
    <t>Повышение схемной надежности электрической сети</t>
  </si>
  <si>
    <t>Приобретение электросетевых комплексов</t>
  </si>
  <si>
    <t>Оборудование не входящее в сметы строек</t>
  </si>
  <si>
    <t>ИТ инфраструктура</t>
  </si>
  <si>
    <t>Системы управления</t>
  </si>
  <si>
    <t>Телекоммуникации</t>
  </si>
  <si>
    <t>Автоматизированные системы диспетчерского управления</t>
  </si>
  <si>
    <t>Программно-техническое оснащение центров управления сетями</t>
  </si>
  <si>
    <t>Реконструкция подстанций</t>
  </si>
  <si>
    <t>Пункт Соглашения</t>
  </si>
  <si>
    <t>Порядковый № раздела в перегруппировке</t>
  </si>
  <si>
    <t>Погашение инвестиционных кредитов за счет амортизации</t>
  </si>
  <si>
    <t>Бухгалтерский износ основных фондов, %</t>
  </si>
  <si>
    <t>Км</t>
  </si>
  <si>
    <t>другие ед. изм.</t>
  </si>
  <si>
    <t>Объекты незавершенного строительства, не включенные в инвестиционную программу 2010 года</t>
  </si>
  <si>
    <t>не заполняется</t>
  </si>
  <si>
    <t>Количество договоров</t>
  </si>
  <si>
    <t>Остаток лизинговых платежей на 01.01.2010, тыс. руб., без НДС</t>
  </si>
  <si>
    <t>Факт платежи (себестоимость) за 2008 г., тыс. руб., без НДС</t>
  </si>
  <si>
    <t>Факт платежи (финансирование) за 2008 г., тыс. руб., без НДС</t>
  </si>
  <si>
    <t>Факт освоение кап. вложений в 2008 г., тыс. руб.</t>
  </si>
  <si>
    <t>Техническое состояние объекта (указать тип состояния)</t>
  </si>
  <si>
    <t>Другие ед. изм.</t>
  </si>
  <si>
    <t>Данные по 10-и самым крупным проектам (по сметной стоимости), в т.ч. приоритетными проектам (включены в расчет инвестиционных КПЭ), а также по объектам, обеспечивающим выдачу мощности (тех. присоединение объектов генерации).</t>
  </si>
  <si>
    <t>Инвестиции по видам бизнеса, наименование объекта, укрупненная расшифровка по видам работ по объекту</t>
  </si>
  <si>
    <t>Прирост основных средств, всего</t>
  </si>
  <si>
    <t>Прочие (указать какие)</t>
  </si>
  <si>
    <t>План, всего*</t>
  </si>
  <si>
    <t>Использование собственных источников*</t>
  </si>
  <si>
    <t>Использование внешних источников финансирования на капитальные вложения*</t>
  </si>
  <si>
    <t>Раздел А - Использование источников финансирования капитальных вложений (по освоению), без НДС</t>
  </si>
  <si>
    <t>Раздел А1 - Использование источников финансирования капитальных вложений (по финансированию), с НДС</t>
  </si>
  <si>
    <t>Привлеченные средства (заемные процентные)</t>
  </si>
  <si>
    <t>НДС к возмещению</t>
  </si>
  <si>
    <t>Остаток начисленных источников</t>
  </si>
  <si>
    <t>План по финансированию на I кв.</t>
  </si>
  <si>
    <t>План по финансированию на II кв.</t>
  </si>
  <si>
    <t>План по финансированию на III кв.</t>
  </si>
  <si>
    <t>План по финансированию на IV кв.</t>
  </si>
  <si>
    <t>Раздел А</t>
  </si>
  <si>
    <t>Раздел А1</t>
  </si>
  <si>
    <t>Имеющийся объем начисленного источника к использованию на начало периода</t>
  </si>
  <si>
    <t>План по начислению за период (год)</t>
  </si>
  <si>
    <t>План по финансированию за период (год)</t>
  </si>
  <si>
    <t>Освоение капитальных вложений в тек. ценах, без НДС</t>
  </si>
  <si>
    <t>Финансирование капитальных вложений в тек. ценах, с НДС</t>
  </si>
  <si>
    <t>Ввод основных средств на основные фонды, в тек. ценах</t>
  </si>
  <si>
    <t xml:space="preserve">Результат ввода объекта, увеличение пропускной способности (для существующих объектов, если есть) и пропускная способность для вновь сооружаемых (с указанием конкретных числовых значений) </t>
  </si>
  <si>
    <t>Прибыль текущего года</t>
  </si>
  <si>
    <t>Остаток начисленного источника по освоению на конец периода</t>
  </si>
  <si>
    <t>План по освоению источников за период (год)</t>
  </si>
  <si>
    <t>В том числе, освоение капитальных вложений по технологическому присоединению потребителей:</t>
  </si>
  <si>
    <t xml:space="preserve">        средний бизнес (от 15 кВт до 100 кВт)</t>
  </si>
  <si>
    <t xml:space="preserve">        генерация</t>
  </si>
  <si>
    <t xml:space="preserve">        ФСК ЕЭС</t>
  </si>
  <si>
    <t xml:space="preserve">        потребители (свыше 100 кВт)</t>
  </si>
  <si>
    <t xml:space="preserve">        физ. лица и малый бизнес (до 15 кВт)</t>
  </si>
  <si>
    <t>Технологическое присоединение (Да/Нет) (а) - потребитель свыше 100 кВт; (б) - потребитель физ. лица и малый бизнес до 15 кВт; (в) - средний бизнес от 15 кВт до 100 кВт; (г) генерация; (д) - ФСК ЕЭС</t>
  </si>
  <si>
    <t>(а)</t>
  </si>
  <si>
    <t>(б)</t>
  </si>
  <si>
    <t>(в)</t>
  </si>
  <si>
    <t>(г)</t>
  </si>
  <si>
    <t>(д)</t>
  </si>
  <si>
    <t>Освоение капитальных вложений в тек. Ценах без НДС</t>
  </si>
  <si>
    <t>Освоение капитальных вложений в тек. ценах без НДС</t>
  </si>
  <si>
    <t>Финансирование капитальных вложений в тек. ценах с НДС</t>
  </si>
  <si>
    <t>Мва/Мва</t>
  </si>
  <si>
    <t>Км/Км</t>
  </si>
  <si>
    <t>Ввод основных средств на основные фонды в тек. ценах</t>
  </si>
  <si>
    <t>Итого по наиболее крупным объектам инвестиционной программы</t>
  </si>
  <si>
    <t>Порядковый номер проекта в своде МРСК/РСК*</t>
  </si>
  <si>
    <t>Порядковый номер проекта в своде филила*</t>
  </si>
  <si>
    <t>Ввод основных фондов в отчётном периоде, МВА</t>
  </si>
  <si>
    <t>Ввод основных фондов в отчётном периоде, тыс. руб.</t>
  </si>
  <si>
    <t>Ввод основных фондов в отчётном периоде, км</t>
  </si>
  <si>
    <t>Наличие исходно-разрешительной документации (Да/Нет/Не требуется)</t>
  </si>
  <si>
    <t xml:space="preserve">Заключение 
Главгос
экспертизы 
России </t>
  </si>
  <si>
    <t xml:space="preserve">Утвержденная  
проектно-сметная 
документация
</t>
  </si>
  <si>
    <t>Обоснование необходимости реализации проекта</t>
  </si>
  <si>
    <t>решаемые 
задачи</t>
  </si>
  <si>
    <t>режимно-балансовая 
необходимость</t>
  </si>
  <si>
    <t>основание включения 
инвестиционного проекта 
в инвестиционную программу 
(решение Правительства РФ, 
федеральные, региональные 
и муниципальные 
программы и др.)</t>
  </si>
  <si>
    <t>Источники по освоению без НДС, млн. руб.</t>
  </si>
  <si>
    <t>Прочее</t>
  </si>
  <si>
    <t>13</t>
  </si>
  <si>
    <t>ПИР</t>
  </si>
  <si>
    <t>14</t>
  </si>
  <si>
    <t>тыс. руб. (с НДС)</t>
  </si>
  <si>
    <t>тыс. руб. без НДС</t>
  </si>
  <si>
    <t>Итого,         тыс. руб.</t>
  </si>
  <si>
    <t xml:space="preserve"> тыс.
руб.</t>
  </si>
  <si>
    <t>Полная стоимость в тек. ценах, без НДС (с учетом заключенных договоров, процентов за кредит и пр.)</t>
  </si>
  <si>
    <t>Энергосбережение и повышение энергетической эффективности</t>
  </si>
  <si>
    <t>Создание систем противоаварийной и режимной автоматики</t>
  </si>
  <si>
    <t>2011 план</t>
  </si>
  <si>
    <t>2012 план</t>
  </si>
  <si>
    <t>2013 план</t>
  </si>
  <si>
    <t>2014 план</t>
  </si>
  <si>
    <t xml:space="preserve">в т.ч. неденежное финансирование 
</t>
  </si>
  <si>
    <t>Создание систем телемеханики  и связи</t>
  </si>
  <si>
    <t>Мероприятия по антитеррористической защищенности объектов</t>
  </si>
  <si>
    <t>План</t>
  </si>
  <si>
    <t>План в соответствии с утв. СРФ ИПР</t>
  </si>
  <si>
    <t>План IV кв. 2011, в том числе</t>
  </si>
  <si>
    <t>План I кв. 2011</t>
  </si>
  <si>
    <t>План II кв. 2011</t>
  </si>
  <si>
    <t>План III кв. 2011</t>
  </si>
  <si>
    <t>ОРУ/ЗРУ</t>
  </si>
  <si>
    <t>Кол-во трансформаторов (шт)</t>
  </si>
  <si>
    <t>Кол-во ячеек 
6-10, 20 кВ (шт)</t>
  </si>
  <si>
    <t>План IV кв. 2011</t>
  </si>
  <si>
    <t>Вводимая мощность в 2011 году в эксплуатацию</t>
  </si>
  <si>
    <t>Вводимая мощность в 2011 году на основные фонды в соответствии с  ИПР, утверждённой органом исполнительной власти</t>
  </si>
  <si>
    <t>Вводимая мощность в 2011 году на основные фонды</t>
  </si>
  <si>
    <t>Прирост вводимой мощности/прирост мощности по ТПИР в 2011 году по актам ввода в эксплуатацию</t>
  </si>
  <si>
    <t>Прирост вводимой мощности/прирост мощности по ТПИР в 2011 году на основные фонды</t>
  </si>
  <si>
    <t>Суммарная стоимость всех заключенных договоров на реализацию объекта (с учетом доп. соглашений) на 01.01.2011, без НДС</t>
  </si>
  <si>
    <t>Предельная (максимальная) цена лота (сумма лотов) в ГКПЗ на 2011г., без НДС</t>
  </si>
  <si>
    <t>Объем незавершенного строительства (стр. 130 баланса) на 01.01.2011, в т.ч.</t>
  </si>
  <si>
    <t>Остаток полной сметной стоимости на 01.01.2011 в тек. ценах (освоение), без НДС</t>
  </si>
  <si>
    <t>Остаток полной сметной стоимости на 01.01.2011 в тек. ценах (финансирование), без НДС</t>
  </si>
  <si>
    <t>2011 план, утверждённый органом исполнительной власти</t>
  </si>
  <si>
    <t>Кредиторская задолженность на 01.01.2011, с НДС</t>
  </si>
  <si>
    <t>Дебиторская задолженность на на 01.01.2011, с НДС</t>
  </si>
  <si>
    <t>в т.ч. погашение кредиторской задолженности, взникшей до 01.01.2011</t>
  </si>
  <si>
    <t>Кредиторская задолженность на 31.12.2011, с НДС</t>
  </si>
  <si>
    <t>Дебиторская задолженность на 31.12.2011, с НДС</t>
  </si>
  <si>
    <t xml:space="preserve">Объем незавершенного строительства (стр. 130 баланса) на 31.12.2011 в т.ч. </t>
  </si>
  <si>
    <t>НДС к уплате в 
бюджет от ОС в 2011 г.</t>
  </si>
  <si>
    <t>НДС к возврату 
в 2011 г. от ввода ОС</t>
  </si>
  <si>
    <t>2010 факт (ожидаемое)</t>
  </si>
  <si>
    <t>Стоимость заключенных контрактов на реализацию объекта на 01.01.2011, без НДС</t>
  </si>
  <si>
    <t>Остаток полной сметной стоимости (освоение) на 01.01.2011 в тек. ценах, без НДС</t>
  </si>
  <si>
    <t>Остаток полной сметной стоимости (финансирование) на 01.01.2011 в тек. ценах, без НДС</t>
  </si>
  <si>
    <t>Предельная (максимальная) цена лота в ГКПЗ на 2011г., без НДС</t>
  </si>
  <si>
    <t>Дебиторская задолженность на 01.01.2011, с НДС</t>
  </si>
  <si>
    <t>Объем незавершенного строительства (стр. 130 баланса) на 31.12.2011</t>
  </si>
  <si>
    <t>Процент выполнения на 01.01.2011 года (гр.5/гр.16)</t>
  </si>
  <si>
    <t>Незавершенное строительство на 01.01.2012 года</t>
  </si>
  <si>
    <t>2011 План без счета "07"</t>
  </si>
  <si>
    <t xml:space="preserve">счет 07 "Оборудование к установке"        (в части инвестиционной программы) 2011г
</t>
  </si>
  <si>
    <t>Наименование проекта, укрупненная расшифровка по видам работ по проекту (недопустимо включение заходов в объекты подстанций)</t>
  </si>
  <si>
    <t>Основные характеристики проекта</t>
  </si>
  <si>
    <t>Тип опор</t>
  </si>
  <si>
    <t>Количество цепей на опоре</t>
  </si>
  <si>
    <t xml:space="preserve">Крупный (К) / средний (С) / мелкий (М) проект </t>
  </si>
  <si>
    <t xml:space="preserve">в т.ч. счет 07 "Оборудование к установке"                        (в части инвестиционной программы и привязкой к титулу проекта)
</t>
  </si>
  <si>
    <t xml:space="preserve">счет 07 "Оборудование к установке"        (в части инвестиционной программы 2011 г. и привязкой к титулу проекта)
</t>
  </si>
  <si>
    <t xml:space="preserve">в т.ч. счет 07 "Оборудование к установке"                        (в части инвестиционной программы 2011 г. и привязкой к титулу объекта)
</t>
  </si>
  <si>
    <t>Энергосбережение и повышение энергетической эффективности (указать объем финансирования в 2011 г.)</t>
  </si>
  <si>
    <t>Создание систем противоаварийной и режимной автоматики (указать объем финансирования в 2011 г.)</t>
  </si>
  <si>
    <t>Создание систем телемеханики  и связи (указать объем финансирования в 2011 г.)</t>
  </si>
  <si>
    <t>Установка устройств регулирования напряжения и компенсации реактивной мощности (указать объем финансирования в 2011 г.)</t>
  </si>
  <si>
    <t>Реновация основного и вспомогательного оборудования (указать объем финансирования в 2011 г.)</t>
  </si>
  <si>
    <t>Инновационные оборудование, материалы, технологии (указать объем финансирования в 2011 г.)</t>
  </si>
  <si>
    <t>Мероприятия по антитеррористической защищенности объектов (указать объем финансирования в 2011 г.)</t>
  </si>
  <si>
    <t>Формирование аварийного запаса (указать объем финансирования в 2011 г.)</t>
  </si>
  <si>
    <t>Платежи (себестоимость) за  2009 г., тыс. руб., без НДС</t>
  </si>
  <si>
    <t>Платежи (финансирование) за  2009 г., тыс. руб., без НДС</t>
  </si>
  <si>
    <t>Освоение кап. вложений в 2009 г., тыс. руб.</t>
  </si>
  <si>
    <t>Платежи (себестоимость) за 2010 г., тыс. руб., без НДС</t>
  </si>
  <si>
    <t>Платежи (финансирование) за 2010 г., тыс. руб., без НДС</t>
  </si>
  <si>
    <t>Платежи (себестоимость) за 1 кв. 2010 г., тыс. руб., без НДС</t>
  </si>
  <si>
    <t>Платежи (финансирование) за 1 кв. 2010 г., тыс. руб., без НДС</t>
  </si>
  <si>
    <t>Платежи (себестоимость) за 2 кв. 2010 г., тыс. руб., без НДС</t>
  </si>
  <si>
    <t>Платежи (финансирование) за 2 кв. 2010 г., тыс. руб., без НДС</t>
  </si>
  <si>
    <t>Освоение кап. вложений в 2010 г., тыс. руб.</t>
  </si>
  <si>
    <t>Платежи (себестоимость) за 2013 г., тыс. руб., без НДС</t>
  </si>
  <si>
    <t>Платежи (финансирование) за 2013 г., тыс. руб., без НДС</t>
  </si>
  <si>
    <t>Освоение кап. вложений в 2013 г., тыс. руб.</t>
  </si>
  <si>
    <t>39/1</t>
  </si>
  <si>
    <t>40/1</t>
  </si>
  <si>
    <t>39/2</t>
  </si>
  <si>
    <t>40/2</t>
  </si>
  <si>
    <t>2010 / 1 кв.</t>
  </si>
  <si>
    <t>2010 / 2 кв.</t>
  </si>
  <si>
    <t>Год заключения договора дизинга</t>
  </si>
  <si>
    <t>Реквизиты договора</t>
  </si>
  <si>
    <t xml:space="preserve">Балансодержатель оборудования </t>
  </si>
  <si>
    <t>Наименование лизингодателя</t>
  </si>
  <si>
    <t>Наименование банка-кредитора</t>
  </si>
  <si>
    <t>Срок лизинга, лет</t>
  </si>
  <si>
    <t>Год начала лизинговых платежей</t>
  </si>
  <si>
    <t>Маржа лизинговой компании, %</t>
  </si>
  <si>
    <t>Платежи (себестоимость) за 2009 г., тыс. руб., без НДС</t>
  </si>
  <si>
    <t>Платежи (финансирование) за 2009 г., тыс. руб. без НДС</t>
  </si>
  <si>
    <t>Объект включени в Соглашение (Да/Нет)</t>
  </si>
  <si>
    <t>Критерий включения объекта в инвестиционную программу</t>
  </si>
  <si>
    <t>Приоритет критерия</t>
  </si>
  <si>
    <t>43/1</t>
  </si>
  <si>
    <t>43/2</t>
  </si>
  <si>
    <t>44/1</t>
  </si>
  <si>
    <t>44/2</t>
  </si>
  <si>
    <t>Электрические сети не относящиеся к ЕНЭС, в т.ч.:</t>
  </si>
  <si>
    <t>Техническое перевооружение и реконструкция, в.т.ч.:</t>
  </si>
  <si>
    <t>Сети среднего напряжения, в т.ч.:</t>
  </si>
  <si>
    <t>Конденсаторные батареи БСК-6-10кВ УКЛ 56 (14 компл.)</t>
  </si>
  <si>
    <t>№02/06-07/407/30-474</t>
  </si>
  <si>
    <t>Лизингодатель</t>
  </si>
  <si>
    <t>ЗАО "ТЭК-лизинг"</t>
  </si>
  <si>
    <t>СБ РФ</t>
  </si>
  <si>
    <t>Реакторы РТСТГ 10-4000-0,18 У1 (7 компл.)</t>
  </si>
  <si>
    <t>Эл.счетчики СЭТ-4ТМ.02.2 (5А,3*57,7/100) (1204 шт.)</t>
  </si>
  <si>
    <t>№03/06-07/407/30-475</t>
  </si>
  <si>
    <t xml:space="preserve"> Эл.счетчики трехфазные (82686 шт.)</t>
  </si>
  <si>
    <t>№02/04-08/407/30-464</t>
  </si>
  <si>
    <t>ООО "ПЧРБ"</t>
  </si>
  <si>
    <t>Сети низкого напряжения, в т.ч.:</t>
  </si>
  <si>
    <t>Эл.счетчики СЭТ-4ТМ.02.2 (5А,3*120-230/380) (6361 шт.)</t>
  </si>
  <si>
    <t>Прочие объекты электроэнергетики, в.т.ч.:</t>
  </si>
  <si>
    <t>Статистический тиристорный компенсатор СТК-110кВ типа ИРМ-110/25/25 на ПС "Сочи"(1 шт.)</t>
  </si>
  <si>
    <t>№01/06-07/407/30-473</t>
  </si>
  <si>
    <t>Диспечерский щит (1 шт.)</t>
  </si>
  <si>
    <t>№04/06-07/407/30-592</t>
  </si>
  <si>
    <t>Трансформаторы</t>
  </si>
  <si>
    <t>№03/04-08/407/30-539</t>
  </si>
  <si>
    <t>Оборудование ЦОД</t>
  </si>
  <si>
    <t>№002/407/30-1597</t>
  </si>
  <si>
    <t>ООО "ОРГлизинг"</t>
  </si>
  <si>
    <t>Оборудование, не входящее в сметы строек, в.т.ч.:</t>
  </si>
  <si>
    <t>ПРОЧИЕ, в т.ч.:</t>
  </si>
  <si>
    <t>Транспортные средства</t>
  </si>
  <si>
    <t>№05/06-07/407/30-476</t>
  </si>
  <si>
    <t>№ 01/04-08/407/30-463</t>
  </si>
  <si>
    <t>№Г45/Л/1/06/107/30-994, №Г46/Л/1/06 /107/30-995, №Г47/Л/1/06/107/30-996, №Г48/Л/1/06/107/30-1085</t>
  </si>
  <si>
    <t>ООО "Голдлайн"</t>
  </si>
  <si>
    <t>ОАО "Альфа-Банк"</t>
  </si>
  <si>
    <t>Заместитель генерального директора по экономике и финансам</t>
  </si>
  <si>
    <t>А.Н. Галяев</t>
  </si>
  <si>
    <t>Заместитель генерального директора по развитию и реализации услуг</t>
  </si>
  <si>
    <t>А.В. Ляшко</t>
  </si>
  <si>
    <t>Заместитель генерального директора по техническим вопросам-главный инженер</t>
  </si>
  <si>
    <t>Распределительная городская электрическая сеть - Краснополянский РРЭС</t>
  </si>
  <si>
    <t>Распределительная городская электрическая сеть - Адлерский РРЭС</t>
  </si>
  <si>
    <t>Распределительная городская электрическая сеть - Хостинский РРЭС</t>
  </si>
  <si>
    <t>Распределительная городская электрическая сеть - Центральный РРЭС (Хоста-Верещагинская)</t>
  </si>
  <si>
    <t>Распределительная городская электрическая сеть - Центральный РРЭС (Верещагинская-Бочаров Ручей)</t>
  </si>
  <si>
    <t>железобетонные СВ105-5,0,           СК22-1-2</t>
  </si>
  <si>
    <t>СВ 105-5- 6 шт; .</t>
  </si>
  <si>
    <t>1 цепная</t>
  </si>
  <si>
    <t>СВ 105-5- 8 шт; СВ 95-3-9шт.</t>
  </si>
  <si>
    <t>СВ 105-5- 4 шт; СВ 95-3-55шт.</t>
  </si>
  <si>
    <t>160 кВА-1 шт</t>
  </si>
  <si>
    <t>СВ 105-5- 4 шт; СВ 95-3-61шт.</t>
  </si>
  <si>
    <t xml:space="preserve">ПБ-110-2-1 шт       У110-2-2 шт УС110-6-2шт       </t>
  </si>
  <si>
    <t>СВ-95-3</t>
  </si>
  <si>
    <t>СВ-105-5, СВ-95-3</t>
  </si>
  <si>
    <t>СВ-105-5</t>
  </si>
  <si>
    <t>ОРУ-110 кВ</t>
  </si>
  <si>
    <t>68</t>
  </si>
  <si>
    <t>ЗРУ-110 кВ</t>
  </si>
  <si>
    <t>ОРУ-35 кВ</t>
  </si>
  <si>
    <t>62</t>
  </si>
  <si>
    <t xml:space="preserve">ОРУ-110 кВ </t>
  </si>
  <si>
    <t>56</t>
  </si>
  <si>
    <t>36</t>
  </si>
  <si>
    <t>СВ-95-3.5</t>
  </si>
  <si>
    <t>ОРУ</t>
  </si>
  <si>
    <t>СВ-110-5.0</t>
  </si>
  <si>
    <t>У 110, У 35, ПБ110-8, ПБ110-15</t>
  </si>
  <si>
    <t>ору</t>
  </si>
  <si>
    <t>А10, УА10, А23, УА23, П23, П10</t>
  </si>
  <si>
    <t>зру</t>
  </si>
  <si>
    <t>определяется при проектировании</t>
  </si>
  <si>
    <t xml:space="preserve"> - </t>
  </si>
  <si>
    <t>СВ-105-5                    (СВ-95-5)</t>
  </si>
  <si>
    <t>определяется проектом</t>
  </si>
  <si>
    <t>УМ-220</t>
  </si>
  <si>
    <t>2-4</t>
  </si>
  <si>
    <t>ОРУ 110 кВ/ ЗРУ 10 кВ</t>
  </si>
  <si>
    <t>ЗРУ 110 кВ/ ЗРУ 10 кВ</t>
  </si>
  <si>
    <t>одноцепные</t>
  </si>
  <si>
    <t>СВ-105-5        СВ-95-3</t>
  </si>
  <si>
    <t>СВ-110-3,5        СВ-95-3</t>
  </si>
  <si>
    <t xml:space="preserve">       СВ-95-3</t>
  </si>
  <si>
    <t>СВ 95-3.0</t>
  </si>
  <si>
    <t>одноцепная</t>
  </si>
  <si>
    <t>СВ-95-3                                СВ 105-5</t>
  </si>
  <si>
    <t>ОРУ 110, ОРУ 35</t>
  </si>
  <si>
    <t>ОРУ 110</t>
  </si>
  <si>
    <t>ОТСУТСТВУЕТ ПРОЕКТ</t>
  </si>
  <si>
    <t>ОРУ 110,</t>
  </si>
  <si>
    <t>Плановые параметры инвестиционной программы ОАО "Кубаньэнерго" на 2011 год</t>
  </si>
  <si>
    <t>Заместитель генерального директора по капитальному строительству</t>
  </si>
  <si>
    <t>М.Б. Бронников</t>
  </si>
  <si>
    <t>В.П. Зинченко</t>
  </si>
  <si>
    <t>1.1.1.1.1</t>
  </si>
  <si>
    <t>1.1.1.1.1.1</t>
  </si>
  <si>
    <t>1.1.1.1.1.2</t>
  </si>
  <si>
    <t>1.1.1.1.1.3</t>
  </si>
  <si>
    <t>1.1.1.1.1.4</t>
  </si>
  <si>
    <t>1.1.1.1.2</t>
  </si>
  <si>
    <t>1.1.1.1.2.1</t>
  </si>
  <si>
    <t>1.1.1.1.2.2</t>
  </si>
  <si>
    <t>1.1.1.1.2.3</t>
  </si>
  <si>
    <t>1.1.1.1.2.4</t>
  </si>
  <si>
    <t>1.1.1.2.1</t>
  </si>
  <si>
    <t>1.1.1.2.2</t>
  </si>
  <si>
    <t>1.1.1.2.3</t>
  </si>
  <si>
    <t>1.1.2.1</t>
  </si>
  <si>
    <t>Наименование филиала/субъекта РФ (в ячейках с ! не нужно указывать наименование филиала)</t>
  </si>
  <si>
    <t>Инновационные оборудование, материалы, технологии</t>
  </si>
  <si>
    <t>Формирование аварийного запаса</t>
  </si>
  <si>
    <t>2014 г.</t>
  </si>
  <si>
    <t>2015 г.</t>
  </si>
  <si>
    <t>Наименование проекта</t>
  </si>
  <si>
    <t>№ п/п проекта</t>
  </si>
  <si>
    <t xml:space="preserve">В т.ч. счет 07 "Оборудование к установке в части инвестиционной программы и привязкой к титулу проекта"
</t>
  </si>
  <si>
    <t>Физические параметры проекта</t>
  </si>
  <si>
    <t>Ожидаемый срок ввода проекта</t>
  </si>
  <si>
    <t>План списания (выбытия) проектов незавершенного строительства в 2011 году</t>
  </si>
  <si>
    <t>Критерий включения в инвестиционную программу в соответствии со сценарными условиями формирования инвестиционных программ</t>
  </si>
  <si>
    <t>Приоритет проекта</t>
  </si>
  <si>
    <t>Объем незавершенного строительства (стр. 130 баланса) на 01.01.2011</t>
  </si>
  <si>
    <t>Остаток сметной стоимости на 01.01.2011 в тек. ценах (финансирование), без НДС</t>
  </si>
  <si>
    <t>Остаток сметной стоимости на 01.01.2011 в тек. ценах (освоение), без НДС</t>
  </si>
  <si>
    <t>Стоимость заключенных договоров на реализацию объекта на 01.01.2011, без НДС</t>
  </si>
  <si>
    <t>Вводимая мощность/прирост мощности в 2011 году на основные фонды</t>
  </si>
  <si>
    <t>Вводимая мощность/прирост мощности в 2011 году в эксплуатацию</t>
  </si>
  <si>
    <t>Реконструкция ВЛ 110 кВ "Туапсе Тяговая - Туапсе Город"    6 км.</t>
  </si>
  <si>
    <t>Реконструкция сети 110 кВ, прилегающей к ПС 220 кВ "Яблоновская" (протяженностью 0,5 км) - Тахтамукайский район п. Яблоновский</t>
  </si>
  <si>
    <t xml:space="preserve">Реконструкция сети 110 кВ, прилегающей к ПС 220 кВ «Вышестеблиевская» в ст. Вышестеблиевской Темрюкского района </t>
  </si>
  <si>
    <t>Воздушные линии (110 кВ) для выдачи мощности от Сочинской ТЭС до подстанции «Верещагинская», от подстанции «Верещагинская» до подстанции «Дагомыс» (проектные и изыскательские работы, реконструкция)</t>
  </si>
  <si>
    <t>Одноцепная воздушная линия (110 кВ) от подстанции «Псоу» до подстанции «Южная» и от подстанции «Южная» до подстанции «Адлер» (проектные и изыскательские работ)</t>
  </si>
  <si>
    <t>Реконструкция ВЛ-10 кВ Чр-13 (участок между опорами 86-273) с заменой опор и провода на СИП.  Апшеронский район х. Гуамка, п. Мезмай.</t>
  </si>
  <si>
    <t>Реконструкция ВЛ-10кВ НИ-5, НИ-7 с установкой КТП-10/0,4кВ ст.Новоиваноская - Новоивановское сельское поселение МО Новопокровский район</t>
  </si>
  <si>
    <t>Реконструкция ВЛ-10 кВ к ТП 10/0.4 кВ с заменой проводов на СИП в т.ч. ВС1-611, Д2-3, проходящих на территории детских садов, ст. Васюринская, ст. Динская</t>
  </si>
  <si>
    <t>Реконструкция ВЛ-10 кВ к ТП 10/0.4 кВ Д-2-1080,НД66-631 и КЖ71-606, проходящих на территории школ, с заменой проводов на СИП, ст. Калужская</t>
  </si>
  <si>
    <t>Реконструкция ВЛ-6 кВ в пролетах 133-135 к ТП-10/0,4 кВ НД-66-631п с заменой проводов на ТОРСАДУ на территории СОШ №36 в ст. Н.Дмитриевской Северского РРЭС</t>
  </si>
  <si>
    <t>Перевод нагрузок с ПС "Туапсе-Город" на ПС "Туапсе Терминал"</t>
  </si>
  <si>
    <t>Реконструкция электроснабжения Юго-Восточной части ст. Васюринской Динского района. (1 этап) - Динской район ст. Васюринская</t>
  </si>
  <si>
    <t>Реконструкция ВЛ 0,4 кВ с заменой опор, вводов, голого провода на СИП-2А от КТП: Рщ 1-104, Рщ 4-153, Лг1-5, Лг 9-95, Лг 9-156, Рм 9-714, Л 13 оп. 5-28-5-29,         Ср 3-445, Кр 1-410, Крл 9-411, Крл 9-536, Крл 9-411, Кж 3-477, О8-680, Кр 3-240,        Ум 3-337, Ум 1-338 протяженностью 7,28 км проходящих по территории образовательных и дошкольных учереждений Ленинградского района - Ленградский район: ст.Ленинградскаях, Восточный,  х.Западный, п.Первомайский, ст.Крыловская, х.Коржи, п.Образцовый, х.Куликовский, п.Уманский</t>
  </si>
  <si>
    <t xml:space="preserve">Реконструкция ВЛ 0,4 кВ с заменой опор, вводов, голого провода на СИП-2А от КТП:КМ 4-277; КМ 4-279; КМ 4-655; КМ 4-657; КМ 5-243; КМ 5-240;  ЛМ 1-715;       Д 5-522; Д 1-502; Д 1-566; Зе 5-375 протяженностью 2,28 км; перенос ВЛ 10 кВ-    0,08 км  и КТП ЯС 1-353 проходящих по территории образовательных и дошкольных учреждений Ейского района - Ейский район: ст. Камышеватская, п. Заводской, ст. Должанская, ст. Ясенская. </t>
  </si>
  <si>
    <t>Вынос воздушных линий 0,4 кВ с территории школ и детских дошкольных учреждений Кавказского района - Кавказский район ст. Казанская, ст. Мирская, п. Степной, х. Привольный</t>
  </si>
  <si>
    <t xml:space="preserve">Разукрупнение протяженных фидеров от КЗ-664 ф.2 с установкой дополнительной ТП. </t>
  </si>
  <si>
    <t xml:space="preserve">Разукрупнение протяженных фидеров от КО8-975 ф.1с установкой дополнительной ТП. </t>
  </si>
  <si>
    <t>Реконструкция ВЛ 0,4 кВ от ТП ЛЦ 5-331   с установкой дополнительной ТП 10/0,4 кВ в ст.Ладожская  Усть-Лабинского района.  - Усть-Лабинский район ст. Ладожская</t>
  </si>
  <si>
    <t>Реконструкция ВЛ-0,4 кВ от ТП ВР-13-96 с установкой дополнительной ТП в ст.Воронежская Усть-Лабинского района.  - Усть-Лабинский район ст. Воронежская</t>
  </si>
  <si>
    <t>Реконструкция ВЛ-0,4 кВ от ТП КР-3-56, КР-3-57, КР-3-60  с установкой дополнительной ТП в ст.Кирпильской Усть-Лабинского района.  - Усть-Лабинский район ст. Кирпильской</t>
  </si>
  <si>
    <t>Реконструкция ВЛ 0,4 кВ Л-1 от ТП ТБ 15-540 с установкой дополнительной ТП 10/0,4 кВ в ст.Тбилисская Тбилисского района. - Тбилисский район ст. Тбилисская</t>
  </si>
  <si>
    <t>Реконструкция ВЛ-0,4 кВ №1 от ТП ПЧ 3-373 с установкой дополнительной ТП в х. Песчаном Тбилисского района - Тбилийсский район х. Песчаном</t>
  </si>
  <si>
    <t>Реконструкция ВЛ-0,4 кВ №1 от ТП ГЦ-11-324 № 2 ТП ГЦ-11-325 с установкой дополнительной ТП в ст. Геймановская Тбилисского района - Тбилисский район ст. Геймановская</t>
  </si>
  <si>
    <t>Вынос ВЛ 0,4 кВ из зоны школ и дет.садов в Cлавянском РРЭС - п. Прибрежный, п. Совхозный, п. Забойский, х. Сербино, ст. Анастасиевская, х. Коржевский, х. Семисводный, ст. Петровская, х. Черный Ерик, х.Прорвенский, ст. Черноерковская, п. Ачуево, п. Сладковский Славянского района</t>
  </si>
  <si>
    <t xml:space="preserve">Вынос ВЛ 0,4 кВ из зоны школ и дет.садов в Темрюкском РРЭС  -               ст. Вышестеблиевская, п. Виноградный, п. Прогресс, ст. Тамань, ст. Запорожская, Старотитаровская, п. Стрелка, п. Юбилейный Темрюкского района </t>
  </si>
  <si>
    <t xml:space="preserve">Вынос ВЛ 0,4 кВ из зоны школ и дет.садов в Красноармейском РРЭС -                 х. Тиховский, ст. Марьянская, ст. Новомышастовская, ст. Ивановская, п. Полтавский, п. Мирный, п. Водный, х. Протичка, ст. Полтавская, х. Крупской Красноармейского района                         </t>
  </si>
  <si>
    <t xml:space="preserve">Реконструкция сети 0,4 кВ от ТП Б-4-530  ШКОЛА №1 на СИП в ст Брюховецкой - Брюховецкий район ст. Брюховецкая </t>
  </si>
</sst>
</file>

<file path=xl/styles.xml><?xml version="1.0" encoding="utf-8"?>
<styleSheet xmlns="http://schemas.openxmlformats.org/spreadsheetml/2006/main">
  <numFmts count="7">
    <numFmt numFmtId="164" formatCode="#,##0.0"/>
    <numFmt numFmtId="165" formatCode="#,##0.000"/>
    <numFmt numFmtId="166" formatCode="#,##0_);[Red]\(#,##0\)"/>
    <numFmt numFmtId="167" formatCode="#,##0.00000"/>
    <numFmt numFmtId="168" formatCode="dd/mm/yy;@"/>
    <numFmt numFmtId="169" formatCode="#,##0.00_р_."/>
    <numFmt numFmtId="170" formatCode="#,##0_р_."/>
  </numFmts>
  <fonts count="88">
    <font>
      <sz val="10"/>
      <name val="Arial Cyr"/>
      <charset val="204"/>
    </font>
    <font>
      <sz val="10"/>
      <name val="Arial Cyr"/>
      <charset val="204"/>
    </font>
    <font>
      <u/>
      <sz val="10"/>
      <name val="Arial Cyr"/>
      <charset val="204"/>
    </font>
    <font>
      <sz val="7"/>
      <name val="Arial Cyr"/>
      <family val="2"/>
      <charset val="204"/>
    </font>
    <font>
      <sz val="8"/>
      <name val="Arial Cyr"/>
      <charset val="204"/>
    </font>
    <font>
      <b/>
      <sz val="16"/>
      <name val="Arial"/>
      <family val="2"/>
    </font>
    <font>
      <sz val="10"/>
      <name val="Arial"/>
      <family val="2"/>
    </font>
    <font>
      <b/>
      <sz val="10"/>
      <name val="Arial"/>
      <family val="2"/>
    </font>
    <font>
      <sz val="6"/>
      <name val="Arial"/>
      <family val="2"/>
    </font>
    <font>
      <b/>
      <sz val="12"/>
      <name val="Arial"/>
      <family val="2"/>
    </font>
    <font>
      <u/>
      <sz val="10"/>
      <name val="Arial"/>
      <family val="2"/>
    </font>
    <font>
      <b/>
      <sz val="14"/>
      <name val="Arial"/>
      <family val="2"/>
    </font>
    <font>
      <b/>
      <sz val="8"/>
      <name val="Arial"/>
      <family val="2"/>
    </font>
    <font>
      <sz val="8"/>
      <name val="Arial"/>
      <family val="2"/>
    </font>
    <font>
      <u/>
      <sz val="8"/>
      <name val="Arial Cyr"/>
      <charset val="204"/>
    </font>
    <font>
      <b/>
      <sz val="12"/>
      <name val="Arial Cyr"/>
      <family val="2"/>
      <charset val="204"/>
    </font>
    <font>
      <b/>
      <sz val="8"/>
      <color indexed="8"/>
      <name val="Arial CE"/>
      <family val="2"/>
      <charset val="238"/>
    </font>
    <font>
      <b/>
      <sz val="8"/>
      <name val="Arial Cyr"/>
      <family val="2"/>
      <charset val="204"/>
    </font>
    <font>
      <sz val="8"/>
      <name val="Arial CYR"/>
      <family val="2"/>
      <charset val="204"/>
    </font>
    <font>
      <b/>
      <sz val="14"/>
      <name val="Arial Cyr"/>
      <family val="2"/>
      <charset val="204"/>
    </font>
    <font>
      <sz val="12"/>
      <name val="Arial Cyr"/>
      <family val="2"/>
      <charset val="204"/>
    </font>
    <font>
      <sz val="10"/>
      <color indexed="8"/>
      <name val="Arial"/>
      <family val="2"/>
    </font>
    <font>
      <sz val="9"/>
      <name val="Arial"/>
      <family val="2"/>
    </font>
    <font>
      <b/>
      <sz val="9"/>
      <name val="Arial Cyr"/>
      <family val="2"/>
      <charset val="204"/>
    </font>
    <font>
      <b/>
      <sz val="9"/>
      <color indexed="8"/>
      <name val="Arial CE"/>
      <family val="2"/>
      <charset val="238"/>
    </font>
    <font>
      <b/>
      <sz val="10"/>
      <name val="Arial Cyr"/>
      <charset val="204"/>
    </font>
    <font>
      <b/>
      <sz val="11"/>
      <name val="Arial Cyr"/>
      <charset val="204"/>
    </font>
    <font>
      <b/>
      <sz val="11"/>
      <name val="Arial"/>
      <family val="2"/>
    </font>
    <font>
      <sz val="14"/>
      <name val="Arial Cyr"/>
      <family val="2"/>
      <charset val="204"/>
    </font>
    <font>
      <sz val="14"/>
      <name val="Arial Cyr"/>
      <charset val="204"/>
    </font>
    <font>
      <sz val="14"/>
      <name val="Arial"/>
      <family val="2"/>
    </font>
    <font>
      <sz val="10"/>
      <name val="Arial Cyr"/>
      <charset val="204"/>
    </font>
    <font>
      <b/>
      <sz val="18"/>
      <name val="Arial"/>
      <family val="2"/>
    </font>
    <font>
      <b/>
      <sz val="9"/>
      <name val="Arial Cyr"/>
      <charset val="204"/>
    </font>
    <font>
      <sz val="11"/>
      <name val="Arial"/>
      <family val="2"/>
    </font>
    <font>
      <b/>
      <sz val="9"/>
      <name val="Arial"/>
      <family val="2"/>
    </font>
    <font>
      <b/>
      <sz val="8"/>
      <color indexed="10"/>
      <name val="Arial Cyr"/>
      <family val="2"/>
      <charset val="204"/>
    </font>
    <font>
      <sz val="9"/>
      <name val="Arial Cyr"/>
      <family val="2"/>
      <charset val="204"/>
    </font>
    <font>
      <b/>
      <sz val="10"/>
      <name val="Arial Cyr"/>
      <family val="2"/>
      <charset val="204"/>
    </font>
    <font>
      <sz val="9"/>
      <name val="Arial"/>
      <family val="2"/>
      <charset val="204"/>
    </font>
    <font>
      <sz val="12"/>
      <name val="Arial Cyr"/>
      <charset val="204"/>
    </font>
    <font>
      <b/>
      <sz val="12"/>
      <color indexed="8"/>
      <name val="Arial Cyr"/>
    </font>
    <font>
      <b/>
      <sz val="8"/>
      <name val="Arial Cyr"/>
      <charset val="204"/>
    </font>
    <font>
      <b/>
      <sz val="14"/>
      <name val="Arial Cyr"/>
      <charset val="204"/>
    </font>
    <font>
      <b/>
      <sz val="16"/>
      <name val="Arial Cyr"/>
      <charset val="204"/>
    </font>
    <font>
      <b/>
      <sz val="12"/>
      <name val="Arial Cyr"/>
      <charset val="204"/>
    </font>
    <font>
      <sz val="12"/>
      <name val="Times New Roman"/>
      <family val="1"/>
      <charset val="204"/>
    </font>
    <font>
      <b/>
      <sz val="20"/>
      <name val="Arial Cyr"/>
      <charset val="204"/>
    </font>
    <font>
      <sz val="10"/>
      <name val="Helv"/>
      <charset val="204"/>
    </font>
    <font>
      <sz val="16"/>
      <name val="Arial Cyr"/>
      <charset val="204"/>
    </font>
    <font>
      <sz val="16"/>
      <name val="Helv"/>
      <charset val="204"/>
    </font>
    <font>
      <sz val="16"/>
      <name val="Arial"/>
      <family val="2"/>
      <charset val="204"/>
    </font>
    <font>
      <sz val="11"/>
      <name val="Arial"/>
      <family val="2"/>
      <charset val="204"/>
    </font>
    <font>
      <b/>
      <sz val="10"/>
      <name val="Arial"/>
      <family val="2"/>
      <charset val="204"/>
    </font>
    <font>
      <sz val="11"/>
      <name val="Times New Roman"/>
      <family val="1"/>
      <charset val="204"/>
    </font>
    <font>
      <b/>
      <sz val="8"/>
      <name val="Arial"/>
      <family val="2"/>
      <charset val="204"/>
    </font>
    <font>
      <sz val="12"/>
      <name val="Arial"/>
      <family val="2"/>
      <charset val="204"/>
    </font>
    <font>
      <sz val="10"/>
      <name val="Helv"/>
    </font>
    <font>
      <b/>
      <sz val="12"/>
      <name val="Arial"/>
      <family val="2"/>
      <charset val="204"/>
    </font>
    <font>
      <b/>
      <sz val="9"/>
      <name val="Arial"/>
      <family val="2"/>
      <charset val="204"/>
    </font>
    <font>
      <sz val="9"/>
      <name val="Arial Cyr"/>
      <charset val="204"/>
    </font>
    <font>
      <sz val="10"/>
      <name val="Arial"/>
      <family val="2"/>
      <charset val="204"/>
    </font>
    <font>
      <b/>
      <sz val="12"/>
      <name val="Helv"/>
      <charset val="204"/>
    </font>
    <font>
      <sz val="9"/>
      <color indexed="8"/>
      <name val="Arial"/>
      <family val="2"/>
    </font>
    <font>
      <u/>
      <sz val="9"/>
      <name val="Arial Cyr"/>
      <charset val="204"/>
    </font>
    <font>
      <sz val="8"/>
      <name val="Arial"/>
      <family val="2"/>
      <charset val="204"/>
    </font>
    <font>
      <sz val="11"/>
      <name val="Arial Cyr"/>
      <charset val="204"/>
    </font>
    <font>
      <sz val="12"/>
      <name val="Arial"/>
      <family val="2"/>
    </font>
    <font>
      <b/>
      <u/>
      <sz val="10"/>
      <name val="Arial Cyr"/>
      <charset val="204"/>
    </font>
    <font>
      <b/>
      <u/>
      <sz val="10"/>
      <name val="Arial"/>
      <family val="2"/>
    </font>
    <font>
      <sz val="10"/>
      <name val="Arial Cyr"/>
      <family val="2"/>
      <charset val="204"/>
    </font>
    <font>
      <b/>
      <sz val="11"/>
      <name val="Arial"/>
      <family val="2"/>
      <charset val="204"/>
    </font>
    <font>
      <sz val="14"/>
      <name val="Helv"/>
      <charset val="204"/>
    </font>
    <font>
      <sz val="10"/>
      <name val="Times New Roman"/>
      <family val="1"/>
      <charset val="204"/>
    </font>
    <font>
      <b/>
      <sz val="11"/>
      <name val="Arial Cyr"/>
      <family val="2"/>
      <charset val="204"/>
    </font>
    <font>
      <b/>
      <sz val="11"/>
      <name val="Times New Roman"/>
      <family val="1"/>
      <charset val="204"/>
    </font>
    <font>
      <b/>
      <sz val="10"/>
      <name val="Times New Roman"/>
      <family val="1"/>
      <charset val="204"/>
    </font>
    <font>
      <b/>
      <sz val="12"/>
      <name val="Times New Roman"/>
      <family val="1"/>
      <charset val="204"/>
    </font>
    <font>
      <b/>
      <sz val="9"/>
      <name val="Times New Roman"/>
      <family val="1"/>
      <charset val="204"/>
    </font>
    <font>
      <b/>
      <i/>
      <sz val="9"/>
      <name val="Times New Roman"/>
      <family val="1"/>
      <charset val="204"/>
    </font>
    <font>
      <i/>
      <sz val="9"/>
      <name val="Times New Roman"/>
      <family val="1"/>
      <charset val="204"/>
    </font>
    <font>
      <sz val="9"/>
      <name val="Times New Roman"/>
      <family val="1"/>
      <charset val="204"/>
    </font>
    <font>
      <b/>
      <sz val="14"/>
      <name val="Arial"/>
      <family val="2"/>
      <charset val="204"/>
    </font>
    <font>
      <b/>
      <sz val="16"/>
      <name val="Times New Roman"/>
      <family val="1"/>
      <charset val="204"/>
    </font>
    <font>
      <sz val="16"/>
      <name val="Times New Roman"/>
      <family val="1"/>
      <charset val="204"/>
    </font>
    <font>
      <sz val="10"/>
      <name val="Arial Cyr"/>
      <charset val="204"/>
    </font>
    <font>
      <b/>
      <sz val="8"/>
      <name val="Arial CE"/>
      <family val="2"/>
      <charset val="238"/>
    </font>
    <font>
      <b/>
      <sz val="18"/>
      <name val="Arial"/>
      <family val="2"/>
      <charset val="204"/>
    </font>
  </fonts>
  <fills count="10">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42"/>
        <bgColor indexed="64"/>
      </patternFill>
    </fill>
    <fill>
      <patternFill patternType="solid">
        <fgColor indexed="51"/>
        <bgColor indexed="64"/>
      </patternFill>
    </fill>
    <fill>
      <patternFill patternType="solid">
        <fgColor indexed="36"/>
        <bgColor indexed="64"/>
      </patternFill>
    </fill>
    <fill>
      <patternFill patternType="solid">
        <fgColor indexed="11"/>
        <bgColor indexed="64"/>
      </patternFill>
    </fill>
    <fill>
      <patternFill patternType="solid">
        <fgColor indexed="47"/>
        <bgColor indexed="64"/>
      </patternFill>
    </fill>
    <fill>
      <patternFill patternType="solid">
        <fgColor indexed="44"/>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7">
    <xf numFmtId="0" fontId="0" fillId="0" borderId="0"/>
    <xf numFmtId="0" fontId="48" fillId="0" borderId="0"/>
    <xf numFmtId="0" fontId="48" fillId="0" borderId="0"/>
    <xf numFmtId="0" fontId="48" fillId="0" borderId="0"/>
    <xf numFmtId="0" fontId="48" fillId="0" borderId="0"/>
    <xf numFmtId="0" fontId="57" fillId="0" borderId="0"/>
    <xf numFmtId="166" fontId="65" fillId="0" borderId="0">
      <alignment vertical="top"/>
    </xf>
  </cellStyleXfs>
  <cellXfs count="1349">
    <xf numFmtId="0" fontId="0" fillId="0" borderId="0" xfId="0"/>
    <xf numFmtId="0" fontId="2" fillId="0" borderId="0" xfId="0" applyFont="1" applyFill="1"/>
    <xf numFmtId="0" fontId="2" fillId="0" borderId="0" xfId="0" applyFont="1" applyFill="1" applyBorder="1"/>
    <xf numFmtId="3" fontId="7" fillId="0" borderId="0" xfId="0" applyNumberFormat="1" applyFont="1" applyFill="1" applyBorder="1"/>
    <xf numFmtId="9" fontId="8" fillId="0" borderId="0" xfId="0" applyNumberFormat="1" applyFont="1" applyFill="1" applyBorder="1" applyAlignment="1">
      <alignment horizontal="right"/>
    </xf>
    <xf numFmtId="9" fontId="12" fillId="0" borderId="0" xfId="0" applyNumberFormat="1" applyFont="1" applyFill="1" applyBorder="1" applyAlignment="1">
      <alignment horizontal="center" textRotation="90" wrapText="1"/>
    </xf>
    <xf numFmtId="0" fontId="0" fillId="0" borderId="0" xfId="0" applyFill="1" applyBorder="1"/>
    <xf numFmtId="3" fontId="0" fillId="0" borderId="0" xfId="0" applyNumberFormat="1" applyFill="1" applyBorder="1"/>
    <xf numFmtId="0" fontId="12" fillId="0" borderId="0" xfId="0" applyFont="1" applyFill="1" applyBorder="1" applyAlignment="1">
      <alignment horizontal="center" textRotation="90" wrapText="1"/>
    </xf>
    <xf numFmtId="0" fontId="9" fillId="0" borderId="0" xfId="0" applyFont="1" applyFill="1" applyBorder="1" applyAlignment="1">
      <alignment vertical="center"/>
    </xf>
    <xf numFmtId="0" fontId="6" fillId="0" borderId="0" xfId="0" applyFont="1" applyFill="1" applyBorder="1"/>
    <xf numFmtId="3" fontId="18" fillId="0" borderId="0" xfId="0" applyNumberFormat="1" applyFont="1" applyFill="1" applyBorder="1"/>
    <xf numFmtId="0" fontId="12" fillId="0" borderId="0" xfId="0" applyFont="1" applyFill="1" applyBorder="1" applyAlignment="1">
      <alignment horizontal="left" indent="2"/>
    </xf>
    <xf numFmtId="0" fontId="21" fillId="0" borderId="0" xfId="0" applyFont="1" applyFill="1" applyBorder="1"/>
    <xf numFmtId="0" fontId="19" fillId="0" borderId="0" xfId="0" applyFont="1" applyFill="1" applyBorder="1" applyAlignment="1">
      <alignment horizontal="right" vertical="center"/>
    </xf>
    <xf numFmtId="0" fontId="29" fillId="0" borderId="0" xfId="0" applyFont="1" applyFill="1" applyBorder="1"/>
    <xf numFmtId="0" fontId="11" fillId="0" borderId="0" xfId="0" applyFont="1" applyFill="1" applyBorder="1" applyAlignment="1">
      <alignment horizontal="left" vertical="center"/>
    </xf>
    <xf numFmtId="3" fontId="29" fillId="0" borderId="0" xfId="0" applyNumberFormat="1" applyFont="1" applyFill="1" applyBorder="1" applyAlignment="1">
      <alignment horizontal="left" vertical="center"/>
    </xf>
    <xf numFmtId="3" fontId="11" fillId="0" borderId="0" xfId="0" applyNumberFormat="1" applyFont="1" applyFill="1" applyBorder="1"/>
    <xf numFmtId="9" fontId="30" fillId="0" borderId="0" xfId="0" applyNumberFormat="1" applyFont="1" applyFill="1" applyBorder="1" applyAlignment="1">
      <alignment horizontal="right"/>
    </xf>
    <xf numFmtId="3" fontId="29" fillId="0" borderId="0" xfId="0" applyNumberFormat="1" applyFont="1" applyFill="1" applyBorder="1"/>
    <xf numFmtId="0" fontId="13" fillId="0" borderId="0" xfId="0" applyFont="1" applyFill="1" applyBorder="1" applyAlignment="1">
      <alignment horizontal="center" textRotation="90" wrapText="1"/>
    </xf>
    <xf numFmtId="9" fontId="13" fillId="0" borderId="0" xfId="0" applyNumberFormat="1" applyFont="1" applyFill="1" applyBorder="1" applyAlignment="1">
      <alignment horizontal="center" textRotation="90" wrapText="1"/>
    </xf>
    <xf numFmtId="3" fontId="22" fillId="0" borderId="1" xfId="0" applyNumberFormat="1" applyFont="1" applyFill="1" applyBorder="1" applyAlignment="1">
      <alignment horizontal="right" vertical="center"/>
    </xf>
    <xf numFmtId="3" fontId="25" fillId="0" borderId="0" xfId="0" applyNumberFormat="1" applyFont="1" applyFill="1" applyBorder="1" applyAlignment="1">
      <alignment horizontal="center"/>
    </xf>
    <xf numFmtId="0" fontId="28" fillId="0" borderId="0" xfId="0" applyFont="1" applyFill="1" applyBorder="1" applyAlignment="1">
      <alignment horizontal="left"/>
    </xf>
    <xf numFmtId="0" fontId="22" fillId="0" borderId="0" xfId="0" applyFont="1" applyFill="1" applyBorder="1" applyAlignment="1">
      <alignment horizontal="center" vertical="center"/>
    </xf>
    <xf numFmtId="0" fontId="22" fillId="0" borderId="0" xfId="0" applyFont="1" applyFill="1" applyBorder="1" applyAlignment="1">
      <alignment horizontal="right" vertical="center"/>
    </xf>
    <xf numFmtId="3" fontId="0" fillId="0" borderId="0" xfId="0" applyNumberFormat="1" applyFill="1"/>
    <xf numFmtId="0" fontId="0" fillId="0" borderId="0" xfId="0" applyFill="1"/>
    <xf numFmtId="0" fontId="12" fillId="0" borderId="2" xfId="0" applyFont="1" applyFill="1" applyBorder="1" applyAlignment="1">
      <alignment horizontal="center" textRotation="90" wrapText="1"/>
    </xf>
    <xf numFmtId="3" fontId="0" fillId="0" borderId="0" xfId="0" applyNumberFormat="1" applyFill="1" applyAlignment="1">
      <alignment wrapText="1"/>
    </xf>
    <xf numFmtId="9" fontId="0" fillId="0" borderId="0" xfId="0" applyNumberFormat="1" applyFill="1"/>
    <xf numFmtId="3" fontId="20" fillId="0" borderId="0" xfId="0" applyNumberFormat="1" applyFont="1" applyFill="1"/>
    <xf numFmtId="0" fontId="32" fillId="0" borderId="0" xfId="0" applyFont="1" applyFill="1"/>
    <xf numFmtId="0" fontId="5" fillId="0" borderId="0" xfId="0" applyFont="1" applyFill="1"/>
    <xf numFmtId="3" fontId="6" fillId="0" borderId="0" xfId="0" applyNumberFormat="1" applyFont="1" applyFill="1"/>
    <xf numFmtId="16" fontId="6" fillId="0" borderId="0" xfId="0" applyNumberFormat="1" applyFont="1" applyFill="1"/>
    <xf numFmtId="3" fontId="3" fillId="0" borderId="0" xfId="0" applyNumberFormat="1" applyFont="1" applyFill="1"/>
    <xf numFmtId="3" fontId="7" fillId="0" borderId="0" xfId="0" applyNumberFormat="1" applyFont="1" applyFill="1"/>
    <xf numFmtId="9" fontId="8" fillId="0" borderId="0" xfId="0" applyNumberFormat="1" applyFont="1" applyFill="1" applyAlignment="1">
      <alignment horizontal="right"/>
    </xf>
    <xf numFmtId="3" fontId="7" fillId="0" borderId="0" xfId="0" applyNumberFormat="1" applyFont="1" applyFill="1" applyAlignment="1">
      <alignment horizontal="right"/>
    </xf>
    <xf numFmtId="3" fontId="26" fillId="0" borderId="0" xfId="0" applyNumberFormat="1" applyFont="1" applyFill="1" applyAlignment="1">
      <alignment horizontal="center" vertical="center" wrapText="1"/>
    </xf>
    <xf numFmtId="9" fontId="27" fillId="0" borderId="0" xfId="0" applyNumberFormat="1" applyFont="1" applyFill="1" applyAlignment="1">
      <alignment horizontal="center" vertical="center" wrapText="1"/>
    </xf>
    <xf numFmtId="0" fontId="26" fillId="0" borderId="0" xfId="0" applyFont="1" applyFill="1" applyAlignment="1">
      <alignment horizontal="center" vertical="center" wrapText="1"/>
    </xf>
    <xf numFmtId="0" fontId="26" fillId="0" borderId="0" xfId="0" applyFont="1" applyFill="1" applyBorder="1" applyAlignment="1">
      <alignment horizontal="center" vertical="center" wrapText="1"/>
    </xf>
    <xf numFmtId="3" fontId="25" fillId="0" borderId="0" xfId="0" applyNumberFormat="1" applyFont="1" applyFill="1" applyAlignment="1">
      <alignment horizontal="center"/>
    </xf>
    <xf numFmtId="9" fontId="25" fillId="0" borderId="0" xfId="0" applyNumberFormat="1" applyFont="1" applyFill="1" applyAlignment="1">
      <alignment horizontal="center"/>
    </xf>
    <xf numFmtId="9" fontId="17" fillId="0" borderId="0" xfId="0" applyNumberFormat="1" applyFont="1" applyFill="1" applyBorder="1" applyAlignment="1">
      <alignment horizontal="center" textRotation="90" wrapText="1"/>
    </xf>
    <xf numFmtId="0" fontId="25" fillId="0" borderId="0" xfId="0" applyFont="1" applyFill="1" applyAlignment="1">
      <alignment horizontal="center"/>
    </xf>
    <xf numFmtId="0" fontId="25" fillId="0" borderId="0" xfId="0" applyFont="1" applyFill="1" applyBorder="1" applyAlignment="1">
      <alignment horizontal="center"/>
    </xf>
    <xf numFmtId="0" fontId="18" fillId="0" borderId="0" xfId="0" applyFont="1" applyFill="1"/>
    <xf numFmtId="9" fontId="18" fillId="0" borderId="0" xfId="0" applyNumberFormat="1" applyFont="1" applyFill="1"/>
    <xf numFmtId="3" fontId="18" fillId="0" borderId="0" xfId="0" applyNumberFormat="1" applyFont="1" applyFill="1"/>
    <xf numFmtId="0" fontId="18" fillId="0" borderId="0" xfId="0" applyFont="1" applyFill="1" applyBorder="1"/>
    <xf numFmtId="0" fontId="4" fillId="0" borderId="0" xfId="0" applyFont="1" applyFill="1" applyAlignment="1">
      <alignment horizontal="center"/>
    </xf>
    <xf numFmtId="3" fontId="22" fillId="0" borderId="3" xfId="0" applyNumberFormat="1" applyFont="1" applyFill="1" applyBorder="1" applyAlignment="1">
      <alignment horizontal="right" vertical="center"/>
    </xf>
    <xf numFmtId="0" fontId="27" fillId="0" borderId="4" xfId="0" applyFont="1" applyFill="1" applyBorder="1" applyAlignment="1">
      <alignment horizontal="left" vertical="center" wrapText="1"/>
    </xf>
    <xf numFmtId="0" fontId="27" fillId="0" borderId="4" xfId="0" applyFont="1" applyFill="1" applyBorder="1" applyAlignment="1">
      <alignment horizontal="left" vertical="center" wrapText="1" indent="2"/>
    </xf>
    <xf numFmtId="0" fontId="27" fillId="0" borderId="4" xfId="0" applyFont="1" applyFill="1" applyBorder="1" applyAlignment="1">
      <alignment horizontal="left" vertical="center" wrapText="1" indent="4"/>
    </xf>
    <xf numFmtId="3" fontId="22" fillId="0" borderId="5" xfId="0" applyNumberFormat="1" applyFont="1" applyFill="1" applyBorder="1" applyAlignment="1">
      <alignment horizontal="right" vertical="center"/>
    </xf>
    <xf numFmtId="3" fontId="31" fillId="0" borderId="0" xfId="0" applyNumberFormat="1" applyFont="1" applyFill="1"/>
    <xf numFmtId="0" fontId="31" fillId="0" borderId="0" xfId="0" applyFont="1" applyFill="1"/>
    <xf numFmtId="0" fontId="31" fillId="0" borderId="0" xfId="0" applyFont="1" applyFill="1" applyBorder="1"/>
    <xf numFmtId="0" fontId="17" fillId="0" borderId="0" xfId="0" applyFont="1" applyFill="1"/>
    <xf numFmtId="0" fontId="17" fillId="0" borderId="0" xfId="0" applyFont="1" applyFill="1" applyBorder="1"/>
    <xf numFmtId="0" fontId="14" fillId="0" borderId="0" xfId="0" applyFont="1" applyFill="1"/>
    <xf numFmtId="0" fontId="14" fillId="0" borderId="0" xfId="0" applyFont="1" applyFill="1" applyBorder="1"/>
    <xf numFmtId="0" fontId="6" fillId="0" borderId="0" xfId="0" applyFont="1" applyFill="1"/>
    <xf numFmtId="9" fontId="6" fillId="0" borderId="0" xfId="0" applyNumberFormat="1" applyFont="1" applyFill="1"/>
    <xf numFmtId="0" fontId="0" fillId="0" borderId="1" xfId="0" applyFill="1" applyBorder="1"/>
    <xf numFmtId="0" fontId="12" fillId="0" borderId="0" xfId="0" applyFont="1" applyFill="1" applyBorder="1" applyAlignment="1">
      <alignment horizontal="left" indent="1"/>
    </xf>
    <xf numFmtId="0" fontId="35" fillId="0" borderId="1" xfId="0" applyFont="1" applyFill="1" applyBorder="1" applyAlignment="1">
      <alignment horizontal="left"/>
    </xf>
    <xf numFmtId="9" fontId="23" fillId="0" borderId="0" xfId="0" applyNumberFormat="1" applyFont="1" applyFill="1" applyBorder="1" applyAlignment="1">
      <alignment horizontal="left"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right" vertical="center"/>
    </xf>
    <xf numFmtId="0" fontId="6" fillId="0" borderId="0" xfId="0" applyFont="1" applyFill="1" applyBorder="1" applyAlignment="1">
      <alignment horizontal="right" vertical="center"/>
    </xf>
    <xf numFmtId="0" fontId="12" fillId="0" borderId="6" xfId="0" applyFont="1" applyFill="1" applyBorder="1" applyAlignment="1">
      <alignment horizontal="center" textRotation="90" wrapText="1"/>
    </xf>
    <xf numFmtId="0" fontId="12" fillId="0" borderId="7" xfId="0" applyFont="1" applyFill="1" applyBorder="1" applyAlignment="1">
      <alignment horizontal="center" textRotation="90" wrapText="1"/>
    </xf>
    <xf numFmtId="0" fontId="27" fillId="0" borderId="8" xfId="0" applyFont="1" applyFill="1" applyBorder="1" applyAlignment="1">
      <alignment horizontal="left" vertical="center" wrapText="1" indent="4"/>
    </xf>
    <xf numFmtId="0" fontId="35" fillId="0" borderId="1" xfId="0" applyFont="1" applyFill="1" applyBorder="1" applyAlignment="1">
      <alignment horizontal="left" vertical="center" wrapText="1"/>
    </xf>
    <xf numFmtId="0" fontId="37" fillId="0" borderId="0" xfId="0" applyFont="1" applyFill="1" applyBorder="1"/>
    <xf numFmtId="0" fontId="37" fillId="0" borderId="0" xfId="0" applyFont="1" applyFill="1"/>
    <xf numFmtId="0" fontId="1" fillId="0" borderId="0" xfId="0" applyFont="1" applyFill="1" applyBorder="1"/>
    <xf numFmtId="0" fontId="6" fillId="0" borderId="0" xfId="0" applyFont="1" applyFill="1" applyBorder="1" applyAlignment="1">
      <alignment vertical="center" wrapText="1"/>
    </xf>
    <xf numFmtId="3" fontId="22" fillId="0" borderId="0" xfId="0" applyNumberFormat="1" applyFont="1" applyFill="1" applyBorder="1" applyAlignment="1">
      <alignment horizontal="right" vertical="center"/>
    </xf>
    <xf numFmtId="9" fontId="22" fillId="0" borderId="0" xfId="0" applyNumberFormat="1" applyFont="1" applyFill="1" applyBorder="1" applyAlignment="1">
      <alignment horizontal="right" vertical="center"/>
    </xf>
    <xf numFmtId="0" fontId="6" fillId="0" borderId="0" xfId="0" applyFont="1" applyFill="1" applyBorder="1" applyAlignment="1">
      <alignment horizontal="center" vertical="center"/>
    </xf>
    <xf numFmtId="0" fontId="6" fillId="0" borderId="1" xfId="0" applyFont="1" applyFill="1" applyBorder="1" applyAlignment="1">
      <alignment horizontal="center" vertical="center" wrapText="1"/>
    </xf>
    <xf numFmtId="0" fontId="0" fillId="0" borderId="9" xfId="0" applyFill="1" applyBorder="1" applyAlignment="1">
      <alignment horizontal="center" vertical="center" wrapText="1"/>
    </xf>
    <xf numFmtId="0" fontId="6" fillId="0" borderId="2" xfId="0" applyFont="1" applyFill="1" applyBorder="1" applyAlignment="1">
      <alignment horizontal="center" vertical="center"/>
    </xf>
    <xf numFmtId="0" fontId="6" fillId="0" borderId="10" xfId="0" applyFont="1" applyFill="1" applyBorder="1" applyAlignment="1">
      <alignment horizontal="center" vertical="center" wrapText="1"/>
    </xf>
    <xf numFmtId="0" fontId="6" fillId="0" borderId="11" xfId="0" applyFont="1" applyFill="1" applyBorder="1" applyAlignment="1">
      <alignment horizontal="right" vertical="center"/>
    </xf>
    <xf numFmtId="0" fontId="6" fillId="2" borderId="12" xfId="0" applyFont="1" applyFill="1" applyBorder="1" applyAlignment="1">
      <alignment horizontal="right" vertical="center"/>
    </xf>
    <xf numFmtId="0" fontId="6" fillId="2" borderId="13" xfId="0" applyFont="1" applyFill="1" applyBorder="1" applyAlignment="1">
      <alignment horizontal="right" vertical="center"/>
    </xf>
    <xf numFmtId="0" fontId="6" fillId="2" borderId="14" xfId="0" applyFont="1" applyFill="1" applyBorder="1" applyAlignment="1">
      <alignment horizontal="right" vertical="center"/>
    </xf>
    <xf numFmtId="0" fontId="6" fillId="0" borderId="11" xfId="0" applyFont="1" applyFill="1" applyBorder="1" applyAlignment="1">
      <alignment horizontal="center" vertical="center" wrapText="1"/>
    </xf>
    <xf numFmtId="3" fontId="33" fillId="0" borderId="15" xfId="0" applyNumberFormat="1" applyFont="1" applyFill="1" applyBorder="1" applyAlignment="1">
      <alignment horizontal="center" textRotation="90" wrapText="1"/>
    </xf>
    <xf numFmtId="0" fontId="24" fillId="0" borderId="16" xfId="0" applyFont="1" applyFill="1" applyBorder="1" applyAlignment="1">
      <alignment horizontal="center" textRotation="90" wrapText="1"/>
    </xf>
    <xf numFmtId="0" fontId="24" fillId="0" borderId="15" xfId="0" applyFont="1" applyFill="1" applyBorder="1" applyAlignment="1">
      <alignment horizontal="center" textRotation="90" wrapText="1"/>
    </xf>
    <xf numFmtId="3" fontId="33" fillId="0" borderId="17" xfId="0" applyNumberFormat="1" applyFont="1" applyFill="1" applyBorder="1" applyAlignment="1">
      <alignment horizontal="center" textRotation="90" wrapText="1"/>
    </xf>
    <xf numFmtId="3" fontId="23" fillId="0" borderId="18" xfId="0" applyNumberFormat="1" applyFont="1" applyFill="1" applyBorder="1" applyAlignment="1">
      <alignment horizontal="center" textRotation="90" wrapText="1"/>
    </xf>
    <xf numFmtId="3" fontId="0" fillId="0" borderId="1" xfId="0" applyNumberFormat="1" applyFill="1" applyBorder="1"/>
    <xf numFmtId="9" fontId="22" fillId="0" borderId="1" xfId="0" applyNumberFormat="1" applyFont="1" applyFill="1" applyBorder="1" applyAlignment="1">
      <alignment horizontal="right" vertical="center"/>
    </xf>
    <xf numFmtId="3" fontId="22" fillId="0" borderId="13" xfId="0" applyNumberFormat="1" applyFont="1" applyFill="1" applyBorder="1" applyAlignment="1">
      <alignment horizontal="right" vertical="center"/>
    </xf>
    <xf numFmtId="0" fontId="27" fillId="0" borderId="19" xfId="0" applyFont="1" applyFill="1" applyBorder="1" applyAlignment="1">
      <alignment vertical="center" wrapText="1"/>
    </xf>
    <xf numFmtId="0" fontId="4" fillId="0" borderId="9" xfId="0" applyFont="1" applyFill="1" applyBorder="1" applyAlignment="1">
      <alignment horizontal="center"/>
    </xf>
    <xf numFmtId="0" fontId="4" fillId="0" borderId="2" xfId="0" applyFont="1" applyFill="1" applyBorder="1" applyAlignment="1">
      <alignment horizontal="center"/>
    </xf>
    <xf numFmtId="0" fontId="4" fillId="0" borderId="20" xfId="0" applyFont="1" applyFill="1" applyBorder="1" applyAlignment="1">
      <alignment horizontal="center"/>
    </xf>
    <xf numFmtId="0" fontId="35" fillId="0" borderId="2" xfId="0" applyFont="1" applyFill="1" applyBorder="1" applyAlignment="1">
      <alignment horizontal="right" vertical="center"/>
    </xf>
    <xf numFmtId="0" fontId="35" fillId="0" borderId="20" xfId="0" applyFont="1" applyFill="1" applyBorder="1" applyAlignment="1">
      <alignment horizontal="right" vertical="center"/>
    </xf>
    <xf numFmtId="0" fontId="18" fillId="0" borderId="9"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20" xfId="0" applyFont="1" applyFill="1" applyBorder="1" applyAlignment="1">
      <alignment horizontal="center" vertical="center"/>
    </xf>
    <xf numFmtId="49" fontId="23" fillId="0" borderId="21" xfId="0" applyNumberFormat="1" applyFont="1" applyFill="1" applyBorder="1" applyAlignment="1">
      <alignment horizontal="center"/>
    </xf>
    <xf numFmtId="0" fontId="4" fillId="0" borderId="10" xfId="0" applyFont="1" applyFill="1" applyBorder="1" applyAlignment="1">
      <alignment horizontal="center"/>
    </xf>
    <xf numFmtId="0" fontId="0" fillId="0" borderId="3" xfId="0" applyFill="1" applyBorder="1"/>
    <xf numFmtId="164" fontId="0" fillId="0" borderId="0" xfId="0" applyNumberFormat="1" applyFill="1"/>
    <xf numFmtId="164" fontId="43" fillId="0" borderId="0" xfId="0" applyNumberFormat="1" applyFont="1" applyFill="1"/>
    <xf numFmtId="164" fontId="40" fillId="0" borderId="0" xfId="0" applyNumberFormat="1" applyFont="1" applyFill="1"/>
    <xf numFmtId="164" fontId="40" fillId="0" borderId="1" xfId="0" applyNumberFormat="1" applyFont="1" applyFill="1" applyBorder="1" applyAlignment="1">
      <alignment horizontal="center" vertical="center"/>
    </xf>
    <xf numFmtId="164" fontId="40" fillId="0" borderId="1" xfId="0" applyNumberFormat="1" applyFont="1" applyFill="1" applyBorder="1" applyAlignment="1">
      <alignment horizontal="center" vertical="center" wrapText="1"/>
    </xf>
    <xf numFmtId="3" fontId="46" fillId="0" borderId="3" xfId="0" applyNumberFormat="1" applyFont="1" applyFill="1" applyBorder="1" applyAlignment="1">
      <alignment horizontal="center" vertical="center"/>
    </xf>
    <xf numFmtId="0" fontId="49" fillId="0" borderId="3" xfId="0" applyFont="1" applyFill="1" applyBorder="1" applyAlignment="1">
      <alignment horizontal="center" wrapText="1"/>
    </xf>
    <xf numFmtId="0" fontId="49" fillId="0" borderId="3" xfId="0" applyFont="1" applyFill="1" applyBorder="1" applyAlignment="1">
      <alignment horizontal="center" vertical="center"/>
    </xf>
    <xf numFmtId="0" fontId="49" fillId="0" borderId="3" xfId="0" applyFont="1" applyFill="1" applyBorder="1" applyAlignment="1">
      <alignment horizontal="center" vertical="center" wrapText="1"/>
    </xf>
    <xf numFmtId="164" fontId="49" fillId="0" borderId="1" xfId="0" applyNumberFormat="1" applyFont="1" applyFill="1" applyBorder="1"/>
    <xf numFmtId="164" fontId="50" fillId="0" borderId="0" xfId="0" applyNumberFormat="1" applyFont="1" applyFill="1" applyBorder="1"/>
    <xf numFmtId="165" fontId="50" fillId="0" borderId="0" xfId="0" applyNumberFormat="1" applyFont="1" applyFill="1" applyBorder="1"/>
    <xf numFmtId="0" fontId="44" fillId="0" borderId="0" xfId="0" applyFont="1" applyFill="1" applyBorder="1" applyAlignment="1">
      <alignment vertical="center"/>
    </xf>
    <xf numFmtId="0" fontId="44" fillId="0" borderId="0" xfId="0" applyFont="1" applyFill="1" applyBorder="1" applyAlignment="1">
      <alignment vertical="center" wrapText="1"/>
    </xf>
    <xf numFmtId="0" fontId="49" fillId="0" borderId="1" xfId="0" applyFont="1" applyFill="1" applyBorder="1" applyAlignment="1">
      <alignment wrapText="1"/>
    </xf>
    <xf numFmtId="2" fontId="49" fillId="0" borderId="1" xfId="0" applyNumberFormat="1" applyFont="1" applyFill="1" applyBorder="1" applyAlignment="1">
      <alignment wrapText="1"/>
    </xf>
    <xf numFmtId="0" fontId="51" fillId="0" borderId="1" xfId="0" applyFont="1" applyFill="1" applyBorder="1"/>
    <xf numFmtId="0" fontId="51" fillId="0" borderId="1" xfId="0" applyFont="1" applyFill="1" applyBorder="1" applyAlignment="1">
      <alignment horizontal="left"/>
    </xf>
    <xf numFmtId="0" fontId="51" fillId="0" borderId="1" xfId="0" applyFont="1" applyFill="1" applyBorder="1" applyAlignment="1">
      <alignment wrapText="1"/>
    </xf>
    <xf numFmtId="0" fontId="51" fillId="0" borderId="1" xfId="0" applyNumberFormat="1" applyFont="1" applyFill="1" applyBorder="1" applyAlignment="1">
      <alignment wrapText="1"/>
    </xf>
    <xf numFmtId="0" fontId="51" fillId="0" borderId="1" xfId="0" applyNumberFormat="1" applyFont="1" applyFill="1" applyBorder="1" applyAlignment="1">
      <alignment horizontal="left" wrapText="1"/>
    </xf>
    <xf numFmtId="0" fontId="51" fillId="0" borderId="1" xfId="0" applyNumberFormat="1" applyFont="1" applyFill="1" applyBorder="1" applyAlignment="1">
      <alignment horizontal="left"/>
    </xf>
    <xf numFmtId="0" fontId="51" fillId="0" borderId="0" xfId="0" applyNumberFormat="1" applyFont="1" applyFill="1" applyBorder="1"/>
    <xf numFmtId="0" fontId="48" fillId="0" borderId="0" xfId="0" applyFont="1"/>
    <xf numFmtId="9" fontId="12" fillId="0" borderId="2" xfId="0" applyNumberFormat="1" applyFont="1" applyFill="1" applyBorder="1" applyAlignment="1">
      <alignment horizontal="center" textRotation="90" wrapText="1"/>
    </xf>
    <xf numFmtId="0" fontId="54" fillId="0" borderId="0" xfId="0" applyFont="1" applyFill="1"/>
    <xf numFmtId="0" fontId="54" fillId="0" borderId="9" xfId="0" applyFont="1" applyFill="1" applyBorder="1" applyAlignment="1">
      <alignment horizontal="center"/>
    </xf>
    <xf numFmtId="0" fontId="54" fillId="0" borderId="2" xfId="0" applyFont="1" applyFill="1" applyBorder="1" applyAlignment="1">
      <alignment horizontal="center"/>
    </xf>
    <xf numFmtId="164" fontId="0" fillId="0" borderId="1" xfId="0" applyNumberFormat="1" applyFont="1" applyFill="1" applyBorder="1"/>
    <xf numFmtId="164" fontId="0" fillId="0" borderId="1" xfId="0" applyNumberFormat="1" applyFill="1" applyBorder="1" applyAlignment="1">
      <alignment horizontal="center"/>
    </xf>
    <xf numFmtId="3" fontId="46" fillId="0" borderId="22" xfId="0" applyNumberFormat="1" applyFont="1" applyFill="1" applyBorder="1" applyAlignment="1">
      <alignment horizontal="center" vertical="center"/>
    </xf>
    <xf numFmtId="0" fontId="56" fillId="0" borderId="23" xfId="5" applyFont="1" applyFill="1" applyBorder="1" applyAlignment="1">
      <alignment horizontal="left" vertical="center" wrapText="1"/>
    </xf>
    <xf numFmtId="0" fontId="56" fillId="0" borderId="23" xfId="5" applyFont="1" applyFill="1" applyBorder="1" applyAlignment="1">
      <alignment vertical="center" wrapText="1"/>
    </xf>
    <xf numFmtId="0" fontId="56" fillId="0" borderId="23" xfId="5" applyFont="1" applyFill="1" applyBorder="1" applyAlignment="1">
      <alignment horizontal="left" vertical="center" wrapText="1" indent="2"/>
    </xf>
    <xf numFmtId="0" fontId="56" fillId="0" borderId="23" xfId="5" applyFont="1" applyFill="1" applyBorder="1" applyAlignment="1">
      <alignment horizontal="left" vertical="center" indent="1"/>
    </xf>
    <xf numFmtId="0" fontId="56" fillId="0" borderId="23" xfId="5" applyFont="1" applyFill="1" applyBorder="1" applyAlignment="1">
      <alignment horizontal="left" vertical="center" indent="2"/>
    </xf>
    <xf numFmtId="0" fontId="28" fillId="0" borderId="0" xfId="0" applyFont="1" applyFill="1" applyBorder="1"/>
    <xf numFmtId="3" fontId="7" fillId="0" borderId="0" xfId="0" applyNumberFormat="1" applyFont="1" applyFill="1" applyBorder="1" applyAlignment="1">
      <alignment horizontal="right"/>
    </xf>
    <xf numFmtId="0" fontId="2" fillId="0" borderId="1" xfId="0" applyFont="1" applyFill="1" applyBorder="1"/>
    <xf numFmtId="0" fontId="14" fillId="0" borderId="1" xfId="0" applyFont="1" applyFill="1" applyBorder="1"/>
    <xf numFmtId="3" fontId="0" fillId="0" borderId="13" xfId="0" applyNumberFormat="1" applyFill="1" applyBorder="1"/>
    <xf numFmtId="0" fontId="54" fillId="0" borderId="20" xfId="0" applyFont="1" applyFill="1" applyBorder="1" applyAlignment="1">
      <alignment horizontal="center"/>
    </xf>
    <xf numFmtId="0" fontId="49" fillId="0" borderId="1" xfId="0" applyFont="1" applyFill="1" applyBorder="1" applyAlignment="1">
      <alignment horizontal="center"/>
    </xf>
    <xf numFmtId="0" fontId="18" fillId="0" borderId="24" xfId="0" applyFont="1" applyFill="1" applyBorder="1" applyAlignment="1">
      <alignment horizontal="center"/>
    </xf>
    <xf numFmtId="0" fontId="18" fillId="0" borderId="15" xfId="0" applyFont="1" applyFill="1" applyBorder="1" applyAlignment="1">
      <alignment horizontal="center"/>
    </xf>
    <xf numFmtId="0" fontId="0" fillId="0" borderId="9" xfId="0" applyFill="1" applyBorder="1"/>
    <xf numFmtId="9" fontId="12" fillId="0" borderId="0" xfId="0" applyNumberFormat="1" applyFont="1" applyFill="1" applyBorder="1" applyAlignment="1">
      <alignment textRotation="90" wrapText="1"/>
    </xf>
    <xf numFmtId="0" fontId="4" fillId="0" borderId="25" xfId="0" applyFont="1" applyFill="1" applyBorder="1" applyAlignment="1">
      <alignment horizontal="center"/>
    </xf>
    <xf numFmtId="3" fontId="22" fillId="0" borderId="22" xfId="0" applyNumberFormat="1" applyFont="1" applyFill="1" applyBorder="1" applyAlignment="1">
      <alignment horizontal="right" vertical="center"/>
    </xf>
    <xf numFmtId="3" fontId="22" fillId="0" borderId="23" xfId="0" applyNumberFormat="1" applyFont="1" applyFill="1" applyBorder="1" applyAlignment="1">
      <alignment horizontal="right" vertical="center"/>
    </xf>
    <xf numFmtId="3" fontId="22" fillId="0" borderId="26" xfId="0" applyNumberFormat="1" applyFont="1" applyFill="1" applyBorder="1" applyAlignment="1">
      <alignment horizontal="right" vertical="center"/>
    </xf>
    <xf numFmtId="9" fontId="22" fillId="0" borderId="3" xfId="0" applyNumberFormat="1" applyFont="1" applyFill="1" applyBorder="1" applyAlignment="1">
      <alignment horizontal="right" vertical="center"/>
    </xf>
    <xf numFmtId="9" fontId="22" fillId="0" borderId="5" xfId="0" applyNumberFormat="1" applyFont="1" applyFill="1" applyBorder="1" applyAlignment="1">
      <alignment horizontal="right" vertical="center"/>
    </xf>
    <xf numFmtId="0" fontId="7" fillId="0" borderId="17" xfId="0" applyFont="1" applyFill="1" applyBorder="1" applyAlignment="1">
      <alignment horizontal="center" vertical="center" wrapText="1"/>
    </xf>
    <xf numFmtId="0" fontId="7" fillId="0" borderId="15" xfId="0" applyFont="1" applyFill="1" applyBorder="1" applyAlignment="1">
      <alignment horizontal="center" vertical="center" wrapText="1"/>
    </xf>
    <xf numFmtId="3" fontId="22" fillId="0" borderId="27" xfId="0" applyNumberFormat="1" applyFont="1" applyFill="1" applyBorder="1" applyAlignment="1">
      <alignment horizontal="right" vertical="center"/>
    </xf>
    <xf numFmtId="3" fontId="23" fillId="0" borderId="16" xfId="0" applyNumberFormat="1" applyFont="1" applyFill="1" applyBorder="1" applyAlignment="1">
      <alignment horizontal="center" textRotation="90" wrapText="1"/>
    </xf>
    <xf numFmtId="0" fontId="6" fillId="0" borderId="5" xfId="0" applyFont="1" applyFill="1" applyBorder="1" applyAlignment="1">
      <alignment horizontal="right" vertical="center"/>
    </xf>
    <xf numFmtId="0" fontId="6" fillId="0" borderId="25" xfId="0" applyFont="1" applyFill="1" applyBorder="1" applyAlignment="1">
      <alignment horizontal="right" vertical="center"/>
    </xf>
    <xf numFmtId="0" fontId="6" fillId="0" borderId="28" xfId="0" applyFont="1" applyFill="1" applyBorder="1" applyAlignment="1">
      <alignment horizontal="right" vertical="center"/>
    </xf>
    <xf numFmtId="0" fontId="6" fillId="0" borderId="4" xfId="0" applyFont="1" applyFill="1" applyBorder="1" applyAlignment="1">
      <alignment horizontal="right" vertical="center"/>
    </xf>
    <xf numFmtId="0" fontId="6" fillId="0" borderId="8" xfId="0" applyFont="1" applyFill="1" applyBorder="1" applyAlignment="1">
      <alignment horizontal="right" vertical="center"/>
    </xf>
    <xf numFmtId="0" fontId="6" fillId="0" borderId="5" xfId="0" applyFont="1" applyFill="1" applyBorder="1" applyAlignment="1">
      <alignment horizontal="center" vertical="center" wrapText="1"/>
    </xf>
    <xf numFmtId="0" fontId="6" fillId="2" borderId="29" xfId="0" applyFont="1" applyFill="1" applyBorder="1" applyAlignment="1">
      <alignment horizontal="right" vertical="center"/>
    </xf>
    <xf numFmtId="0" fontId="6" fillId="0" borderId="19" xfId="0" applyFont="1" applyFill="1" applyBorder="1" applyAlignment="1">
      <alignment horizontal="right" vertical="center"/>
    </xf>
    <xf numFmtId="0" fontId="6" fillId="0" borderId="19" xfId="0" applyFont="1" applyFill="1" applyBorder="1" applyAlignment="1">
      <alignment vertical="center" wrapText="1"/>
    </xf>
    <xf numFmtId="0" fontId="0" fillId="0" borderId="30" xfId="0" applyFill="1" applyBorder="1" applyAlignment="1">
      <alignment horizontal="center"/>
    </xf>
    <xf numFmtId="0" fontId="31" fillId="0" borderId="0" xfId="0" applyFont="1" applyFill="1" applyAlignment="1"/>
    <xf numFmtId="0" fontId="49" fillId="0" borderId="1" xfId="0" applyFont="1" applyFill="1" applyBorder="1"/>
    <xf numFmtId="0" fontId="49" fillId="0" borderId="0" xfId="0" applyFont="1" applyFill="1"/>
    <xf numFmtId="3" fontId="22" fillId="0" borderId="0" xfId="0" applyNumberFormat="1" applyFont="1" applyFill="1" applyBorder="1" applyAlignment="1">
      <alignment horizontal="center" vertical="center"/>
    </xf>
    <xf numFmtId="3" fontId="63" fillId="0" borderId="0" xfId="0" applyNumberFormat="1" applyFont="1" applyFill="1" applyBorder="1" applyAlignment="1">
      <alignment horizontal="center" vertical="center"/>
    </xf>
    <xf numFmtId="0" fontId="0" fillId="0" borderId="0" xfId="0" applyFill="1" applyAlignment="1"/>
    <xf numFmtId="0" fontId="4" fillId="0" borderId="31" xfId="0" applyFont="1" applyFill="1" applyBorder="1" applyAlignment="1">
      <alignment horizontal="center"/>
    </xf>
    <xf numFmtId="3" fontId="22" fillId="0" borderId="32" xfId="0" applyNumberFormat="1" applyFont="1" applyFill="1" applyBorder="1" applyAlignment="1">
      <alignment horizontal="right" vertical="center"/>
    </xf>
    <xf numFmtId="3" fontId="22" fillId="0" borderId="33" xfId="0" applyNumberFormat="1" applyFont="1" applyFill="1" applyBorder="1" applyAlignment="1">
      <alignment horizontal="right" vertical="center"/>
    </xf>
    <xf numFmtId="3" fontId="22" fillId="0" borderId="34" xfId="0" applyNumberFormat="1" applyFont="1" applyFill="1" applyBorder="1" applyAlignment="1">
      <alignment horizontal="right" vertical="center"/>
    </xf>
    <xf numFmtId="3" fontId="22" fillId="0" borderId="21" xfId="0" applyNumberFormat="1" applyFont="1" applyFill="1" applyBorder="1" applyAlignment="1">
      <alignment horizontal="right" vertical="center"/>
    </xf>
    <xf numFmtId="0" fontId="22" fillId="0" borderId="4" xfId="0" applyFont="1" applyFill="1" applyBorder="1" applyAlignment="1">
      <alignment horizontal="left" vertical="center" wrapText="1" indent="3"/>
    </xf>
    <xf numFmtId="0" fontId="39" fillId="0" borderId="4" xfId="0" applyFont="1" applyFill="1" applyBorder="1" applyAlignment="1">
      <alignment horizontal="left" vertical="center" wrapText="1" indent="7"/>
    </xf>
    <xf numFmtId="0" fontId="39" fillId="0" borderId="4" xfId="0" applyFont="1" applyFill="1" applyBorder="1" applyAlignment="1">
      <alignment horizontal="left" vertical="center" wrapText="1" indent="5"/>
    </xf>
    <xf numFmtId="3" fontId="22" fillId="0" borderId="35" xfId="0" applyNumberFormat="1" applyFont="1" applyFill="1" applyBorder="1" applyAlignment="1">
      <alignment horizontal="right" vertical="center"/>
    </xf>
    <xf numFmtId="3" fontId="22" fillId="0" borderId="29" xfId="0" applyNumberFormat="1" applyFont="1" applyFill="1" applyBorder="1" applyAlignment="1">
      <alignment horizontal="right" vertical="center"/>
    </xf>
    <xf numFmtId="3" fontId="22" fillId="0" borderId="36" xfId="0" applyNumberFormat="1" applyFont="1" applyFill="1" applyBorder="1" applyAlignment="1">
      <alignment horizontal="right" vertical="center"/>
    </xf>
    <xf numFmtId="49" fontId="23" fillId="0" borderId="0" xfId="0" applyNumberFormat="1" applyFont="1" applyFill="1" applyBorder="1" applyAlignment="1">
      <alignment horizontal="left" vertical="center" wrapText="1"/>
    </xf>
    <xf numFmtId="0" fontId="60" fillId="0" borderId="0" xfId="0" applyFont="1" applyFill="1" applyBorder="1" applyAlignment="1">
      <alignment horizontal="center"/>
    </xf>
    <xf numFmtId="0" fontId="64" fillId="0" borderId="0" xfId="0" applyFont="1" applyFill="1" applyBorder="1" applyAlignment="1">
      <alignment horizontal="center"/>
    </xf>
    <xf numFmtId="0" fontId="60" fillId="0" borderId="0" xfId="0" applyFont="1" applyFill="1" applyBorder="1" applyAlignment="1">
      <alignment horizontal="center" vertical="center"/>
    </xf>
    <xf numFmtId="3" fontId="22" fillId="0" borderId="11" xfId="0" applyNumberFormat="1" applyFont="1" applyFill="1" applyBorder="1" applyAlignment="1">
      <alignment horizontal="right" vertical="center"/>
    </xf>
    <xf numFmtId="0" fontId="0" fillId="0" borderId="37" xfId="0" applyFill="1" applyBorder="1" applyAlignment="1"/>
    <xf numFmtId="0" fontId="31" fillId="0" borderId="0" xfId="0" applyFont="1" applyFill="1" applyBorder="1" applyAlignment="1"/>
    <xf numFmtId="0" fontId="31" fillId="0" borderId="37" xfId="0" applyFont="1" applyFill="1" applyBorder="1" applyAlignment="1"/>
    <xf numFmtId="0" fontId="38" fillId="0" borderId="0" xfId="0" applyFont="1" applyFill="1" applyBorder="1"/>
    <xf numFmtId="0" fontId="60" fillId="0" borderId="0" xfId="0" applyFont="1" applyFill="1" applyBorder="1" applyAlignment="1">
      <alignment vertical="center"/>
    </xf>
    <xf numFmtId="0" fontId="0" fillId="0" borderId="0" xfId="0" applyFill="1" applyBorder="1" applyAlignment="1"/>
    <xf numFmtId="3" fontId="22" fillId="0" borderId="11" xfId="0" applyNumberFormat="1" applyFont="1" applyFill="1" applyBorder="1" applyAlignment="1">
      <alignment vertical="center"/>
    </xf>
    <xf numFmtId="0" fontId="59" fillId="0" borderId="37" xfId="0" applyFont="1" applyFill="1" applyBorder="1" applyAlignment="1">
      <alignment vertical="center"/>
    </xf>
    <xf numFmtId="0" fontId="41" fillId="0" borderId="0" xfId="0" applyFont="1" applyFill="1" applyAlignment="1">
      <alignment horizontal="left" readingOrder="1"/>
    </xf>
    <xf numFmtId="164" fontId="0" fillId="0" borderId="0" xfId="0" applyNumberFormat="1" applyFont="1" applyFill="1"/>
    <xf numFmtId="164" fontId="44" fillId="0" borderId="0" xfId="0" applyNumberFormat="1" applyFont="1" applyFill="1"/>
    <xf numFmtId="3" fontId="25" fillId="0" borderId="0" xfId="0" applyNumberFormat="1" applyFont="1" applyFill="1"/>
    <xf numFmtId="164" fontId="40" fillId="0" borderId="1" xfId="0" applyNumberFormat="1" applyFont="1" applyFill="1" applyBorder="1" applyAlignment="1">
      <alignment horizontal="center"/>
    </xf>
    <xf numFmtId="3" fontId="46" fillId="0" borderId="0" xfId="0" applyNumberFormat="1" applyFont="1" applyFill="1"/>
    <xf numFmtId="164" fontId="40" fillId="0" borderId="1" xfId="0" applyNumberFormat="1" applyFont="1" applyFill="1" applyBorder="1"/>
    <xf numFmtId="0" fontId="58" fillId="0" borderId="23" xfId="5" applyFont="1" applyFill="1" applyBorder="1" applyAlignment="1">
      <alignment vertical="center" wrapText="1"/>
    </xf>
    <xf numFmtId="0" fontId="0" fillId="0" borderId="1" xfId="0" applyFill="1" applyBorder="1" applyAlignment="1">
      <alignment horizontal="center"/>
    </xf>
    <xf numFmtId="164" fontId="0" fillId="0" borderId="1" xfId="0" applyNumberFormat="1" applyFont="1" applyFill="1" applyBorder="1" applyAlignment="1">
      <alignment horizontal="center"/>
    </xf>
    <xf numFmtId="164" fontId="43" fillId="0" borderId="23" xfId="0" applyNumberFormat="1" applyFont="1" applyFill="1" applyBorder="1"/>
    <xf numFmtId="0" fontId="58" fillId="0" borderId="23" xfId="5" applyFont="1" applyFill="1" applyBorder="1" applyAlignment="1">
      <alignment horizontal="left" vertical="center" wrapText="1" indent="2"/>
    </xf>
    <xf numFmtId="0" fontId="48" fillId="0" borderId="0" xfId="0" applyFont="1" applyFill="1"/>
    <xf numFmtId="0" fontId="62" fillId="0" borderId="0" xfId="0" applyFont="1" applyFill="1"/>
    <xf numFmtId="0" fontId="48" fillId="0" borderId="1" xfId="0" applyFont="1" applyFill="1" applyBorder="1"/>
    <xf numFmtId="0" fontId="47" fillId="0" borderId="0" xfId="0" applyFont="1" applyFill="1"/>
    <xf numFmtId="0" fontId="50" fillId="0" borderId="1" xfId="0" applyFont="1" applyFill="1" applyBorder="1"/>
    <xf numFmtId="0" fontId="50" fillId="0" borderId="0" xfId="0" applyFont="1" applyFill="1" applyBorder="1"/>
    <xf numFmtId="0" fontId="49" fillId="0" borderId="1" xfId="0" applyFont="1" applyFill="1" applyBorder="1" applyAlignment="1"/>
    <xf numFmtId="0" fontId="49" fillId="0" borderId="0" xfId="0" applyFont="1" applyFill="1" applyBorder="1"/>
    <xf numFmtId="0" fontId="49" fillId="0" borderId="23" xfId="0" applyFont="1" applyFill="1" applyBorder="1"/>
    <xf numFmtId="0" fontId="49" fillId="0" borderId="1" xfId="0" applyFont="1" applyFill="1" applyBorder="1" applyAlignment="1">
      <alignment horizontal="center" vertical="center"/>
    </xf>
    <xf numFmtId="0" fontId="44" fillId="0" borderId="1" xfId="0" applyFont="1" applyFill="1" applyBorder="1"/>
    <xf numFmtId="0" fontId="44" fillId="0" borderId="0" xfId="0" applyFont="1" applyFill="1" applyBorder="1" applyAlignment="1"/>
    <xf numFmtId="0" fontId="49" fillId="0" borderId="1" xfId="0" applyFont="1" applyFill="1" applyBorder="1" applyAlignment="1">
      <alignment horizontal="right"/>
    </xf>
    <xf numFmtId="16" fontId="49" fillId="0" borderId="1" xfId="0" applyNumberFormat="1" applyFont="1" applyFill="1" applyBorder="1" applyAlignment="1">
      <alignment horizontal="right"/>
    </xf>
    <xf numFmtId="0" fontId="44" fillId="0" borderId="0" xfId="0" applyFont="1" applyFill="1" applyBorder="1" applyAlignment="1">
      <alignment horizontal="left"/>
    </xf>
    <xf numFmtId="0" fontId="44" fillId="0" borderId="0" xfId="0" applyFont="1" applyFill="1" applyBorder="1" applyAlignment="1">
      <alignment horizontal="center"/>
    </xf>
    <xf numFmtId="0" fontId="49" fillId="0" borderId="1" xfId="0" applyFont="1" applyFill="1" applyBorder="1" applyAlignment="1">
      <alignment horizontal="left" vertical="center" wrapText="1"/>
    </xf>
    <xf numFmtId="0" fontId="49" fillId="0" borderId="0" xfId="0" applyFont="1" applyFill="1" applyBorder="1" applyAlignment="1">
      <alignment wrapText="1"/>
    </xf>
    <xf numFmtId="0" fontId="49" fillId="0" borderId="0" xfId="0" applyFont="1" applyFill="1" applyBorder="1" applyAlignment="1"/>
    <xf numFmtId="0" fontId="44" fillId="0" borderId="0" xfId="0" applyFont="1" applyFill="1"/>
    <xf numFmtId="0" fontId="0" fillId="0" borderId="38" xfId="0" applyFill="1" applyBorder="1" applyAlignment="1">
      <alignment textRotation="90"/>
    </xf>
    <xf numFmtId="17" fontId="12" fillId="0" borderId="39" xfId="0" applyNumberFormat="1" applyFont="1" applyFill="1" applyBorder="1" applyAlignment="1">
      <alignment textRotation="90" wrapText="1"/>
    </xf>
    <xf numFmtId="0" fontId="7" fillId="0" borderId="16"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18" fillId="0" borderId="17" xfId="0" applyFont="1" applyFill="1" applyBorder="1" applyAlignment="1">
      <alignment horizontal="center"/>
    </xf>
    <xf numFmtId="0" fontId="18" fillId="0" borderId="2" xfId="0" applyFont="1" applyFill="1" applyBorder="1" applyAlignment="1">
      <alignment horizontal="center"/>
    </xf>
    <xf numFmtId="0" fontId="18" fillId="0" borderId="9" xfId="0" applyFont="1" applyFill="1" applyBorder="1" applyAlignment="1">
      <alignment horizontal="center"/>
    </xf>
    <xf numFmtId="0" fontId="18" fillId="0" borderId="25" xfId="0" applyFont="1" applyFill="1" applyBorder="1" applyAlignment="1">
      <alignment horizontal="center"/>
    </xf>
    <xf numFmtId="0" fontId="18" fillId="0" borderId="40" xfId="0" applyFont="1" applyFill="1" applyBorder="1" applyAlignment="1">
      <alignment horizontal="center"/>
    </xf>
    <xf numFmtId="0" fontId="27" fillId="0" borderId="16" xfId="0" applyFont="1" applyFill="1" applyBorder="1" applyAlignment="1">
      <alignment horizontal="left" vertical="center" wrapText="1" indent="2"/>
    </xf>
    <xf numFmtId="0" fontId="0" fillId="0" borderId="15" xfId="0" applyFill="1" applyBorder="1"/>
    <xf numFmtId="0" fontId="58" fillId="3" borderId="23" xfId="5" applyFont="1" applyFill="1" applyBorder="1" applyAlignment="1">
      <alignment horizontal="left" vertical="center" wrapText="1" indent="2"/>
    </xf>
    <xf numFmtId="164" fontId="40" fillId="2" borderId="1" xfId="0" applyNumberFormat="1" applyFont="1" applyFill="1" applyBorder="1"/>
    <xf numFmtId="164" fontId="0" fillId="2" borderId="0" xfId="0" applyNumberFormat="1" applyFill="1"/>
    <xf numFmtId="0" fontId="18" fillId="0" borderId="25" xfId="0" applyFont="1" applyFill="1" applyBorder="1" applyAlignment="1">
      <alignment horizontal="center" vertical="center"/>
    </xf>
    <xf numFmtId="0" fontId="18" fillId="0" borderId="40" xfId="0" applyFont="1" applyFill="1" applyBorder="1" applyAlignment="1">
      <alignment horizontal="center" vertical="center"/>
    </xf>
    <xf numFmtId="0" fontId="35" fillId="0" borderId="40" xfId="0" applyFont="1" applyFill="1" applyBorder="1" applyAlignment="1">
      <alignment horizontal="right" vertical="center"/>
    </xf>
    <xf numFmtId="0" fontId="18" fillId="0" borderId="10" xfId="0" applyFont="1" applyFill="1" applyBorder="1" applyAlignment="1">
      <alignment horizontal="center" vertical="center"/>
    </xf>
    <xf numFmtId="0" fontId="66" fillId="0" borderId="30" xfId="0" applyFont="1" applyFill="1" applyBorder="1" applyAlignment="1">
      <alignment horizontal="center"/>
    </xf>
    <xf numFmtId="0" fontId="34" fillId="0" borderId="19" xfId="0" applyFont="1" applyFill="1" applyBorder="1" applyAlignment="1">
      <alignment vertical="center" wrapText="1"/>
    </xf>
    <xf numFmtId="0" fontId="39" fillId="0" borderId="1" xfId="0" applyFont="1" applyFill="1" applyBorder="1" applyAlignment="1">
      <alignment vertical="center" wrapText="1"/>
    </xf>
    <xf numFmtId="0" fontId="39" fillId="0" borderId="1" xfId="0" applyNumberFormat="1" applyFont="1" applyFill="1" applyBorder="1" applyAlignment="1">
      <alignment vertical="center" wrapText="1"/>
    </xf>
    <xf numFmtId="0" fontId="35" fillId="4" borderId="1" xfId="0" applyFont="1" applyFill="1" applyBorder="1" applyAlignment="1">
      <alignment horizontal="left" vertical="center" wrapText="1"/>
    </xf>
    <xf numFmtId="0" fontId="39" fillId="0" borderId="1" xfId="0" applyFont="1" applyFill="1" applyBorder="1" applyAlignment="1">
      <alignment horizontal="left" vertical="center" wrapText="1"/>
    </xf>
    <xf numFmtId="0" fontId="22"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39" fillId="0" borderId="1" xfId="0" applyFont="1" applyFill="1" applyBorder="1" applyAlignment="1">
      <alignment horizontal="center" vertical="center" wrapText="1"/>
    </xf>
    <xf numFmtId="1" fontId="34" fillId="0" borderId="1" xfId="0" applyNumberFormat="1" applyFont="1" applyFill="1" applyBorder="1" applyAlignment="1">
      <alignment horizontal="center" vertical="center" wrapText="1"/>
    </xf>
    <xf numFmtId="1" fontId="66" fillId="0" borderId="1" xfId="0" applyNumberFormat="1" applyFont="1" applyFill="1" applyBorder="1" applyAlignment="1">
      <alignment horizontal="right" vertical="center" wrapText="1"/>
    </xf>
    <xf numFmtId="3" fontId="35" fillId="0" borderId="25" xfId="0" applyNumberFormat="1" applyFont="1" applyFill="1" applyBorder="1" applyAlignment="1">
      <alignment horizontal="right" vertical="center"/>
    </xf>
    <xf numFmtId="3" fontId="35" fillId="0" borderId="2" xfId="0" applyNumberFormat="1" applyFont="1" applyFill="1" applyBorder="1" applyAlignment="1">
      <alignment horizontal="right" vertical="center"/>
    </xf>
    <xf numFmtId="3" fontId="35" fillId="0" borderId="40" xfId="0" applyNumberFormat="1" applyFont="1" applyFill="1" applyBorder="1" applyAlignment="1">
      <alignment horizontal="center" vertical="center"/>
    </xf>
    <xf numFmtId="0" fontId="25" fillId="0" borderId="28" xfId="0" applyFont="1" applyFill="1" applyBorder="1" applyAlignment="1">
      <alignment vertical="center" wrapText="1"/>
    </xf>
    <xf numFmtId="3" fontId="35" fillId="0" borderId="10" xfId="0" applyNumberFormat="1" applyFont="1" applyFill="1" applyBorder="1" applyAlignment="1">
      <alignment horizontal="right" vertical="center"/>
    </xf>
    <xf numFmtId="3" fontId="35" fillId="0" borderId="9" xfId="0" applyNumberFormat="1" applyFont="1" applyFill="1" applyBorder="1" applyAlignment="1">
      <alignment horizontal="right" vertical="center"/>
    </xf>
    <xf numFmtId="3" fontId="6" fillId="0" borderId="11" xfId="0" applyNumberFormat="1" applyFont="1" applyFill="1" applyBorder="1" applyAlignment="1">
      <alignment horizontal="right" vertical="center"/>
    </xf>
    <xf numFmtId="3" fontId="6" fillId="0" borderId="1" xfId="0" applyNumberFormat="1" applyFont="1" applyFill="1" applyBorder="1" applyAlignment="1">
      <alignment horizontal="right" vertical="center"/>
    </xf>
    <xf numFmtId="3" fontId="6" fillId="0" borderId="25" xfId="0" applyNumberFormat="1" applyFont="1" applyFill="1" applyBorder="1" applyAlignment="1">
      <alignment horizontal="right" vertical="center"/>
    </xf>
    <xf numFmtId="3" fontId="6" fillId="0" borderId="5" xfId="0" applyNumberFormat="1" applyFont="1" applyFill="1" applyBorder="1" applyAlignment="1">
      <alignment horizontal="right" vertical="center"/>
    </xf>
    <xf numFmtId="3" fontId="6" fillId="0" borderId="41" xfId="0" applyNumberFormat="1" applyFont="1" applyFill="1" applyBorder="1" applyAlignment="1">
      <alignment horizontal="right" vertical="center"/>
    </xf>
    <xf numFmtId="3" fontId="6" fillId="0" borderId="28" xfId="0" applyNumberFormat="1" applyFont="1" applyFill="1" applyBorder="1" applyAlignment="1">
      <alignment horizontal="right" vertical="center"/>
    </xf>
    <xf numFmtId="3" fontId="6" fillId="0" borderId="42" xfId="0" applyNumberFormat="1" applyFont="1" applyFill="1" applyBorder="1" applyAlignment="1">
      <alignment horizontal="right" vertical="center"/>
    </xf>
    <xf numFmtId="3" fontId="6" fillId="0" borderId="39" xfId="0" applyNumberFormat="1" applyFont="1" applyFill="1" applyBorder="1" applyAlignment="1">
      <alignment horizontal="right" vertical="center"/>
    </xf>
    <xf numFmtId="3" fontId="6" fillId="0" borderId="7" xfId="0" applyNumberFormat="1" applyFont="1" applyFill="1" applyBorder="1" applyAlignment="1">
      <alignment horizontal="right" vertical="center"/>
    </xf>
    <xf numFmtId="3" fontId="6" fillId="2" borderId="13" xfId="0" applyNumberFormat="1" applyFont="1" applyFill="1" applyBorder="1" applyAlignment="1">
      <alignment horizontal="right" vertical="center"/>
    </xf>
    <xf numFmtId="3" fontId="6" fillId="0" borderId="4" xfId="0" applyNumberFormat="1" applyFont="1" applyFill="1" applyBorder="1" applyAlignment="1">
      <alignment horizontal="right" vertical="center"/>
    </xf>
    <xf numFmtId="3" fontId="0" fillId="0" borderId="21" xfId="0" applyNumberFormat="1" applyFill="1" applyBorder="1"/>
    <xf numFmtId="3" fontId="0" fillId="0" borderId="24" xfId="0" applyNumberFormat="1" applyFill="1" applyBorder="1"/>
    <xf numFmtId="3" fontId="22" fillId="0" borderId="43" xfId="0" applyNumberFormat="1" applyFont="1" applyFill="1" applyBorder="1" applyAlignment="1">
      <alignment horizontal="right" vertical="center"/>
    </xf>
    <xf numFmtId="3" fontId="0" fillId="0" borderId="23" xfId="0" applyNumberFormat="1" applyFill="1" applyBorder="1"/>
    <xf numFmtId="3" fontId="0" fillId="0" borderId="17" xfId="0" applyNumberFormat="1" applyFill="1" applyBorder="1"/>
    <xf numFmtId="3" fontId="0" fillId="0" borderId="15" xfId="0" applyNumberFormat="1" applyFill="1" applyBorder="1"/>
    <xf numFmtId="3" fontId="0" fillId="0" borderId="18" xfId="0" applyNumberFormat="1" applyFill="1" applyBorder="1"/>
    <xf numFmtId="3" fontId="0" fillId="0" borderId="33" xfId="0" applyNumberFormat="1" applyFill="1" applyBorder="1"/>
    <xf numFmtId="3" fontId="0" fillId="0" borderId="37" xfId="0" applyNumberFormat="1" applyFill="1" applyBorder="1"/>
    <xf numFmtId="3" fontId="52" fillId="0" borderId="1" xfId="0" applyNumberFormat="1" applyFont="1" applyFill="1" applyBorder="1" applyAlignment="1">
      <alignment horizontal="right" vertical="center" wrapText="1"/>
    </xf>
    <xf numFmtId="3" fontId="52" fillId="0" borderId="1" xfId="0" applyNumberFormat="1" applyFont="1" applyFill="1" applyBorder="1" applyAlignment="1">
      <alignment horizontal="center" vertical="center" wrapText="1"/>
    </xf>
    <xf numFmtId="3" fontId="39" fillId="0" borderId="1" xfId="0" applyNumberFormat="1" applyFont="1" applyFill="1" applyBorder="1" applyAlignment="1">
      <alignment horizontal="center" vertical="center" wrapText="1"/>
    </xf>
    <xf numFmtId="0" fontId="58" fillId="4" borderId="23" xfId="5" applyFont="1" applyFill="1" applyBorder="1" applyAlignment="1">
      <alignment vertical="center"/>
    </xf>
    <xf numFmtId="164" fontId="0" fillId="4" borderId="0" xfId="0" applyNumberFormat="1" applyFill="1"/>
    <xf numFmtId="0" fontId="58" fillId="4" borderId="23" xfId="5" applyFont="1" applyFill="1" applyBorder="1" applyAlignment="1">
      <alignment vertical="center" wrapText="1"/>
    </xf>
    <xf numFmtId="0" fontId="58" fillId="4" borderId="23" xfId="5" applyFont="1" applyFill="1" applyBorder="1" applyAlignment="1">
      <alignment horizontal="left" vertical="center"/>
    </xf>
    <xf numFmtId="3" fontId="45" fillId="4" borderId="1" xfId="0" applyNumberFormat="1" applyFont="1" applyFill="1" applyBorder="1"/>
    <xf numFmtId="3" fontId="40" fillId="0" borderId="1" xfId="0" applyNumberFormat="1" applyFont="1" applyFill="1" applyBorder="1"/>
    <xf numFmtId="3" fontId="45" fillId="0" borderId="1" xfId="0" applyNumberFormat="1" applyFont="1" applyFill="1" applyBorder="1"/>
    <xf numFmtId="0" fontId="70" fillId="0" borderId="1" xfId="0" applyFont="1" applyFill="1" applyBorder="1" applyAlignment="1">
      <alignment horizontal="center" vertical="center" wrapText="1"/>
    </xf>
    <xf numFmtId="4" fontId="0" fillId="0" borderId="0" xfId="0" applyNumberFormat="1" applyFill="1"/>
    <xf numFmtId="4" fontId="40" fillId="0" borderId="0" xfId="0" applyNumberFormat="1" applyFont="1" applyFill="1"/>
    <xf numFmtId="4" fontId="40" fillId="0" borderId="1" xfId="0" applyNumberFormat="1" applyFont="1" applyFill="1" applyBorder="1" applyAlignment="1">
      <alignment horizontal="center" vertical="center"/>
    </xf>
    <xf numFmtId="4" fontId="46" fillId="0" borderId="3" xfId="0" applyNumberFormat="1" applyFont="1" applyFill="1" applyBorder="1" applyAlignment="1">
      <alignment horizontal="center" vertical="center"/>
    </xf>
    <xf numFmtId="4" fontId="45" fillId="4" borderId="1" xfId="0" applyNumberFormat="1" applyFont="1" applyFill="1" applyBorder="1"/>
    <xf numFmtId="4" fontId="40" fillId="0" borderId="1" xfId="0" applyNumberFormat="1" applyFont="1" applyFill="1" applyBorder="1"/>
    <xf numFmtId="4" fontId="45" fillId="0" borderId="1" xfId="0" applyNumberFormat="1" applyFont="1" applyFill="1" applyBorder="1"/>
    <xf numFmtId="4" fontId="0" fillId="0" borderId="1" xfId="0" applyNumberFormat="1" applyFont="1" applyFill="1" applyBorder="1"/>
    <xf numFmtId="4" fontId="0" fillId="0" borderId="1" xfId="0" applyNumberFormat="1" applyFill="1" applyBorder="1"/>
    <xf numFmtId="4" fontId="40" fillId="2" borderId="1" xfId="0" applyNumberFormat="1" applyFont="1" applyFill="1" applyBorder="1"/>
    <xf numFmtId="3" fontId="49" fillId="0" borderId="1" xfId="0" applyNumberFormat="1" applyFont="1" applyFill="1" applyBorder="1" applyAlignment="1"/>
    <xf numFmtId="3" fontId="49" fillId="0" borderId="1" xfId="0" applyNumberFormat="1" applyFont="1" applyFill="1" applyBorder="1" applyAlignment="1">
      <alignment horizontal="center"/>
    </xf>
    <xf numFmtId="3" fontId="49" fillId="0" borderId="1" xfId="0" applyNumberFormat="1" applyFont="1" applyFill="1" applyBorder="1" applyAlignment="1">
      <alignment horizontal="right"/>
    </xf>
    <xf numFmtId="3" fontId="49" fillId="0" borderId="1" xfId="0" applyNumberFormat="1" applyFont="1" applyFill="1" applyBorder="1"/>
    <xf numFmtId="0" fontId="5" fillId="0" borderId="0" xfId="0" applyFont="1" applyFill="1" applyBorder="1" applyAlignment="1">
      <alignment horizontal="center" vertical="center" wrapText="1"/>
    </xf>
    <xf numFmtId="3" fontId="7" fillId="0" borderId="0" xfId="0" applyNumberFormat="1" applyFont="1" applyFill="1" applyBorder="1" applyAlignment="1">
      <alignment horizontal="center"/>
    </xf>
    <xf numFmtId="0" fontId="44" fillId="0" borderId="0" xfId="0" applyFont="1" applyFill="1" applyAlignment="1">
      <alignment horizontal="center"/>
    </xf>
    <xf numFmtId="0" fontId="67" fillId="0" borderId="5" xfId="0" applyFont="1" applyFill="1" applyBorder="1" applyAlignment="1">
      <alignment horizontal="center" vertical="center" wrapText="1"/>
    </xf>
    <xf numFmtId="0" fontId="9" fillId="0" borderId="5" xfId="0" applyFont="1" applyFill="1" applyBorder="1" applyAlignment="1">
      <alignment horizontal="center" wrapText="1"/>
    </xf>
    <xf numFmtId="0" fontId="44" fillId="0" borderId="15" xfId="0" applyFont="1" applyFill="1" applyBorder="1"/>
    <xf numFmtId="3" fontId="44" fillId="0" borderId="15" xfId="0" applyNumberFormat="1" applyFont="1" applyFill="1" applyBorder="1" applyAlignment="1">
      <alignment horizontal="center"/>
    </xf>
    <xf numFmtId="0" fontId="44" fillId="0" borderId="18" xfId="0" applyFont="1" applyFill="1" applyBorder="1"/>
    <xf numFmtId="0" fontId="49" fillId="0" borderId="1" xfId="0" applyNumberFormat="1" applyFont="1" applyFill="1" applyBorder="1" applyAlignment="1">
      <alignment horizontal="center" wrapText="1"/>
    </xf>
    <xf numFmtId="3" fontId="49" fillId="0" borderId="1" xfId="0" applyNumberFormat="1" applyFont="1" applyFill="1" applyBorder="1" applyAlignment="1">
      <alignment horizontal="center" wrapText="1"/>
    </xf>
    <xf numFmtId="3" fontId="49" fillId="0" borderId="1" xfId="0" applyNumberFormat="1" applyFont="1" applyFill="1" applyBorder="1" applyAlignment="1">
      <alignment wrapText="1"/>
    </xf>
    <xf numFmtId="0" fontId="49" fillId="0" borderId="43" xfId="0" applyFont="1" applyFill="1" applyBorder="1"/>
    <xf numFmtId="0" fontId="49" fillId="0" borderId="30" xfId="0" applyFont="1" applyFill="1" applyBorder="1"/>
    <xf numFmtId="0" fontId="49" fillId="0" borderId="44" xfId="0" applyFont="1" applyFill="1" applyBorder="1"/>
    <xf numFmtId="0" fontId="49" fillId="0" borderId="45" xfId="0" applyNumberFormat="1" applyFont="1" applyFill="1" applyBorder="1" applyAlignment="1">
      <alignment wrapText="1"/>
    </xf>
    <xf numFmtId="0" fontId="49" fillId="0" borderId="11" xfId="0" applyNumberFormat="1" applyFont="1" applyFill="1" applyBorder="1" applyAlignment="1">
      <alignment horizontal="center" wrapText="1"/>
    </xf>
    <xf numFmtId="3" fontId="49" fillId="0" borderId="11" xfId="0" applyNumberFormat="1" applyFont="1" applyFill="1" applyBorder="1" applyAlignment="1">
      <alignment horizontal="center" wrapText="1"/>
    </xf>
    <xf numFmtId="2" fontId="49" fillId="0" borderId="11" xfId="0" applyNumberFormat="1" applyFont="1" applyFill="1" applyBorder="1" applyAlignment="1">
      <alignment wrapText="1"/>
    </xf>
    <xf numFmtId="3" fontId="49" fillId="0" borderId="11" xfId="0" applyNumberFormat="1" applyFont="1" applyFill="1" applyBorder="1" applyAlignment="1">
      <alignment wrapText="1"/>
    </xf>
    <xf numFmtId="0" fontId="49" fillId="0" borderId="11" xfId="0" applyFont="1" applyFill="1" applyBorder="1"/>
    <xf numFmtId="3" fontId="49" fillId="0" borderId="11" xfId="0" applyNumberFormat="1" applyFont="1" applyFill="1" applyBorder="1"/>
    <xf numFmtId="0" fontId="49" fillId="0" borderId="21" xfId="0" applyNumberFormat="1" applyFont="1" applyFill="1" applyBorder="1" applyAlignment="1">
      <alignment wrapText="1"/>
    </xf>
    <xf numFmtId="0" fontId="49" fillId="0" borderId="46" xfId="0" applyNumberFormat="1" applyFont="1" applyFill="1" applyBorder="1" applyAlignment="1">
      <alignment wrapText="1"/>
    </xf>
    <xf numFmtId="0" fontId="49" fillId="0" borderId="39" xfId="0" applyNumberFormat="1" applyFont="1" applyFill="1" applyBorder="1" applyAlignment="1">
      <alignment horizontal="center" wrapText="1"/>
    </xf>
    <xf numFmtId="3" fontId="49" fillId="0" borderId="39" xfId="0" applyNumberFormat="1" applyFont="1" applyFill="1" applyBorder="1" applyAlignment="1">
      <alignment horizontal="center" wrapText="1"/>
    </xf>
    <xf numFmtId="2" fontId="49" fillId="0" borderId="39" xfId="0" applyNumberFormat="1" applyFont="1" applyFill="1" applyBorder="1" applyAlignment="1">
      <alignment wrapText="1"/>
    </xf>
    <xf numFmtId="3" fontId="49" fillId="0" borderId="39" xfId="0" applyNumberFormat="1" applyFont="1" applyFill="1" applyBorder="1" applyAlignment="1">
      <alignment wrapText="1"/>
    </xf>
    <xf numFmtId="0" fontId="49" fillId="0" borderId="39" xfId="0" applyFont="1" applyFill="1" applyBorder="1"/>
    <xf numFmtId="3" fontId="49" fillId="0" borderId="39" xfId="0" applyNumberFormat="1" applyFont="1" applyFill="1" applyBorder="1"/>
    <xf numFmtId="3" fontId="49" fillId="0" borderId="11" xfId="0" applyNumberFormat="1" applyFont="1" applyFill="1" applyBorder="1" applyAlignment="1">
      <alignment horizontal="center"/>
    </xf>
    <xf numFmtId="10" fontId="49" fillId="0" borderId="11" xfId="0" applyNumberFormat="1" applyFont="1" applyFill="1" applyBorder="1" applyAlignment="1">
      <alignment horizontal="center"/>
    </xf>
    <xf numFmtId="9" fontId="49" fillId="0" borderId="11" xfId="0" applyNumberFormat="1" applyFont="1" applyFill="1" applyBorder="1" applyAlignment="1">
      <alignment horizontal="center"/>
    </xf>
    <xf numFmtId="1" fontId="49" fillId="0" borderId="11" xfId="0" applyNumberFormat="1" applyFont="1" applyFill="1" applyBorder="1" applyAlignment="1">
      <alignment horizontal="center"/>
    </xf>
    <xf numFmtId="3" fontId="49" fillId="0" borderId="12" xfId="0" applyNumberFormat="1" applyFont="1" applyFill="1" applyBorder="1" applyAlignment="1">
      <alignment horizontal="center"/>
    </xf>
    <xf numFmtId="10" fontId="49" fillId="0" borderId="1" xfId="0" applyNumberFormat="1" applyFont="1" applyFill="1" applyBorder="1" applyAlignment="1">
      <alignment horizontal="center"/>
    </xf>
    <xf numFmtId="9" fontId="49" fillId="0" borderId="1" xfId="0" applyNumberFormat="1" applyFont="1" applyFill="1" applyBorder="1" applyAlignment="1">
      <alignment horizontal="center"/>
    </xf>
    <xf numFmtId="1" fontId="49" fillId="0" borderId="1" xfId="0" applyNumberFormat="1" applyFont="1" applyFill="1" applyBorder="1" applyAlignment="1">
      <alignment horizontal="center"/>
    </xf>
    <xf numFmtId="3" fontId="49" fillId="0" borderId="13" xfId="0" applyNumberFormat="1" applyFont="1" applyFill="1" applyBorder="1" applyAlignment="1">
      <alignment horizontal="center"/>
    </xf>
    <xf numFmtId="3" fontId="49" fillId="0" borderId="39" xfId="0" applyNumberFormat="1" applyFont="1" applyFill="1" applyBorder="1" applyAlignment="1">
      <alignment horizontal="center"/>
    </xf>
    <xf numFmtId="10" fontId="49" fillId="0" borderId="39" xfId="0" applyNumberFormat="1" applyFont="1" applyFill="1" applyBorder="1" applyAlignment="1">
      <alignment horizontal="center"/>
    </xf>
    <xf numFmtId="9" fontId="49" fillId="0" borderId="39" xfId="0" applyNumberFormat="1" applyFont="1" applyFill="1" applyBorder="1" applyAlignment="1">
      <alignment horizontal="center"/>
    </xf>
    <xf numFmtId="1" fontId="49" fillId="0" borderId="39" xfId="0" applyNumberFormat="1" applyFont="1" applyFill="1" applyBorder="1" applyAlignment="1">
      <alignment horizontal="center"/>
    </xf>
    <xf numFmtId="0" fontId="7" fillId="0" borderId="0" xfId="0" applyFont="1" applyFill="1" applyBorder="1" applyAlignment="1">
      <alignment horizontal="center"/>
    </xf>
    <xf numFmtId="0" fontId="12" fillId="0" borderId="0" xfId="0" applyFont="1" applyFill="1" applyBorder="1" applyAlignment="1">
      <alignment horizontal="center" wrapText="1"/>
    </xf>
    <xf numFmtId="9" fontId="12" fillId="0" borderId="0" xfId="0" applyNumberFormat="1" applyFont="1" applyFill="1" applyBorder="1" applyAlignment="1">
      <alignment horizontal="center" wrapText="1"/>
    </xf>
    <xf numFmtId="164" fontId="49" fillId="0" borderId="1" xfId="0" applyNumberFormat="1" applyFont="1" applyFill="1" applyBorder="1" applyAlignment="1"/>
    <xf numFmtId="0" fontId="54" fillId="0" borderId="5" xfId="0" applyFont="1" applyFill="1" applyBorder="1" applyAlignment="1" applyProtection="1">
      <alignment horizontal="center" vertical="center" wrapText="1"/>
    </xf>
    <xf numFmtId="3" fontId="0" fillId="0" borderId="46" xfId="0" applyNumberFormat="1" applyFill="1" applyBorder="1"/>
    <xf numFmtId="3" fontId="0" fillId="0" borderId="39" xfId="0" applyNumberFormat="1" applyFill="1" applyBorder="1"/>
    <xf numFmtId="3" fontId="52" fillId="0" borderId="0" xfId="0" applyNumberFormat="1" applyFont="1" applyFill="1"/>
    <xf numFmtId="0" fontId="52" fillId="0" borderId="0" xfId="0" applyFont="1" applyFill="1"/>
    <xf numFmtId="0" fontId="52" fillId="0" borderId="1" xfId="0" applyFont="1" applyFill="1" applyBorder="1" applyAlignment="1">
      <alignment horizontal="center"/>
    </xf>
    <xf numFmtId="0" fontId="58" fillId="0" borderId="1" xfId="0" applyFont="1" applyFill="1" applyBorder="1" applyAlignment="1">
      <alignment horizontal="center" vertical="center" wrapText="1"/>
    </xf>
    <xf numFmtId="0" fontId="58" fillId="0" borderId="1" xfId="0" applyFont="1" applyFill="1" applyBorder="1" applyAlignment="1">
      <alignment horizontal="center"/>
    </xf>
    <xf numFmtId="0" fontId="58" fillId="0" borderId="1" xfId="0" applyFont="1" applyFill="1" applyBorder="1" applyAlignment="1">
      <alignment horizontal="left"/>
    </xf>
    <xf numFmtId="0" fontId="58" fillId="0" borderId="1" xfId="0" applyFont="1" applyFill="1" applyBorder="1"/>
    <xf numFmtId="0" fontId="58" fillId="0" borderId="0" xfId="0" applyFont="1" applyFill="1"/>
    <xf numFmtId="49" fontId="58" fillId="0" borderId="1" xfId="0" applyNumberFormat="1" applyFont="1" applyFill="1" applyBorder="1" applyAlignment="1">
      <alignment horizontal="center"/>
    </xf>
    <xf numFmtId="0" fontId="58" fillId="0" borderId="1" xfId="0" applyFont="1" applyFill="1" applyBorder="1" applyAlignment="1">
      <alignment horizontal="left" vertical="center" wrapText="1" indent="1"/>
    </xf>
    <xf numFmtId="0" fontId="58" fillId="0" borderId="1" xfId="0" applyFont="1" applyFill="1" applyBorder="1" applyAlignment="1">
      <alignment horizontal="left" vertical="center" wrapText="1" indent="3"/>
    </xf>
    <xf numFmtId="0" fontId="58" fillId="0" borderId="1" xfId="0" applyFont="1" applyFill="1" applyBorder="1" applyAlignment="1">
      <alignment horizontal="left" vertical="center" wrapText="1" indent="5"/>
    </xf>
    <xf numFmtId="0" fontId="58" fillId="0" borderId="1" xfId="0" applyFont="1" applyFill="1" applyBorder="1" applyAlignment="1">
      <alignment horizontal="left" vertical="center" wrapText="1" indent="7"/>
    </xf>
    <xf numFmtId="0" fontId="52" fillId="0" borderId="1" xfId="0" applyFont="1" applyFill="1" applyBorder="1" applyAlignment="1">
      <alignment horizontal="center" vertical="center" wrapText="1"/>
    </xf>
    <xf numFmtId="0" fontId="71" fillId="0" borderId="1" xfId="0" applyFont="1" applyFill="1" applyBorder="1" applyAlignment="1">
      <alignment horizontal="center"/>
    </xf>
    <xf numFmtId="0" fontId="52" fillId="0" borderId="1" xfId="0" applyFont="1" applyFill="1" applyBorder="1" applyAlignment="1">
      <alignment horizontal="left" vertical="center" wrapText="1" indent="7"/>
    </xf>
    <xf numFmtId="0" fontId="52" fillId="0" borderId="1" xfId="0" applyFont="1" applyFill="1" applyBorder="1"/>
    <xf numFmtId="4" fontId="52" fillId="0" borderId="4" xfId="0" applyNumberFormat="1" applyFont="1" applyFill="1" applyBorder="1" applyAlignment="1">
      <alignment horizontal="left" vertical="center" wrapText="1"/>
    </xf>
    <xf numFmtId="3" fontId="52" fillId="0" borderId="1" xfId="0" applyNumberFormat="1" applyFont="1" applyFill="1" applyBorder="1" applyAlignment="1">
      <alignment horizontal="center" vertical="center"/>
    </xf>
    <xf numFmtId="0" fontId="52" fillId="0" borderId="1" xfId="0" applyFont="1" applyFill="1" applyBorder="1" applyAlignment="1">
      <alignment wrapText="1"/>
    </xf>
    <xf numFmtId="0" fontId="52" fillId="0" borderId="1" xfId="0" applyFont="1" applyFill="1" applyBorder="1" applyAlignment="1">
      <alignment vertical="center" wrapText="1"/>
    </xf>
    <xf numFmtId="4" fontId="52" fillId="0" borderId="1" xfId="0" applyNumberFormat="1" applyFont="1" applyFill="1" applyBorder="1"/>
    <xf numFmtId="3" fontId="52" fillId="0" borderId="1" xfId="0" applyNumberFormat="1" applyFont="1" applyFill="1" applyBorder="1" applyAlignment="1">
      <alignment horizontal="right" vertical="center"/>
    </xf>
    <xf numFmtId="0" fontId="52" fillId="0" borderId="1" xfId="0" applyFont="1" applyFill="1" applyBorder="1" applyAlignment="1">
      <alignment horizontal="left" vertical="center" wrapText="1" indent="5"/>
    </xf>
    <xf numFmtId="0" fontId="52" fillId="0" borderId="1" xfId="0" applyFont="1" applyFill="1" applyBorder="1" applyAlignment="1">
      <alignment horizontal="left" vertical="center" wrapText="1" indent="3"/>
    </xf>
    <xf numFmtId="0" fontId="58" fillId="0" borderId="1" xfId="0" applyFont="1" applyFill="1" applyBorder="1" applyAlignment="1">
      <alignment horizontal="left" indent="3"/>
    </xf>
    <xf numFmtId="49" fontId="71" fillId="0" borderId="1" xfId="0" applyNumberFormat="1" applyFont="1" applyFill="1" applyBorder="1" applyAlignment="1">
      <alignment horizontal="center"/>
    </xf>
    <xf numFmtId="0" fontId="52" fillId="0" borderId="1" xfId="0" applyFont="1" applyFill="1" applyBorder="1" applyAlignment="1">
      <alignment horizontal="left" vertical="center" wrapText="1"/>
    </xf>
    <xf numFmtId="0" fontId="52" fillId="0" borderId="1" xfId="0" applyFont="1" applyFill="1" applyBorder="1" applyAlignment="1">
      <alignment horizontal="left"/>
    </xf>
    <xf numFmtId="0" fontId="52" fillId="0" borderId="1" xfId="0" applyFont="1" applyFill="1" applyBorder="1" applyAlignment="1">
      <alignment horizontal="left" indent="3"/>
    </xf>
    <xf numFmtId="49" fontId="52" fillId="0" borderId="1" xfId="0" applyNumberFormat="1" applyFont="1" applyFill="1" applyBorder="1" applyAlignment="1">
      <alignment horizontal="center"/>
    </xf>
    <xf numFmtId="0" fontId="52" fillId="0" borderId="1" xfId="0" applyFont="1" applyFill="1" applyBorder="1" applyAlignment="1">
      <alignment horizontal="left" vertical="center" wrapText="1" indent="1"/>
    </xf>
    <xf numFmtId="0" fontId="52" fillId="0" borderId="1" xfId="0" applyFont="1" applyFill="1" applyBorder="1" applyAlignment="1">
      <alignment horizontal="left" wrapText="1" indent="3"/>
    </xf>
    <xf numFmtId="0" fontId="52" fillId="0" borderId="1" xfId="0" applyFont="1" applyFill="1" applyBorder="1" applyAlignment="1"/>
    <xf numFmtId="0" fontId="58" fillId="0" borderId="1" xfId="0" applyFont="1" applyFill="1" applyBorder="1" applyAlignment="1" applyProtection="1">
      <alignment vertical="center"/>
      <protection locked="0"/>
    </xf>
    <xf numFmtId="0" fontId="58" fillId="0" borderId="1" xfId="0" applyFont="1" applyFill="1" applyBorder="1" applyAlignment="1" applyProtection="1">
      <alignment horizontal="left" vertical="center" indent="2"/>
      <protection locked="0"/>
    </xf>
    <xf numFmtId="0" fontId="58" fillId="0" borderId="1" xfId="0" applyFont="1" applyFill="1" applyBorder="1" applyAlignment="1">
      <alignment horizontal="left" vertical="center" wrapText="1"/>
    </xf>
    <xf numFmtId="0" fontId="52" fillId="0" borderId="4" xfId="0" applyFont="1" applyFill="1" applyBorder="1"/>
    <xf numFmtId="4" fontId="46" fillId="0" borderId="1" xfId="4" applyNumberFormat="1" applyFont="1" applyFill="1" applyBorder="1" applyAlignment="1">
      <alignment horizontal="left" vertical="center" wrapText="1"/>
    </xf>
    <xf numFmtId="4" fontId="48" fillId="0" borderId="1" xfId="0" applyNumberFormat="1" applyFont="1" applyFill="1" applyBorder="1"/>
    <xf numFmtId="0" fontId="58" fillId="0" borderId="1" xfId="0" applyFont="1" applyFill="1" applyBorder="1" applyAlignment="1">
      <alignment horizontal="left" vertical="center" indent="2"/>
    </xf>
    <xf numFmtId="0" fontId="58" fillId="0" borderId="1" xfId="0" applyFont="1" applyFill="1" applyBorder="1" applyAlignment="1">
      <alignment horizontal="left" vertical="center" indent="4"/>
    </xf>
    <xf numFmtId="3" fontId="0" fillId="0" borderId="14" xfId="0" applyNumberFormat="1" applyFill="1" applyBorder="1"/>
    <xf numFmtId="0" fontId="0" fillId="0" borderId="47" xfId="0" applyFill="1" applyBorder="1"/>
    <xf numFmtId="0" fontId="0" fillId="0" borderId="48" xfId="0" applyFill="1" applyBorder="1"/>
    <xf numFmtId="0" fontId="12" fillId="0" borderId="49" xfId="0" applyFont="1" applyFill="1" applyBorder="1" applyAlignment="1">
      <alignment horizontal="center" textRotation="90" wrapText="1"/>
    </xf>
    <xf numFmtId="0" fontId="12" fillId="0" borderId="50" xfId="0" applyFont="1" applyFill="1" applyBorder="1" applyAlignment="1">
      <alignment textRotation="90" wrapText="1"/>
    </xf>
    <xf numFmtId="0" fontId="12" fillId="0" borderId="24" xfId="0" applyFont="1" applyFill="1" applyBorder="1" applyAlignment="1">
      <alignment horizontal="center" textRotation="90" wrapText="1"/>
    </xf>
    <xf numFmtId="0" fontId="0" fillId="0" borderId="51" xfId="0" applyFill="1" applyBorder="1"/>
    <xf numFmtId="0" fontId="25" fillId="0" borderId="51" xfId="0" applyFont="1" applyFill="1" applyBorder="1"/>
    <xf numFmtId="0" fontId="25" fillId="0" borderId="40" xfId="0" applyFont="1" applyFill="1" applyBorder="1" applyAlignment="1">
      <alignment wrapText="1"/>
    </xf>
    <xf numFmtId="0" fontId="6" fillId="0" borderId="2" xfId="0" applyFont="1" applyFill="1" applyBorder="1" applyAlignment="1">
      <alignment horizontal="center" vertical="center" wrapText="1"/>
    </xf>
    <xf numFmtId="0" fontId="6" fillId="0" borderId="11" xfId="0" applyFont="1" applyFill="1" applyBorder="1" applyAlignment="1">
      <alignment horizontal="center" vertical="center"/>
    </xf>
    <xf numFmtId="0" fontId="6" fillId="0" borderId="50" xfId="0" applyFont="1" applyFill="1" applyBorder="1" applyAlignment="1">
      <alignment horizontal="center" vertical="center"/>
    </xf>
    <xf numFmtId="0" fontId="6" fillId="0" borderId="39" xfId="0" applyFont="1" applyFill="1" applyBorder="1" applyAlignment="1">
      <alignment horizontal="center" vertical="center" wrapText="1"/>
    </xf>
    <xf numFmtId="0" fontId="53" fillId="0" borderId="9" xfId="0" applyFont="1" applyFill="1" applyBorder="1" applyAlignment="1">
      <alignment horizontal="right" vertical="center"/>
    </xf>
    <xf numFmtId="0" fontId="53" fillId="0" borderId="2" xfId="0" applyFont="1" applyFill="1" applyBorder="1" applyAlignment="1">
      <alignment horizontal="right" vertical="center"/>
    </xf>
    <xf numFmtId="0" fontId="53" fillId="0" borderId="52" xfId="0" applyFont="1" applyFill="1" applyBorder="1" applyAlignment="1">
      <alignment horizontal="right" vertical="center"/>
    </xf>
    <xf numFmtId="0" fontId="27" fillId="0" borderId="45" xfId="0" applyFont="1" applyFill="1" applyBorder="1"/>
    <xf numFmtId="3" fontId="7" fillId="0" borderId="3" xfId="0" applyNumberFormat="1" applyFont="1" applyFill="1" applyBorder="1"/>
    <xf numFmtId="0" fontId="27" fillId="0" borderId="34" xfId="0" applyFont="1" applyFill="1" applyBorder="1"/>
    <xf numFmtId="3" fontId="7" fillId="0" borderId="11" xfId="0" applyNumberFormat="1" applyFont="1" applyFill="1" applyBorder="1" applyAlignment="1">
      <alignment horizontal="right" vertical="center" wrapText="1"/>
    </xf>
    <xf numFmtId="0" fontId="27" fillId="0" borderId="21" xfId="0" applyFont="1" applyFill="1" applyBorder="1"/>
    <xf numFmtId="3" fontId="7" fillId="0" borderId="1" xfId="0" applyNumberFormat="1" applyFont="1" applyFill="1" applyBorder="1" applyAlignment="1">
      <alignment horizontal="right" vertical="center" wrapText="1"/>
    </xf>
    <xf numFmtId="0" fontId="27" fillId="0" borderId="45" xfId="0" applyFont="1" applyFill="1" applyBorder="1" applyAlignment="1">
      <alignment wrapText="1"/>
    </xf>
    <xf numFmtId="3" fontId="7" fillId="0" borderId="11" xfId="0" applyNumberFormat="1" applyFont="1" applyFill="1" applyBorder="1"/>
    <xf numFmtId="0" fontId="22" fillId="0" borderId="4" xfId="0" applyFont="1" applyFill="1" applyBorder="1" applyAlignment="1">
      <alignment horizontal="left" vertical="center" wrapText="1" indent="5"/>
    </xf>
    <xf numFmtId="0" fontId="14" fillId="0" borderId="11" xfId="0" applyFont="1" applyFill="1" applyBorder="1"/>
    <xf numFmtId="3" fontId="22" fillId="0" borderId="15" xfId="0" applyNumberFormat="1" applyFont="1" applyFill="1" applyBorder="1" applyAlignment="1">
      <alignment horizontal="right" vertical="center"/>
    </xf>
    <xf numFmtId="3" fontId="22" fillId="0" borderId="15" xfId="0" applyNumberFormat="1" applyFont="1" applyFill="1" applyBorder="1" applyAlignment="1">
      <alignment vertical="center"/>
    </xf>
    <xf numFmtId="0" fontId="14" fillId="0" borderId="15" xfId="0" applyFont="1" applyFill="1" applyBorder="1"/>
    <xf numFmtId="0" fontId="35" fillId="0" borderId="1" xfId="0" applyFont="1" applyFill="1" applyBorder="1" applyAlignment="1">
      <alignment horizontal="left" wrapText="1"/>
    </xf>
    <xf numFmtId="0" fontId="37" fillId="0" borderId="45" xfId="0" applyFont="1" applyFill="1" applyBorder="1" applyAlignment="1">
      <alignment horizontal="center"/>
    </xf>
    <xf numFmtId="0" fontId="4" fillId="0" borderId="11" xfId="0" applyFont="1" applyFill="1" applyBorder="1" applyAlignment="1">
      <alignment horizontal="center"/>
    </xf>
    <xf numFmtId="0" fontId="13" fillId="0" borderId="11" xfId="0" applyFont="1" applyFill="1" applyBorder="1" applyAlignment="1">
      <alignment horizontal="center" vertical="center"/>
    </xf>
    <xf numFmtId="0" fontId="13" fillId="0" borderId="28"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0" xfId="0" applyFont="1" applyFill="1"/>
    <xf numFmtId="3" fontId="13" fillId="0" borderId="0" xfId="0" applyNumberFormat="1" applyFont="1" applyFill="1"/>
    <xf numFmtId="9" fontId="13" fillId="0" borderId="0" xfId="0" applyNumberFormat="1" applyFont="1" applyFill="1"/>
    <xf numFmtId="3" fontId="4" fillId="0" borderId="0" xfId="0" applyNumberFormat="1" applyFont="1" applyFill="1"/>
    <xf numFmtId="0" fontId="4" fillId="0" borderId="0" xfId="0" applyFont="1" applyFill="1"/>
    <xf numFmtId="0" fontId="4" fillId="0" borderId="0" xfId="0" applyFont="1" applyFill="1" applyBorder="1"/>
    <xf numFmtId="0" fontId="37" fillId="0" borderId="46" xfId="0" applyFont="1" applyFill="1" applyBorder="1"/>
    <xf numFmtId="9" fontId="23" fillId="0" borderId="39" xfId="0" applyNumberFormat="1" applyFont="1" applyFill="1" applyBorder="1" applyAlignment="1">
      <alignment horizontal="center" vertical="center" wrapText="1"/>
    </xf>
    <xf numFmtId="0" fontId="21" fillId="0" borderId="39" xfId="0" applyFont="1" applyFill="1" applyBorder="1" applyAlignment="1">
      <alignment textRotation="90" wrapText="1"/>
    </xf>
    <xf numFmtId="0" fontId="21" fillId="0" borderId="39" xfId="0" applyFont="1" applyFill="1" applyBorder="1" applyAlignment="1">
      <alignment horizontal="center" textRotation="90" wrapText="1"/>
    </xf>
    <xf numFmtId="0" fontId="6" fillId="0" borderId="38" xfId="0" applyFont="1" applyFill="1" applyBorder="1" applyAlignment="1">
      <alignment horizontal="center" textRotation="90" wrapText="1"/>
    </xf>
    <xf numFmtId="0" fontId="6" fillId="0" borderId="14" xfId="0" applyFont="1" applyFill="1" applyBorder="1" applyAlignment="1">
      <alignment horizontal="center" textRotation="90" wrapText="1"/>
    </xf>
    <xf numFmtId="0" fontId="37" fillId="0" borderId="45" xfId="0" applyFont="1" applyFill="1" applyBorder="1"/>
    <xf numFmtId="9" fontId="23" fillId="0" borderId="11" xfId="0" applyNumberFormat="1" applyFont="1" applyFill="1" applyBorder="1" applyAlignment="1">
      <alignment horizontal="left" wrapText="1"/>
    </xf>
    <xf numFmtId="0" fontId="0" fillId="0" borderId="11" xfId="0" applyFill="1" applyBorder="1"/>
    <xf numFmtId="0" fontId="6" fillId="0" borderId="11" xfId="0" applyFont="1" applyFill="1" applyBorder="1"/>
    <xf numFmtId="0" fontId="6" fillId="0" borderId="28" xfId="0" applyFont="1" applyFill="1" applyBorder="1"/>
    <xf numFmtId="0" fontId="6" fillId="0" borderId="12" xfId="0" applyFont="1" applyFill="1" applyBorder="1"/>
    <xf numFmtId="0" fontId="37" fillId="0" borderId="21" xfId="0" applyFont="1" applyFill="1" applyBorder="1"/>
    <xf numFmtId="0" fontId="12" fillId="0" borderId="1" xfId="0" applyFont="1" applyFill="1" applyBorder="1" applyAlignment="1">
      <alignment horizontal="left" indent="1"/>
    </xf>
    <xf numFmtId="0" fontId="21" fillId="0" borderId="1" xfId="0" applyFont="1" applyFill="1" applyBorder="1"/>
    <xf numFmtId="0" fontId="6" fillId="0" borderId="1" xfId="0" applyFont="1" applyFill="1" applyBorder="1"/>
    <xf numFmtId="0" fontId="6" fillId="0" borderId="4" xfId="0" applyFont="1" applyFill="1" applyBorder="1"/>
    <xf numFmtId="0" fontId="6" fillId="0" borderId="13" xfId="0" applyFont="1" applyFill="1" applyBorder="1"/>
    <xf numFmtId="0" fontId="37" fillId="0" borderId="36" xfId="0" applyFont="1" applyFill="1" applyBorder="1"/>
    <xf numFmtId="0" fontId="12" fillId="0" borderId="5" xfId="0" applyFont="1" applyFill="1" applyBorder="1" applyAlignment="1">
      <alignment horizontal="left" indent="1"/>
    </xf>
    <xf numFmtId="0" fontId="6" fillId="0" borderId="5" xfId="0" applyFont="1" applyFill="1" applyBorder="1"/>
    <xf numFmtId="0" fontId="6" fillId="0" borderId="27" xfId="0" applyFont="1" applyFill="1" applyBorder="1"/>
    <xf numFmtId="0" fontId="21" fillId="0" borderId="11" xfId="0" applyFont="1" applyFill="1" applyBorder="1"/>
    <xf numFmtId="0" fontId="21" fillId="0" borderId="12" xfId="0" applyFont="1" applyFill="1" applyBorder="1"/>
    <xf numFmtId="0" fontId="0" fillId="0" borderId="5" xfId="0" applyFill="1" applyBorder="1"/>
    <xf numFmtId="9" fontId="23" fillId="0" borderId="53" xfId="0" applyNumberFormat="1" applyFont="1" applyFill="1" applyBorder="1" applyAlignment="1">
      <alignment horizontal="left" vertical="center" wrapText="1"/>
    </xf>
    <xf numFmtId="0" fontId="21" fillId="0" borderId="54" xfId="0" applyFont="1" applyFill="1" applyBorder="1"/>
    <xf numFmtId="0" fontId="12" fillId="0" borderId="21" xfId="0" applyFont="1" applyFill="1" applyBorder="1" applyAlignment="1">
      <alignment horizontal="left" indent="1"/>
    </xf>
    <xf numFmtId="0" fontId="21" fillId="0" borderId="13" xfId="0" applyFont="1" applyFill="1" applyBorder="1"/>
    <xf numFmtId="0" fontId="23" fillId="0" borderId="45" xfId="0" applyFont="1" applyFill="1" applyBorder="1" applyAlignment="1">
      <alignment horizontal="center"/>
    </xf>
    <xf numFmtId="0" fontId="15" fillId="0" borderId="11" xfId="0" applyFont="1" applyFill="1" applyBorder="1" applyAlignment="1">
      <alignment horizontal="left"/>
    </xf>
    <xf numFmtId="3" fontId="17" fillId="0" borderId="11" xfId="0" applyNumberFormat="1" applyFont="1" applyFill="1" applyBorder="1" applyAlignment="1">
      <alignment horizontal="right" vertical="center"/>
    </xf>
    <xf numFmtId="3" fontId="35" fillId="0" borderId="20" xfId="0" applyNumberFormat="1" applyFont="1" applyFill="1" applyBorder="1" applyAlignment="1">
      <alignment horizontal="right" vertical="center"/>
    </xf>
    <xf numFmtId="3" fontId="35" fillId="0" borderId="40" xfId="0" applyNumberFormat="1" applyFont="1" applyFill="1" applyBorder="1" applyAlignment="1">
      <alignment horizontal="right" vertical="center"/>
    </xf>
    <xf numFmtId="0" fontId="6" fillId="2" borderId="20" xfId="0" applyFont="1" applyFill="1" applyBorder="1" applyAlignment="1">
      <alignment horizontal="center" vertical="center" wrapText="1"/>
    </xf>
    <xf numFmtId="3" fontId="6" fillId="2" borderId="52" xfId="0" applyNumberFormat="1" applyFont="1" applyFill="1" applyBorder="1" applyAlignment="1">
      <alignment horizontal="right" vertical="center"/>
    </xf>
    <xf numFmtId="17" fontId="12" fillId="0" borderId="2" xfId="0" applyNumberFormat="1" applyFont="1" applyFill="1" applyBorder="1" applyAlignment="1">
      <alignment horizontal="center" textRotation="90" wrapText="1"/>
    </xf>
    <xf numFmtId="17" fontId="12" fillId="0" borderId="20" xfId="0" applyNumberFormat="1" applyFont="1" applyFill="1" applyBorder="1" applyAlignment="1">
      <alignment horizontal="center" textRotation="90" wrapText="1"/>
    </xf>
    <xf numFmtId="0" fontId="0" fillId="0" borderId="3" xfId="0" applyFill="1" applyBorder="1" applyAlignment="1"/>
    <xf numFmtId="0" fontId="0" fillId="0" borderId="43" xfId="0" applyFill="1" applyBorder="1" applyAlignment="1">
      <alignment horizontal="center"/>
    </xf>
    <xf numFmtId="0" fontId="0" fillId="0" borderId="30" xfId="0" applyNumberFormat="1" applyFill="1" applyBorder="1" applyAlignment="1">
      <alignment horizontal="center"/>
    </xf>
    <xf numFmtId="0" fontId="0" fillId="0" borderId="55" xfId="0" applyNumberFormat="1" applyFill="1" applyBorder="1" applyAlignment="1">
      <alignment horizontal="center"/>
    </xf>
    <xf numFmtId="0" fontId="5" fillId="0" borderId="10" xfId="0" applyFont="1" applyFill="1" applyBorder="1"/>
    <xf numFmtId="0" fontId="12" fillId="0" borderId="9" xfId="0" applyFont="1" applyFill="1" applyBorder="1" applyAlignment="1">
      <alignment horizontal="center" textRotation="90" wrapText="1"/>
    </xf>
    <xf numFmtId="0" fontId="59" fillId="0" borderId="48" xfId="0" applyFont="1" applyFill="1" applyBorder="1" applyAlignment="1">
      <alignment vertical="center"/>
    </xf>
    <xf numFmtId="0" fontId="59" fillId="0" borderId="0" xfId="0" applyFont="1" applyFill="1" applyBorder="1" applyAlignment="1">
      <alignment vertical="center"/>
    </xf>
    <xf numFmtId="3" fontId="17" fillId="0" borderId="12" xfId="0" applyNumberFormat="1" applyFont="1" applyFill="1" applyBorder="1" applyAlignment="1">
      <alignment horizontal="right" vertical="center"/>
    </xf>
    <xf numFmtId="0" fontId="14" fillId="0" borderId="21" xfId="0" applyFont="1" applyFill="1" applyBorder="1"/>
    <xf numFmtId="49" fontId="23" fillId="0" borderId="46" xfId="0" applyNumberFormat="1" applyFont="1" applyFill="1" applyBorder="1" applyAlignment="1">
      <alignment horizontal="center"/>
    </xf>
    <xf numFmtId="0" fontId="35" fillId="0" borderId="39" xfId="0" applyFont="1" applyFill="1" applyBorder="1" applyAlignment="1">
      <alignment horizontal="left"/>
    </xf>
    <xf numFmtId="0" fontId="14" fillId="0" borderId="39" xfId="0" applyFont="1" applyFill="1" applyBorder="1"/>
    <xf numFmtId="0" fontId="12" fillId="0" borderId="39" xfId="0" applyFont="1" applyFill="1" applyBorder="1" applyAlignment="1">
      <alignment horizontal="left" indent="1"/>
    </xf>
    <xf numFmtId="0" fontId="21" fillId="0" borderId="39" xfId="0" applyFont="1" applyFill="1" applyBorder="1"/>
    <xf numFmtId="0" fontId="6" fillId="0" borderId="39" xfId="0" applyFont="1" applyFill="1" applyBorder="1"/>
    <xf numFmtId="0" fontId="6" fillId="0" borderId="38" xfId="0" applyFont="1" applyFill="1" applyBorder="1"/>
    <xf numFmtId="0" fontId="6" fillId="0" borderId="14" xfId="0" applyFont="1" applyFill="1" applyBorder="1"/>
    <xf numFmtId="0" fontId="0" fillId="0" borderId="39" xfId="0" applyFill="1" applyBorder="1"/>
    <xf numFmtId="0" fontId="12" fillId="0" borderId="46" xfId="0" applyFont="1" applyFill="1" applyBorder="1" applyAlignment="1">
      <alignment horizontal="left" indent="1"/>
    </xf>
    <xf numFmtId="0" fontId="21" fillId="0" borderId="14" xfId="0" applyFont="1" applyFill="1" applyBorder="1"/>
    <xf numFmtId="164" fontId="40" fillId="5" borderId="3" xfId="0" applyNumberFormat="1" applyFont="1" applyFill="1" applyBorder="1" applyAlignment="1">
      <alignment horizontal="center" vertical="center" wrapText="1"/>
    </xf>
    <xf numFmtId="0" fontId="70" fillId="0" borderId="39" xfId="0" applyFont="1" applyFill="1" applyBorder="1" applyAlignment="1">
      <alignment horizontal="center" vertical="center" wrapText="1"/>
    </xf>
    <xf numFmtId="0" fontId="31" fillId="0" borderId="0" xfId="0" applyFont="1" applyFill="1" applyAlignment="1">
      <alignment vertical="center" wrapText="1"/>
    </xf>
    <xf numFmtId="0" fontId="31" fillId="0" borderId="0" xfId="0" applyFont="1" applyFill="1" applyBorder="1" applyAlignment="1">
      <alignment vertical="center" wrapText="1"/>
    </xf>
    <xf numFmtId="3" fontId="22" fillId="0" borderId="0" xfId="0" applyNumberFormat="1" applyFont="1" applyFill="1" applyBorder="1" applyAlignment="1">
      <alignment horizontal="right" vertical="center" wrapText="1"/>
    </xf>
    <xf numFmtId="3" fontId="22" fillId="0" borderId="0" xfId="0" applyNumberFormat="1" applyFont="1" applyFill="1" applyBorder="1" applyAlignment="1">
      <alignment horizontal="center" vertical="center" wrapText="1"/>
    </xf>
    <xf numFmtId="9" fontId="22" fillId="0" borderId="0" xfId="0" applyNumberFormat="1" applyFont="1" applyFill="1" applyBorder="1" applyAlignment="1">
      <alignment horizontal="right" vertical="center" wrapText="1"/>
    </xf>
    <xf numFmtId="2" fontId="22" fillId="0" borderId="0" xfId="0" applyNumberFormat="1" applyFont="1" applyFill="1" applyBorder="1" applyAlignment="1">
      <alignment horizontal="right" vertical="center" wrapText="1"/>
    </xf>
    <xf numFmtId="0" fontId="13" fillId="0" borderId="0" xfId="0" applyFont="1" applyFill="1" applyBorder="1" applyAlignment="1">
      <alignment horizontal="center" vertical="center" textRotation="90" wrapText="1"/>
    </xf>
    <xf numFmtId="9" fontId="13" fillId="0" borderId="0" xfId="0" applyNumberFormat="1" applyFont="1" applyFill="1" applyBorder="1" applyAlignment="1">
      <alignment horizontal="center" vertical="center" textRotation="90" wrapText="1"/>
    </xf>
    <xf numFmtId="3" fontId="31" fillId="0" borderId="0" xfId="0" applyNumberFormat="1" applyFont="1" applyFill="1" applyAlignment="1">
      <alignment vertical="center" wrapText="1"/>
    </xf>
    <xf numFmtId="0" fontId="31" fillId="0" borderId="0" xfId="0" applyFont="1" applyFill="1" applyAlignment="1">
      <alignment horizontal="center" vertical="center" wrapText="1"/>
    </xf>
    <xf numFmtId="0" fontId="31" fillId="3" borderId="0" xfId="0" applyFont="1" applyFill="1" applyAlignment="1">
      <alignment vertical="center" wrapText="1"/>
    </xf>
    <xf numFmtId="0" fontId="31" fillId="4" borderId="0" xfId="0" applyFont="1" applyFill="1" applyAlignment="1">
      <alignment vertical="center" wrapText="1"/>
    </xf>
    <xf numFmtId="1" fontId="31" fillId="0" borderId="0" xfId="0" applyNumberFormat="1" applyFont="1" applyFill="1" applyAlignment="1">
      <alignment vertical="center" wrapText="1"/>
    </xf>
    <xf numFmtId="4" fontId="31" fillId="0" borderId="0" xfId="0" applyNumberFormat="1" applyFont="1" applyFill="1" applyAlignment="1">
      <alignment vertical="center" wrapText="1"/>
    </xf>
    <xf numFmtId="4" fontId="31" fillId="0" borderId="0" xfId="0" applyNumberFormat="1" applyFont="1" applyFill="1" applyAlignment="1">
      <alignment horizontal="center" vertical="center" wrapText="1"/>
    </xf>
    <xf numFmtId="0" fontId="6" fillId="0" borderId="0" xfId="0" applyFont="1" applyFill="1" applyBorder="1" applyAlignment="1">
      <alignment horizontal="center" vertical="center" wrapText="1"/>
    </xf>
    <xf numFmtId="0" fontId="61" fillId="0" borderId="17" xfId="0" applyFont="1" applyFill="1" applyBorder="1" applyAlignment="1">
      <alignment horizontal="center" vertical="center" wrapText="1"/>
    </xf>
    <xf numFmtId="0" fontId="61" fillId="0" borderId="15" xfId="0" applyFont="1" applyFill="1" applyBorder="1" applyAlignment="1">
      <alignment horizontal="center" vertical="center" wrapText="1"/>
    </xf>
    <xf numFmtId="2" fontId="61" fillId="0" borderId="17" xfId="0" applyNumberFormat="1" applyFont="1" applyFill="1" applyBorder="1" applyAlignment="1">
      <alignment horizontal="center" vertical="center" wrapText="1"/>
    </xf>
    <xf numFmtId="0" fontId="61" fillId="0" borderId="24" xfId="0" applyFont="1" applyFill="1" applyBorder="1" applyAlignment="1">
      <alignment horizontal="center" vertical="center" wrapText="1"/>
    </xf>
    <xf numFmtId="0" fontId="61" fillId="0" borderId="18" xfId="0" applyFont="1" applyFill="1" applyBorder="1" applyAlignment="1">
      <alignment horizontal="center" vertical="center" wrapText="1"/>
    </xf>
    <xf numFmtId="0" fontId="12" fillId="0" borderId="39" xfId="0" applyFont="1" applyFill="1" applyBorder="1" applyAlignment="1">
      <alignment horizontal="center" vertical="center" textRotation="90" wrapText="1"/>
    </xf>
    <xf numFmtId="0" fontId="4" fillId="0" borderId="24" xfId="0" applyFont="1" applyFill="1" applyBorder="1" applyAlignment="1">
      <alignment horizontal="center" vertical="center" wrapText="1"/>
    </xf>
    <xf numFmtId="0" fontId="4" fillId="0" borderId="15" xfId="0" applyFont="1" applyFill="1" applyBorder="1" applyAlignment="1">
      <alignment horizontal="center" vertical="center" wrapText="1"/>
    </xf>
    <xf numFmtId="2" fontId="4" fillId="0" borderId="15" xfId="0" applyNumberFormat="1" applyFont="1" applyFill="1" applyBorder="1" applyAlignment="1">
      <alignment horizontal="center" vertical="center" wrapText="1"/>
    </xf>
    <xf numFmtId="0" fontId="4" fillId="4" borderId="15" xfId="0" applyFont="1" applyFill="1" applyBorder="1" applyAlignment="1">
      <alignment horizontal="center" vertical="center" wrapText="1"/>
    </xf>
    <xf numFmtId="1" fontId="4" fillId="0" borderId="15" xfId="0" applyNumberFormat="1" applyFont="1" applyFill="1" applyBorder="1" applyAlignment="1">
      <alignment horizontal="center" vertical="center" wrapText="1"/>
    </xf>
    <xf numFmtId="0" fontId="18" fillId="0" borderId="3" xfId="0" applyFont="1" applyFill="1" applyBorder="1" applyAlignment="1">
      <alignment vertical="center" wrapText="1"/>
    </xf>
    <xf numFmtId="4" fontId="40" fillId="5" borderId="3" xfId="0" applyNumberFormat="1" applyFont="1" applyFill="1" applyBorder="1" applyAlignment="1">
      <alignment horizontal="center" vertical="center" wrapText="1"/>
    </xf>
    <xf numFmtId="0" fontId="18" fillId="0" borderId="0" xfId="0" applyFont="1" applyFill="1" applyAlignment="1">
      <alignment vertical="center" wrapText="1"/>
    </xf>
    <xf numFmtId="0" fontId="17" fillId="4" borderId="34" xfId="0" applyFont="1" applyFill="1" applyBorder="1" applyAlignment="1">
      <alignment horizontal="center" vertical="center" wrapText="1"/>
    </xf>
    <xf numFmtId="3" fontId="59" fillId="4" borderId="1" xfId="0" applyNumberFormat="1" applyFont="1" applyFill="1" applyBorder="1" applyAlignment="1">
      <alignment horizontal="right" vertical="center" wrapText="1"/>
    </xf>
    <xf numFmtId="2" fontId="59" fillId="4" borderId="1" xfId="0" applyNumberFormat="1" applyFont="1" applyFill="1" applyBorder="1" applyAlignment="1">
      <alignment horizontal="right" vertical="center" wrapText="1"/>
    </xf>
    <xf numFmtId="10" fontId="59" fillId="4" borderId="1" xfId="0" applyNumberFormat="1" applyFont="1" applyFill="1" applyBorder="1" applyAlignment="1">
      <alignment horizontal="right" vertical="center" wrapText="1"/>
    </xf>
    <xf numFmtId="0" fontId="17" fillId="4" borderId="1" xfId="0" applyFont="1" applyFill="1" applyBorder="1" applyAlignment="1">
      <alignment vertical="center" wrapText="1"/>
    </xf>
    <xf numFmtId="4" fontId="59" fillId="4" borderId="1" xfId="0" applyNumberFormat="1" applyFont="1" applyFill="1" applyBorder="1" applyAlignment="1">
      <alignment horizontal="center" vertical="center" wrapText="1"/>
    </xf>
    <xf numFmtId="3" fontId="59" fillId="4" borderId="1" xfId="0" applyNumberFormat="1" applyFont="1" applyFill="1" applyBorder="1" applyAlignment="1">
      <alignment horizontal="center" vertical="center" wrapText="1"/>
    </xf>
    <xf numFmtId="0" fontId="17" fillId="4" borderId="0" xfId="0" applyFont="1" applyFill="1" applyAlignment="1">
      <alignment vertical="center" wrapText="1"/>
    </xf>
    <xf numFmtId="49" fontId="23" fillId="4" borderId="1" xfId="0" applyNumberFormat="1" applyFont="1" applyFill="1" applyBorder="1" applyAlignment="1">
      <alignment horizontal="center" vertical="center" wrapText="1"/>
    </xf>
    <xf numFmtId="49" fontId="23" fillId="4" borderId="23" xfId="0" applyNumberFormat="1" applyFont="1" applyFill="1" applyBorder="1" applyAlignment="1">
      <alignment horizontal="center" vertical="center" wrapText="1"/>
    </xf>
    <xf numFmtId="3" fontId="22" fillId="4" borderId="1" xfId="0" applyNumberFormat="1" applyFont="1" applyFill="1" applyBorder="1" applyAlignment="1">
      <alignment horizontal="center" vertical="center" wrapText="1"/>
    </xf>
    <xf numFmtId="3" fontId="22" fillId="4" borderId="1" xfId="0" applyNumberFormat="1" applyFont="1" applyFill="1" applyBorder="1" applyAlignment="1">
      <alignment horizontal="right" vertical="center" wrapText="1"/>
    </xf>
    <xf numFmtId="9" fontId="22" fillId="4" borderId="1" xfId="0" applyNumberFormat="1" applyFont="1" applyFill="1" applyBorder="1" applyAlignment="1">
      <alignment horizontal="right" vertical="center" wrapText="1"/>
    </xf>
    <xf numFmtId="1" fontId="10" fillId="4" borderId="1" xfId="0" applyNumberFormat="1" applyFont="1" applyFill="1" applyBorder="1" applyAlignment="1">
      <alignment vertical="center" wrapText="1"/>
    </xf>
    <xf numFmtId="3" fontId="2" fillId="4" borderId="1" xfId="0" applyNumberFormat="1" applyFont="1" applyFill="1" applyBorder="1" applyAlignment="1">
      <alignment vertical="center" wrapText="1"/>
    </xf>
    <xf numFmtId="3" fontId="35" fillId="4" borderId="1" xfId="0" applyNumberFormat="1" applyFont="1" applyFill="1" applyBorder="1" applyAlignment="1">
      <alignment horizontal="center" vertical="center" wrapText="1"/>
    </xf>
    <xf numFmtId="3" fontId="35" fillId="4" borderId="1" xfId="0" applyNumberFormat="1" applyFont="1" applyFill="1" applyBorder="1" applyAlignment="1">
      <alignment horizontal="right" vertical="center" wrapText="1"/>
    </xf>
    <xf numFmtId="2" fontId="35" fillId="4" borderId="1" xfId="0" applyNumberFormat="1" applyFont="1" applyFill="1" applyBorder="1" applyAlignment="1">
      <alignment horizontal="right" vertical="center" wrapText="1"/>
    </xf>
    <xf numFmtId="10" fontId="35" fillId="4" borderId="1" xfId="0" applyNumberFormat="1" applyFont="1" applyFill="1" applyBorder="1" applyAlignment="1">
      <alignment horizontal="right" vertical="center" wrapText="1"/>
    </xf>
    <xf numFmtId="9" fontId="35" fillId="4" borderId="1" xfId="0" applyNumberFormat="1" applyFont="1" applyFill="1" applyBorder="1" applyAlignment="1">
      <alignment horizontal="right" vertical="center" wrapText="1"/>
    </xf>
    <xf numFmtId="1" fontId="69" fillId="4" borderId="1" xfId="0" applyNumberFormat="1" applyFont="1" applyFill="1" applyBorder="1" applyAlignment="1">
      <alignment vertical="center" wrapText="1"/>
    </xf>
    <xf numFmtId="3" fontId="68" fillId="4" borderId="1" xfId="0" applyNumberFormat="1" applyFont="1" applyFill="1" applyBorder="1" applyAlignment="1">
      <alignment vertical="center" wrapText="1"/>
    </xf>
    <xf numFmtId="4" fontId="35" fillId="4" borderId="1" xfId="0" applyNumberFormat="1" applyFont="1" applyFill="1" applyBorder="1" applyAlignment="1">
      <alignment horizontal="center" vertical="center" wrapText="1"/>
    </xf>
    <xf numFmtId="0" fontId="23" fillId="4" borderId="1" xfId="0" applyFont="1" applyFill="1" applyBorder="1" applyAlignment="1">
      <alignment horizontal="center" vertical="center" wrapText="1"/>
    </xf>
    <xf numFmtId="0" fontId="23" fillId="4" borderId="23" xfId="0" applyFont="1" applyFill="1" applyBorder="1" applyAlignment="1">
      <alignment horizontal="center" vertical="center" wrapText="1"/>
    </xf>
    <xf numFmtId="0" fontId="68" fillId="4" borderId="1" xfId="0" applyFont="1" applyFill="1" applyBorder="1" applyAlignment="1">
      <alignment vertical="center" wrapText="1"/>
    </xf>
    <xf numFmtId="0" fontId="68" fillId="4" borderId="0" xfId="0" applyFont="1" applyFill="1" applyAlignment="1">
      <alignment vertical="center" wrapText="1"/>
    </xf>
    <xf numFmtId="0" fontId="59" fillId="4" borderId="1" xfId="0" applyFont="1" applyFill="1" applyBorder="1" applyAlignment="1">
      <alignment horizontal="left" vertical="center" wrapText="1"/>
    </xf>
    <xf numFmtId="0" fontId="17" fillId="0" borderId="34"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23" xfId="0" applyFont="1" applyFill="1" applyBorder="1" applyAlignment="1">
      <alignment horizontal="center" vertical="center" wrapText="1"/>
    </xf>
    <xf numFmtId="3" fontId="22" fillId="0" borderId="1" xfId="0" applyNumberFormat="1" applyFont="1" applyFill="1" applyBorder="1" applyAlignment="1">
      <alignment horizontal="center" vertical="center" wrapText="1"/>
    </xf>
    <xf numFmtId="3" fontId="22" fillId="0" borderId="1" xfId="0" applyNumberFormat="1" applyFont="1" applyFill="1" applyBorder="1" applyAlignment="1">
      <alignment horizontal="right" vertical="center" wrapText="1"/>
    </xf>
    <xf numFmtId="2" fontId="22" fillId="0" borderId="1" xfId="0" applyNumberFormat="1" applyFont="1" applyFill="1" applyBorder="1" applyAlignment="1">
      <alignment horizontal="right" vertical="center" wrapText="1"/>
    </xf>
    <xf numFmtId="3" fontId="22" fillId="0" borderId="4" xfId="0" applyNumberFormat="1" applyFont="1" applyFill="1" applyBorder="1" applyAlignment="1">
      <alignment horizontal="right" vertical="center" wrapText="1"/>
    </xf>
    <xf numFmtId="3" fontId="22" fillId="0" borderId="21" xfId="0" applyNumberFormat="1" applyFont="1" applyFill="1" applyBorder="1" applyAlignment="1">
      <alignment horizontal="right" vertical="center" wrapText="1"/>
    </xf>
    <xf numFmtId="0" fontId="22" fillId="0" borderId="1" xfId="0" applyNumberFormat="1" applyFont="1" applyFill="1" applyBorder="1" applyAlignment="1">
      <alignment horizontal="center" vertical="center" wrapText="1"/>
    </xf>
    <xf numFmtId="10" fontId="22" fillId="0" borderId="1" xfId="0" applyNumberFormat="1" applyFont="1" applyFill="1" applyBorder="1" applyAlignment="1">
      <alignment horizontal="right" vertical="center" wrapText="1"/>
    </xf>
    <xf numFmtId="9" fontId="22" fillId="0" borderId="1" xfId="0" applyNumberFormat="1" applyFont="1" applyFill="1" applyBorder="1" applyAlignment="1">
      <alignment horizontal="center" vertical="center" wrapText="1"/>
    </xf>
    <xf numFmtId="1" fontId="6" fillId="0" borderId="1" xfId="0" applyNumberFormat="1" applyFont="1" applyFill="1" applyBorder="1" applyAlignment="1">
      <alignment horizontal="center" vertical="center" wrapText="1"/>
    </xf>
    <xf numFmtId="0" fontId="2" fillId="0" borderId="1" xfId="0" applyFont="1" applyFill="1" applyBorder="1" applyAlignment="1">
      <alignment vertical="center" wrapText="1"/>
    </xf>
    <xf numFmtId="3" fontId="2" fillId="0" borderId="1" xfId="0" applyNumberFormat="1" applyFont="1" applyFill="1" applyBorder="1" applyAlignment="1">
      <alignment vertical="center" wrapText="1"/>
    </xf>
    <xf numFmtId="0" fontId="2" fillId="0" borderId="0" xfId="0" applyFont="1" applyFill="1" applyAlignment="1">
      <alignment vertical="center" wrapText="1"/>
    </xf>
    <xf numFmtId="0" fontId="68" fillId="4" borderId="0" xfId="0" applyFont="1" applyFill="1" applyBorder="1" applyAlignment="1">
      <alignment vertical="center" wrapText="1"/>
    </xf>
    <xf numFmtId="3" fontId="35" fillId="4" borderId="4" xfId="0" applyNumberFormat="1" applyFont="1" applyFill="1" applyBorder="1" applyAlignment="1">
      <alignment horizontal="right" vertical="center" wrapText="1"/>
    </xf>
    <xf numFmtId="3" fontId="35" fillId="4" borderId="21" xfId="0" applyNumberFormat="1" applyFont="1" applyFill="1" applyBorder="1" applyAlignment="1">
      <alignment horizontal="right" vertical="center" wrapText="1"/>
    </xf>
    <xf numFmtId="0" fontId="25" fillId="4" borderId="1" xfId="0" applyFont="1" applyFill="1" applyBorder="1" applyAlignment="1">
      <alignment horizontal="center" vertical="center" wrapText="1"/>
    </xf>
    <xf numFmtId="4" fontId="68" fillId="4" borderId="1" xfId="0" applyNumberFormat="1" applyFont="1" applyFill="1" applyBorder="1" applyAlignment="1">
      <alignment vertical="center" wrapText="1"/>
    </xf>
    <xf numFmtId="4" fontId="68" fillId="4" borderId="1" xfId="0" applyNumberFormat="1" applyFont="1" applyFill="1" applyBorder="1" applyAlignment="1">
      <alignment horizontal="center" vertical="center" wrapText="1"/>
    </xf>
    <xf numFmtId="9" fontId="22" fillId="0" borderId="1" xfId="0" applyNumberFormat="1" applyFont="1" applyFill="1" applyBorder="1" applyAlignment="1">
      <alignment horizontal="right" vertical="center" wrapText="1"/>
    </xf>
    <xf numFmtId="1" fontId="6" fillId="0" borderId="1" xfId="0" applyNumberFormat="1" applyFont="1" applyFill="1" applyBorder="1" applyAlignment="1">
      <alignment vertical="center" wrapText="1"/>
    </xf>
    <xf numFmtId="3" fontId="22" fillId="0" borderId="1" xfId="0" applyNumberFormat="1" applyFont="1" applyFill="1" applyBorder="1" applyAlignment="1">
      <alignment vertical="center" wrapText="1"/>
    </xf>
    <xf numFmtId="4" fontId="22" fillId="0" borderId="1" xfId="0" applyNumberFormat="1" applyFont="1" applyFill="1" applyBorder="1" applyAlignment="1">
      <alignment horizontal="center" vertical="center" wrapText="1"/>
    </xf>
    <xf numFmtId="0" fontId="22" fillId="4" borderId="1" xfId="0" applyFont="1" applyFill="1" applyBorder="1" applyAlignment="1">
      <alignment horizontal="left" vertical="center" wrapText="1"/>
    </xf>
    <xf numFmtId="0" fontId="39" fillId="4" borderId="1" xfId="0" applyFont="1" applyFill="1" applyBorder="1" applyAlignment="1">
      <alignment horizontal="left" vertical="center" wrapText="1"/>
    </xf>
    <xf numFmtId="2" fontId="22" fillId="4" borderId="1" xfId="0" applyNumberFormat="1" applyFont="1" applyFill="1" applyBorder="1" applyAlignment="1">
      <alignment horizontal="right" vertical="center" wrapText="1"/>
    </xf>
    <xf numFmtId="0" fontId="2" fillId="4" borderId="0" xfId="0" applyFont="1" applyFill="1" applyBorder="1" applyAlignment="1">
      <alignment vertical="center" wrapText="1"/>
    </xf>
    <xf numFmtId="3" fontId="22" fillId="4" borderId="4" xfId="0" applyNumberFormat="1" applyFont="1" applyFill="1" applyBorder="1" applyAlignment="1">
      <alignment horizontal="right" vertical="center" wrapText="1"/>
    </xf>
    <xf numFmtId="3" fontId="22" fillId="4" borderId="21" xfId="0" applyNumberFormat="1" applyFont="1" applyFill="1" applyBorder="1" applyAlignment="1">
      <alignment horizontal="right" vertical="center" wrapText="1"/>
    </xf>
    <xf numFmtId="10" fontId="22" fillId="4" borderId="1" xfId="0" applyNumberFormat="1" applyFont="1" applyFill="1" applyBorder="1" applyAlignment="1">
      <alignment horizontal="right" vertical="center" wrapText="1"/>
    </xf>
    <xf numFmtId="1" fontId="6" fillId="4" borderId="1" xfId="0" applyNumberFormat="1" applyFont="1" applyFill="1" applyBorder="1" applyAlignment="1">
      <alignment horizontal="center" vertical="center" wrapText="1"/>
    </xf>
    <xf numFmtId="0" fontId="2" fillId="4" borderId="1" xfId="0" applyFont="1" applyFill="1" applyBorder="1" applyAlignment="1">
      <alignment vertical="center" wrapText="1"/>
    </xf>
    <xf numFmtId="4" fontId="2" fillId="4" borderId="1" xfId="0" applyNumberFormat="1" applyFont="1" applyFill="1" applyBorder="1" applyAlignment="1">
      <alignment vertical="center" wrapText="1"/>
    </xf>
    <xf numFmtId="4" fontId="2" fillId="4" borderId="1" xfId="0" applyNumberFormat="1" applyFont="1" applyFill="1" applyBorder="1" applyAlignment="1">
      <alignment horizontal="center" vertical="center" wrapText="1"/>
    </xf>
    <xf numFmtId="0" fontId="2" fillId="4" borderId="0" xfId="0" applyFont="1" applyFill="1" applyAlignment="1">
      <alignment vertical="center" wrapText="1"/>
    </xf>
    <xf numFmtId="4" fontId="22" fillId="4" borderId="1" xfId="0" applyNumberFormat="1" applyFont="1" applyFill="1" applyBorder="1" applyAlignment="1">
      <alignment horizontal="center" vertical="center" wrapText="1"/>
    </xf>
    <xf numFmtId="3" fontId="22" fillId="0" borderId="5" xfId="0" applyNumberFormat="1" applyFont="1" applyFill="1" applyBorder="1" applyAlignment="1">
      <alignment vertical="center" wrapText="1"/>
    </xf>
    <xf numFmtId="1" fontId="22" fillId="4" borderId="1" xfId="0" applyNumberFormat="1" applyFont="1" applyFill="1" applyBorder="1" applyAlignment="1">
      <alignment horizontal="right" vertical="center" wrapText="1"/>
    </xf>
    <xf numFmtId="1" fontId="10" fillId="0" borderId="1" xfId="0" applyNumberFormat="1" applyFont="1" applyFill="1" applyBorder="1" applyAlignment="1">
      <alignment vertical="center" wrapText="1"/>
    </xf>
    <xf numFmtId="3" fontId="59" fillId="0" borderId="1" xfId="0" applyNumberFormat="1" applyFont="1" applyFill="1" applyBorder="1" applyAlignment="1">
      <alignment horizontal="right" vertical="center" wrapText="1"/>
    </xf>
    <xf numFmtId="4" fontId="35" fillId="4" borderId="1" xfId="0" applyNumberFormat="1" applyFont="1" applyFill="1" applyBorder="1" applyAlignment="1">
      <alignment horizontal="right" vertical="center" wrapText="1"/>
    </xf>
    <xf numFmtId="49" fontId="23" fillId="0" borderId="1" xfId="0" applyNumberFormat="1" applyFont="1" applyFill="1" applyBorder="1" applyAlignment="1">
      <alignment horizontal="center" vertical="center" wrapText="1"/>
    </xf>
    <xf numFmtId="3" fontId="22" fillId="6" borderId="1" xfId="0" applyNumberFormat="1" applyFont="1" applyFill="1" applyBorder="1" applyAlignment="1">
      <alignment horizontal="right" vertical="center" wrapText="1"/>
    </xf>
    <xf numFmtId="0" fontId="2" fillId="6" borderId="0" xfId="0" applyFont="1" applyFill="1" applyAlignment="1">
      <alignment vertical="center" wrapText="1"/>
    </xf>
    <xf numFmtId="0" fontId="2" fillId="0" borderId="0" xfId="0" applyFont="1" applyFill="1" applyBorder="1" applyAlignment="1">
      <alignment vertical="center" wrapText="1"/>
    </xf>
    <xf numFmtId="0" fontId="22" fillId="4" borderId="1" xfId="0" applyFont="1" applyFill="1" applyBorder="1" applyAlignment="1" applyProtection="1">
      <alignment vertical="center" wrapText="1"/>
      <protection locked="0"/>
    </xf>
    <xf numFmtId="0" fontId="22" fillId="4" borderId="1" xfId="0" applyFont="1" applyFill="1" applyBorder="1" applyAlignment="1" applyProtection="1">
      <alignment horizontal="left" vertical="center" wrapText="1"/>
      <protection locked="0"/>
    </xf>
    <xf numFmtId="49" fontId="23" fillId="4" borderId="39" xfId="0" applyNumberFormat="1" applyFont="1" applyFill="1" applyBorder="1" applyAlignment="1">
      <alignment horizontal="center" vertical="center" wrapText="1"/>
    </xf>
    <xf numFmtId="0" fontId="35" fillId="4" borderId="39" xfId="0" applyFont="1" applyFill="1" applyBorder="1" applyAlignment="1">
      <alignment horizontal="left" vertical="center" wrapText="1"/>
    </xf>
    <xf numFmtId="0" fontId="59" fillId="0" borderId="56" xfId="0" applyFont="1" applyFill="1" applyBorder="1" applyAlignment="1">
      <alignment vertical="center" wrapText="1"/>
    </xf>
    <xf numFmtId="3" fontId="22" fillId="0" borderId="11" xfId="0" applyNumberFormat="1" applyFont="1" applyFill="1" applyBorder="1" applyAlignment="1">
      <alignment horizontal="right" vertical="center" wrapText="1"/>
    </xf>
    <xf numFmtId="3" fontId="22" fillId="0" borderId="11" xfId="0" applyNumberFormat="1" applyFont="1" applyFill="1" applyBorder="1" applyAlignment="1">
      <alignment vertical="center" wrapText="1"/>
    </xf>
    <xf numFmtId="3" fontId="22" fillId="0" borderId="57" xfId="0" applyNumberFormat="1" applyFont="1" applyFill="1" applyBorder="1" applyAlignment="1">
      <alignment vertical="center" wrapText="1"/>
    </xf>
    <xf numFmtId="3" fontId="22" fillId="0" borderId="28" xfId="0" applyNumberFormat="1" applyFont="1" applyFill="1" applyBorder="1" applyAlignment="1">
      <alignment horizontal="right" vertical="center" wrapText="1"/>
    </xf>
    <xf numFmtId="0" fontId="14" fillId="0" borderId="1" xfId="0" applyFont="1" applyFill="1" applyBorder="1" applyAlignment="1">
      <alignment vertical="center" wrapText="1"/>
    </xf>
    <xf numFmtId="0" fontId="14" fillId="0" borderId="0" xfId="0" applyFont="1" applyFill="1" applyAlignment="1">
      <alignment vertical="center" wrapText="1"/>
    </xf>
    <xf numFmtId="4" fontId="14" fillId="0" borderId="0" xfId="0" applyNumberFormat="1" applyFont="1" applyFill="1" applyAlignment="1">
      <alignment vertical="center" wrapText="1"/>
    </xf>
    <xf numFmtId="4" fontId="14" fillId="0" borderId="0" xfId="0" applyNumberFormat="1" applyFont="1" applyFill="1" applyAlignment="1">
      <alignment horizontal="center" vertical="center" wrapText="1"/>
    </xf>
    <xf numFmtId="0" fontId="59" fillId="0" borderId="58" xfId="0" applyFont="1" applyFill="1" applyBorder="1" applyAlignment="1">
      <alignment vertical="center" wrapText="1"/>
    </xf>
    <xf numFmtId="3" fontId="22" fillId="0" borderId="39" xfId="0" applyNumberFormat="1" applyFont="1" applyFill="1" applyBorder="1" applyAlignment="1">
      <alignment horizontal="right" vertical="center" wrapText="1"/>
    </xf>
    <xf numFmtId="3" fontId="22" fillId="0" borderId="38" xfId="0" applyNumberFormat="1" applyFont="1" applyFill="1" applyBorder="1" applyAlignment="1">
      <alignment horizontal="center" vertical="center" wrapText="1"/>
    </xf>
    <xf numFmtId="3" fontId="22" fillId="0" borderId="39" xfId="0" applyNumberFormat="1" applyFont="1" applyFill="1" applyBorder="1" applyAlignment="1">
      <alignment horizontal="center" vertical="center" wrapText="1"/>
    </xf>
    <xf numFmtId="0" fontId="59" fillId="0" borderId="0" xfId="0" applyFont="1" applyFill="1" applyBorder="1" applyAlignment="1">
      <alignment horizontal="left" vertical="center" wrapText="1"/>
    </xf>
    <xf numFmtId="0" fontId="22" fillId="0" borderId="0" xfId="0" applyFont="1" applyFill="1" applyBorder="1" applyAlignment="1">
      <alignment horizontal="center" vertical="center" wrapText="1"/>
    </xf>
    <xf numFmtId="2" fontId="22" fillId="0" borderId="0" xfId="0" applyNumberFormat="1" applyFont="1" applyFill="1" applyBorder="1" applyAlignment="1">
      <alignment horizontal="center" vertical="center" wrapText="1"/>
    </xf>
    <xf numFmtId="0" fontId="18" fillId="0" borderId="0" xfId="0" applyFont="1" applyFill="1" applyBorder="1" applyAlignment="1">
      <alignment horizontal="center" vertical="center" wrapText="1"/>
    </xf>
    <xf numFmtId="3" fontId="22" fillId="4" borderId="0" xfId="0" applyNumberFormat="1" applyFont="1" applyFill="1" applyBorder="1" applyAlignment="1">
      <alignment horizontal="right" vertical="center" wrapText="1"/>
    </xf>
    <xf numFmtId="1" fontId="14" fillId="0" borderId="0" xfId="0" applyNumberFormat="1" applyFont="1" applyFill="1" applyAlignment="1">
      <alignment vertical="center" wrapText="1"/>
    </xf>
    <xf numFmtId="0" fontId="37" fillId="0" borderId="0" xfId="0" applyFont="1" applyFill="1" applyBorder="1" applyAlignment="1">
      <alignment vertical="center" wrapText="1"/>
    </xf>
    <xf numFmtId="0" fontId="12" fillId="0" borderId="0" xfId="0" applyFont="1" applyFill="1" applyBorder="1" applyAlignment="1">
      <alignment horizontal="left" vertical="center" wrapText="1"/>
    </xf>
    <xf numFmtId="2" fontId="6" fillId="0" borderId="0" xfId="0" applyNumberFormat="1" applyFont="1" applyFill="1" applyBorder="1" applyAlignment="1">
      <alignment vertical="center" wrapText="1"/>
    </xf>
    <xf numFmtId="3" fontId="6" fillId="0" borderId="0" xfId="0" applyNumberFormat="1" applyFont="1" applyFill="1" applyBorder="1" applyAlignment="1">
      <alignment vertical="center" wrapText="1"/>
    </xf>
    <xf numFmtId="3" fontId="6" fillId="0" borderId="0" xfId="0" applyNumberFormat="1" applyFont="1" applyFill="1" applyBorder="1" applyAlignment="1">
      <alignment horizontal="center" vertical="center" wrapText="1"/>
    </xf>
    <xf numFmtId="9" fontId="6" fillId="0" borderId="0" xfId="0" applyNumberFormat="1" applyFont="1" applyFill="1" applyBorder="1" applyAlignment="1">
      <alignment vertical="center" wrapText="1"/>
    </xf>
    <xf numFmtId="0" fontId="6" fillId="0" borderId="0" xfId="0" applyFont="1" applyFill="1" applyAlignment="1">
      <alignment horizontal="center" vertical="center" wrapText="1"/>
    </xf>
    <xf numFmtId="0" fontId="6" fillId="0" borderId="0" xfId="0" applyFont="1" applyFill="1" applyAlignment="1">
      <alignment vertical="center" wrapText="1"/>
    </xf>
    <xf numFmtId="2" fontId="6" fillId="0" borderId="0" xfId="0" applyNumberFormat="1" applyFont="1" applyFill="1" applyAlignment="1">
      <alignment vertical="center" wrapText="1"/>
    </xf>
    <xf numFmtId="3" fontId="6" fillId="0" borderId="0" xfId="0" applyNumberFormat="1" applyFont="1" applyFill="1" applyAlignment="1">
      <alignment vertical="center" wrapText="1"/>
    </xf>
    <xf numFmtId="3" fontId="6" fillId="0" borderId="0" xfId="0" applyNumberFormat="1" applyFont="1" applyFill="1" applyAlignment="1">
      <alignment horizontal="center" vertical="center" wrapText="1"/>
    </xf>
    <xf numFmtId="9" fontId="6" fillId="0" borderId="0" xfId="0" applyNumberFormat="1" applyFont="1" applyFill="1" applyAlignment="1">
      <alignment vertical="center" wrapText="1"/>
    </xf>
    <xf numFmtId="0" fontId="37" fillId="0" borderId="0" xfId="0" applyFont="1" applyFill="1" applyAlignment="1">
      <alignment vertical="center" wrapText="1"/>
    </xf>
    <xf numFmtId="0" fontId="45" fillId="0" borderId="0" xfId="0" applyFont="1" applyFill="1" applyAlignment="1">
      <alignment vertical="center" wrapText="1"/>
    </xf>
    <xf numFmtId="0" fontId="17" fillId="0" borderId="1" xfId="0" applyFont="1" applyFill="1" applyBorder="1" applyAlignment="1">
      <alignment horizontal="center" vertical="center" wrapText="1"/>
    </xf>
    <xf numFmtId="0" fontId="25" fillId="0" borderId="0" xfId="0" applyFont="1" applyFill="1" applyAlignment="1">
      <alignment vertical="center" wrapText="1"/>
    </xf>
    <xf numFmtId="0" fontId="25" fillId="0" borderId="1" xfId="0" applyFont="1" applyFill="1" applyBorder="1" applyAlignment="1">
      <alignment horizontal="left" vertical="center" wrapText="1"/>
    </xf>
    <xf numFmtId="0" fontId="25" fillId="0" borderId="1" xfId="0" applyFont="1" applyFill="1" applyBorder="1" applyAlignment="1">
      <alignment horizontal="center" vertical="center" wrapText="1"/>
    </xf>
    <xf numFmtId="0" fontId="25" fillId="0" borderId="1" xfId="0" applyFont="1" applyFill="1" applyBorder="1" applyAlignment="1">
      <alignment vertical="center" wrapText="1"/>
    </xf>
    <xf numFmtId="2" fontId="25" fillId="0" borderId="1" xfId="0" applyNumberFormat="1" applyFont="1" applyFill="1" applyBorder="1" applyAlignment="1">
      <alignment vertical="center" wrapText="1"/>
    </xf>
    <xf numFmtId="3" fontId="25" fillId="0" borderId="1" xfId="0" applyNumberFormat="1" applyFont="1" applyFill="1" applyBorder="1" applyAlignment="1">
      <alignment vertical="center" wrapText="1"/>
    </xf>
    <xf numFmtId="3" fontId="25" fillId="0" borderId="1" xfId="0" applyNumberFormat="1" applyFont="1" applyFill="1" applyBorder="1" applyAlignment="1">
      <alignment horizontal="center" vertical="center" wrapText="1"/>
    </xf>
    <xf numFmtId="9" fontId="25" fillId="0" borderId="1" xfId="0" applyNumberFormat="1" applyFont="1" applyFill="1" applyBorder="1" applyAlignment="1">
      <alignment vertical="center" wrapText="1"/>
    </xf>
    <xf numFmtId="0" fontId="25" fillId="3" borderId="1" xfId="0" applyFont="1" applyFill="1" applyBorder="1" applyAlignment="1">
      <alignment vertical="center" wrapText="1"/>
    </xf>
    <xf numFmtId="1" fontId="25" fillId="0" borderId="1" xfId="0" applyNumberFormat="1" applyFont="1" applyFill="1" applyBorder="1" applyAlignment="1">
      <alignment vertical="center" wrapText="1"/>
    </xf>
    <xf numFmtId="0" fontId="25" fillId="0" borderId="0" xfId="0" applyFont="1" applyFill="1" applyBorder="1" applyAlignment="1">
      <alignment vertical="center" wrapText="1"/>
    </xf>
    <xf numFmtId="4" fontId="25" fillId="0" borderId="0" xfId="0" applyNumberFormat="1" applyFont="1" applyFill="1" applyAlignment="1">
      <alignment vertical="center" wrapText="1"/>
    </xf>
    <xf numFmtId="4" fontId="25" fillId="0" borderId="0" xfId="0" applyNumberFormat="1" applyFont="1" applyFill="1" applyAlignment="1">
      <alignment horizontal="center" vertical="center" wrapText="1"/>
    </xf>
    <xf numFmtId="0" fontId="39" fillId="0" borderId="5" xfId="0" applyFont="1" applyFill="1" applyBorder="1" applyAlignment="1">
      <alignment vertical="center" wrapText="1"/>
    </xf>
    <xf numFmtId="0" fontId="42" fillId="0" borderId="38" xfId="0" applyFont="1" applyFill="1" applyBorder="1" applyAlignment="1">
      <alignment horizontal="center" vertical="center" textRotation="90" wrapText="1"/>
    </xf>
    <xf numFmtId="17" fontId="12" fillId="0" borderId="39" xfId="0" applyNumberFormat="1" applyFont="1" applyFill="1" applyBorder="1" applyAlignment="1">
      <alignment horizontal="center" vertical="center" textRotation="90" wrapText="1"/>
    </xf>
    <xf numFmtId="0" fontId="12" fillId="0" borderId="2" xfId="0" applyFont="1" applyFill="1" applyBorder="1" applyAlignment="1">
      <alignment horizontal="center" vertical="center" textRotation="90" wrapText="1"/>
    </xf>
    <xf numFmtId="0" fontId="18" fillId="0" borderId="37"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8" xfId="0" applyFont="1" applyFill="1" applyBorder="1" applyAlignment="1">
      <alignment horizontal="center" vertical="center" wrapText="1"/>
    </xf>
    <xf numFmtId="3" fontId="2" fillId="4" borderId="13" xfId="0" applyNumberFormat="1" applyFont="1" applyFill="1" applyBorder="1" applyAlignment="1">
      <alignment vertical="center" wrapText="1"/>
    </xf>
    <xf numFmtId="3" fontId="68" fillId="4" borderId="13" xfId="0" applyNumberFormat="1" applyFont="1" applyFill="1" applyBorder="1" applyAlignment="1">
      <alignment vertical="center" wrapText="1"/>
    </xf>
    <xf numFmtId="3" fontId="2" fillId="0" borderId="13" xfId="0" applyNumberFormat="1" applyFont="1" applyFill="1" applyBorder="1" applyAlignment="1">
      <alignment vertical="center" wrapText="1"/>
    </xf>
    <xf numFmtId="3" fontId="22" fillId="4" borderId="13" xfId="0" applyNumberFormat="1" applyFont="1" applyFill="1" applyBorder="1" applyAlignment="1">
      <alignment horizontal="right" vertical="center" wrapText="1"/>
    </xf>
    <xf numFmtId="0" fontId="39" fillId="0" borderId="5" xfId="0" applyFont="1" applyFill="1" applyBorder="1" applyAlignment="1">
      <alignment horizontal="left" vertical="center" wrapText="1"/>
    </xf>
    <xf numFmtId="3" fontId="17" fillId="4" borderId="0" xfId="0" applyNumberFormat="1" applyFont="1" applyFill="1" applyAlignment="1">
      <alignment vertical="center" wrapText="1"/>
    </xf>
    <xf numFmtId="0" fontId="49" fillId="0" borderId="1" xfId="0" applyFont="1" applyFill="1" applyBorder="1" applyAlignment="1">
      <alignment horizontal="center" wrapText="1"/>
    </xf>
    <xf numFmtId="0" fontId="49" fillId="0" borderId="1" xfId="2" applyFont="1" applyFill="1" applyBorder="1"/>
    <xf numFmtId="0" fontId="29" fillId="0" borderId="1" xfId="2" applyFont="1" applyFill="1" applyBorder="1"/>
    <xf numFmtId="164" fontId="49" fillId="0" borderId="1" xfId="2" applyNumberFormat="1" applyFont="1" applyFill="1" applyBorder="1"/>
    <xf numFmtId="0" fontId="49" fillId="0" borderId="1" xfId="2" applyFont="1" applyFill="1" applyBorder="1" applyAlignment="1">
      <alignment vertical="center" wrapText="1"/>
    </xf>
    <xf numFmtId="2" fontId="49" fillId="0" borderId="1" xfId="0" applyNumberFormat="1" applyFont="1" applyFill="1" applyBorder="1"/>
    <xf numFmtId="0" fontId="72" fillId="0" borderId="0" xfId="0" applyFont="1" applyFill="1" applyAlignment="1">
      <alignment vertical="center" wrapText="1"/>
    </xf>
    <xf numFmtId="0" fontId="48" fillId="0" borderId="0" xfId="0" applyFont="1" applyFill="1" applyAlignment="1">
      <alignment vertical="center" wrapText="1"/>
    </xf>
    <xf numFmtId="0" fontId="12" fillId="0" borderId="41" xfId="0" applyFont="1" applyFill="1" applyBorder="1" applyAlignment="1">
      <alignment horizontal="center" textRotation="90" wrapText="1"/>
    </xf>
    <xf numFmtId="0" fontId="12" fillId="0" borderId="50" xfId="0" applyFont="1" applyFill="1" applyBorder="1" applyAlignment="1">
      <alignment horizontal="center" textRotation="90" wrapText="1"/>
    </xf>
    <xf numFmtId="3" fontId="22" fillId="0" borderId="32" xfId="0" applyNumberFormat="1" applyFont="1" applyFill="1" applyBorder="1" applyAlignment="1">
      <alignment horizontal="center" vertical="center" wrapText="1"/>
    </xf>
    <xf numFmtId="0" fontId="37" fillId="7" borderId="53" xfId="0" applyFont="1" applyFill="1" applyBorder="1"/>
    <xf numFmtId="0" fontId="7" fillId="7" borderId="41" xfId="0" applyFont="1" applyFill="1" applyBorder="1" applyAlignment="1">
      <alignment horizontal="center" vertical="center" wrapText="1"/>
    </xf>
    <xf numFmtId="0" fontId="12" fillId="7" borderId="41" xfId="0" applyFont="1" applyFill="1" applyBorder="1" applyAlignment="1">
      <alignment horizontal="center" textRotation="90" wrapText="1"/>
    </xf>
    <xf numFmtId="0" fontId="12" fillId="7" borderId="54" xfId="0" applyFont="1" applyFill="1" applyBorder="1" applyAlignment="1">
      <alignment horizontal="center" textRotation="90" wrapText="1"/>
    </xf>
    <xf numFmtId="0" fontId="70" fillId="7" borderId="40" xfId="0" applyFont="1" applyFill="1" applyBorder="1" applyAlignment="1">
      <alignment horizontal="center"/>
    </xf>
    <xf numFmtId="0" fontId="73" fillId="7" borderId="40" xfId="0" applyFont="1" applyFill="1" applyBorder="1" applyAlignment="1">
      <alignment horizontal="center"/>
    </xf>
    <xf numFmtId="0" fontId="74" fillId="7" borderId="24" xfId="0" applyFont="1" applyFill="1" applyBorder="1" applyAlignment="1">
      <alignment horizontal="center"/>
    </xf>
    <xf numFmtId="0" fontId="75" fillId="7" borderId="15" xfId="3" applyFont="1" applyFill="1" applyBorder="1" applyAlignment="1">
      <alignment horizontal="left"/>
    </xf>
    <xf numFmtId="3" fontId="75" fillId="7" borderId="15" xfId="0" applyNumberFormat="1" applyFont="1" applyFill="1" applyBorder="1" applyAlignment="1">
      <alignment horizontal="center"/>
    </xf>
    <xf numFmtId="3" fontId="75" fillId="7" borderId="15" xfId="0" applyNumberFormat="1" applyFont="1" applyFill="1" applyBorder="1" applyAlignment="1">
      <alignment horizontal="right" vertical="center"/>
    </xf>
    <xf numFmtId="3" fontId="75" fillId="7" borderId="18" xfId="0" applyNumberFormat="1" applyFont="1" applyFill="1" applyBorder="1" applyAlignment="1">
      <alignment horizontal="center"/>
    </xf>
    <xf numFmtId="0" fontId="73" fillId="7" borderId="21" xfId="0" applyFont="1" applyFill="1" applyBorder="1"/>
    <xf numFmtId="3" fontId="76" fillId="7" borderId="1" xfId="0" applyNumberFormat="1" applyFont="1" applyFill="1" applyBorder="1" applyAlignment="1">
      <alignment horizontal="center"/>
    </xf>
    <xf numFmtId="3" fontId="76" fillId="7" borderId="13" xfId="0" applyNumberFormat="1" applyFont="1" applyFill="1" applyBorder="1" applyAlignment="1">
      <alignment horizontal="center"/>
    </xf>
    <xf numFmtId="0" fontId="73" fillId="7" borderId="46" xfId="0" applyFont="1" applyFill="1" applyBorder="1"/>
    <xf numFmtId="0" fontId="76" fillId="7" borderId="39" xfId="0" applyFont="1" applyFill="1" applyBorder="1" applyAlignment="1">
      <alignment horizontal="left" indent="1"/>
    </xf>
    <xf numFmtId="3" fontId="76" fillId="7" borderId="39" xfId="0" applyNumberFormat="1" applyFont="1" applyFill="1" applyBorder="1" applyAlignment="1">
      <alignment horizontal="center"/>
    </xf>
    <xf numFmtId="3" fontId="76" fillId="7" borderId="14" xfId="0" applyNumberFormat="1" applyFont="1" applyFill="1" applyBorder="1" applyAlignment="1">
      <alignment horizontal="center"/>
    </xf>
    <xf numFmtId="0" fontId="76" fillId="7" borderId="1" xfId="0" applyFont="1" applyFill="1" applyBorder="1" applyAlignment="1">
      <alignment horizontal="left" indent="1"/>
    </xf>
    <xf numFmtId="0" fontId="73" fillId="7" borderId="34" xfId="0" applyFont="1" applyFill="1" applyBorder="1"/>
    <xf numFmtId="0" fontId="76" fillId="7" borderId="3" xfId="0" applyFont="1" applyFill="1" applyBorder="1" applyAlignment="1">
      <alignment horizontal="left"/>
    </xf>
    <xf numFmtId="3" fontId="76" fillId="7" borderId="3" xfId="0" applyNumberFormat="1" applyFont="1" applyFill="1" applyBorder="1" applyAlignment="1">
      <alignment horizontal="center"/>
    </xf>
    <xf numFmtId="0" fontId="48" fillId="7" borderId="3" xfId="0" applyFont="1" applyFill="1" applyBorder="1"/>
    <xf numFmtId="3" fontId="76" fillId="7" borderId="29" xfId="0" applyNumberFormat="1" applyFont="1" applyFill="1" applyBorder="1" applyAlignment="1">
      <alignment horizontal="center"/>
    </xf>
    <xf numFmtId="0" fontId="73" fillId="7" borderId="9" xfId="0" applyFont="1" applyFill="1" applyBorder="1"/>
    <xf numFmtId="0" fontId="76" fillId="7" borderId="2" xfId="0" applyFont="1" applyFill="1" applyBorder="1" applyAlignment="1">
      <alignment horizontal="left" indent="2"/>
    </xf>
    <xf numFmtId="3" fontId="76" fillId="7" borderId="2" xfId="0" applyNumberFormat="1" applyFont="1" applyFill="1" applyBorder="1" applyAlignment="1">
      <alignment horizontal="center"/>
    </xf>
    <xf numFmtId="3" fontId="76" fillId="7" borderId="20" xfId="0" applyNumberFormat="1" applyFont="1" applyFill="1" applyBorder="1" applyAlignment="1">
      <alignment horizontal="center"/>
    </xf>
    <xf numFmtId="0" fontId="59" fillId="0" borderId="0" xfId="0" applyFont="1" applyFill="1" applyBorder="1" applyAlignment="1">
      <alignment horizontal="left" vertical="center"/>
    </xf>
    <xf numFmtId="0" fontId="25" fillId="0" borderId="0" xfId="0" applyFont="1" applyFill="1" applyAlignment="1">
      <alignment horizontal="center" vertical="center" wrapText="1"/>
    </xf>
    <xf numFmtId="0" fontId="14" fillId="0" borderId="0" xfId="0" applyFont="1" applyFill="1" applyAlignment="1">
      <alignment horizontal="center" vertical="center" wrapText="1"/>
    </xf>
    <xf numFmtId="0" fontId="14" fillId="0" borderId="0" xfId="0" applyFont="1" applyFill="1" applyAlignment="1">
      <alignment horizontal="center" vertical="center"/>
    </xf>
    <xf numFmtId="4" fontId="26" fillId="0" borderId="0" xfId="0" applyNumberFormat="1" applyFont="1" applyFill="1" applyAlignment="1">
      <alignment vertical="center"/>
    </xf>
    <xf numFmtId="0" fontId="21" fillId="0" borderId="0" xfId="0" applyFont="1" applyFill="1" applyBorder="1" applyAlignment="1">
      <alignment horizontal="center"/>
    </xf>
    <xf numFmtId="0" fontId="6" fillId="0" borderId="0" xfId="0" applyFont="1" applyFill="1" applyBorder="1" applyAlignment="1">
      <alignment horizontal="center"/>
    </xf>
    <xf numFmtId="0" fontId="6" fillId="0" borderId="0" xfId="0" applyFont="1" applyFill="1" applyAlignment="1">
      <alignment horizontal="center"/>
    </xf>
    <xf numFmtId="3" fontId="48" fillId="0" borderId="0" xfId="0" applyNumberFormat="1" applyFont="1" applyFill="1"/>
    <xf numFmtId="3" fontId="48" fillId="0" borderId="0" xfId="0" applyNumberFormat="1" applyFont="1" applyFill="1" applyAlignment="1">
      <alignment horizontal="center"/>
    </xf>
    <xf numFmtId="0" fontId="48" fillId="0" borderId="0" xfId="0" applyFont="1" applyFill="1" applyAlignment="1">
      <alignment horizontal="center"/>
    </xf>
    <xf numFmtId="0" fontId="48" fillId="0" borderId="0" xfId="0" applyFont="1" applyFill="1" applyBorder="1"/>
    <xf numFmtId="0" fontId="1" fillId="0" borderId="0" xfId="0" applyFont="1" applyFill="1" applyAlignment="1">
      <alignment horizontal="center"/>
    </xf>
    <xf numFmtId="0" fontId="48" fillId="0" borderId="0" xfId="0" applyFont="1" applyFill="1" applyAlignment="1">
      <alignment horizontal="center" vertical="center" wrapText="1"/>
    </xf>
    <xf numFmtId="0" fontId="48" fillId="0" borderId="0" xfId="0" applyFont="1" applyFill="1" applyAlignment="1">
      <alignment horizontal="center" vertical="center"/>
    </xf>
    <xf numFmtId="0" fontId="48" fillId="0" borderId="0" xfId="0" applyFont="1" applyFill="1" applyBorder="1" applyAlignment="1">
      <alignment horizontal="center"/>
    </xf>
    <xf numFmtId="3" fontId="48" fillId="0" borderId="0" xfId="0" applyNumberFormat="1" applyFont="1" applyFill="1" applyBorder="1"/>
    <xf numFmtId="3" fontId="48" fillId="0" borderId="0" xfId="0" applyNumberFormat="1" applyFont="1" applyFill="1" applyBorder="1" applyAlignment="1">
      <alignment horizontal="center"/>
    </xf>
    <xf numFmtId="0" fontId="25" fillId="0" borderId="0" xfId="0" applyFont="1" applyFill="1" applyBorder="1" applyAlignment="1">
      <alignment horizontal="center" vertical="center" wrapText="1"/>
    </xf>
    <xf numFmtId="0" fontId="1" fillId="0" borderId="0" xfId="0" applyFont="1" applyFill="1" applyBorder="1" applyAlignment="1">
      <alignment horizontal="center"/>
    </xf>
    <xf numFmtId="0" fontId="48" fillId="0" borderId="0" xfId="0" applyFont="1" applyFill="1" applyBorder="1" applyAlignment="1">
      <alignment horizontal="center" vertical="center" wrapText="1"/>
    </xf>
    <xf numFmtId="0" fontId="48" fillId="0" borderId="0" xfId="0" applyFont="1" applyFill="1" applyBorder="1" applyAlignment="1">
      <alignment horizontal="center" vertical="center"/>
    </xf>
    <xf numFmtId="4" fontId="26" fillId="0" borderId="0" xfId="0" applyNumberFormat="1" applyFont="1" applyFill="1" applyBorder="1" applyAlignment="1">
      <alignment vertical="center"/>
    </xf>
    <xf numFmtId="0" fontId="42" fillId="0" borderId="0" xfId="0" applyFont="1" applyFill="1" applyBorder="1" applyAlignment="1">
      <alignment horizontal="center" textRotation="90"/>
    </xf>
    <xf numFmtId="0" fontId="4" fillId="0" borderId="0" xfId="0" applyFont="1" applyFill="1" applyBorder="1" applyAlignment="1">
      <alignment horizontal="center"/>
    </xf>
    <xf numFmtId="0" fontId="18" fillId="0" borderId="0" xfId="0" applyFont="1" applyFill="1" applyBorder="1" applyAlignment="1">
      <alignment horizontal="center"/>
    </xf>
    <xf numFmtId="0" fontId="15" fillId="0" borderId="0" xfId="0" applyFont="1" applyFill="1" applyBorder="1" applyAlignment="1"/>
    <xf numFmtId="3" fontId="36" fillId="0" borderId="0" xfId="0" applyNumberFormat="1" applyFont="1" applyFill="1" applyBorder="1" applyAlignment="1">
      <alignment horizontal="right" vertical="center"/>
    </xf>
    <xf numFmtId="3" fontId="17" fillId="0" borderId="0" xfId="0" applyNumberFormat="1" applyFont="1" applyFill="1" applyBorder="1" applyAlignment="1">
      <alignment horizontal="right" vertical="center"/>
    </xf>
    <xf numFmtId="3" fontId="17" fillId="0" borderId="0" xfId="0" applyNumberFormat="1" applyFont="1" applyFill="1" applyBorder="1"/>
    <xf numFmtId="3" fontId="6" fillId="0" borderId="0" xfId="0" applyNumberFormat="1" applyFont="1" applyFill="1" applyBorder="1" applyAlignment="1">
      <alignment horizontal="right" vertical="center"/>
    </xf>
    <xf numFmtId="3" fontId="2" fillId="0" borderId="0" xfId="0" applyNumberFormat="1" applyFont="1" applyFill="1" applyBorder="1"/>
    <xf numFmtId="0" fontId="76" fillId="0" borderId="0" xfId="3" applyFont="1" applyFill="1" applyBorder="1" applyAlignment="1">
      <alignment horizontal="left" indent="3"/>
    </xf>
    <xf numFmtId="168" fontId="73" fillId="0" borderId="0" xfId="3" applyNumberFormat="1" applyFont="1" applyFill="1" applyBorder="1" applyAlignment="1">
      <alignment horizontal="center" vertical="center" wrapText="1"/>
    </xf>
    <xf numFmtId="0" fontId="6" fillId="0" borderId="0" xfId="0" applyFont="1" applyFill="1" applyBorder="1" applyAlignment="1">
      <alignment horizontal="left" wrapText="1"/>
    </xf>
    <xf numFmtId="3" fontId="73" fillId="0" borderId="0" xfId="3" applyNumberFormat="1" applyFont="1" applyFill="1" applyBorder="1" applyAlignment="1">
      <alignment horizontal="center" vertical="center"/>
    </xf>
    <xf numFmtId="3" fontId="73" fillId="0" borderId="0" xfId="3" applyNumberFormat="1" applyFont="1" applyFill="1" applyBorder="1" applyAlignment="1">
      <alignment horizontal="left" vertical="center" wrapText="1"/>
    </xf>
    <xf numFmtId="3" fontId="6" fillId="0" borderId="0" xfId="0" applyNumberFormat="1" applyFont="1" applyFill="1" applyBorder="1" applyAlignment="1">
      <alignment vertical="top" wrapText="1"/>
    </xf>
    <xf numFmtId="3" fontId="73" fillId="0" borderId="0" xfId="3" applyNumberFormat="1" applyFont="1" applyFill="1" applyBorder="1" applyAlignment="1">
      <alignment horizontal="center" vertical="center" wrapText="1"/>
    </xf>
    <xf numFmtId="49" fontId="73" fillId="0" borderId="0" xfId="3" applyNumberFormat="1" applyFont="1" applyFill="1" applyBorder="1" applyAlignment="1">
      <alignment horizontal="center" vertical="center"/>
    </xf>
    <xf numFmtId="0" fontId="73" fillId="0" borderId="0" xfId="3" applyNumberFormat="1" applyFont="1" applyFill="1" applyBorder="1" applyAlignment="1">
      <alignment horizontal="center" vertical="center"/>
    </xf>
    <xf numFmtId="3" fontId="6" fillId="0" borderId="0" xfId="0" applyNumberFormat="1" applyFont="1" applyFill="1" applyBorder="1" applyAlignment="1">
      <alignment horizontal="center" vertical="center"/>
    </xf>
    <xf numFmtId="3" fontId="73" fillId="0" borderId="0" xfId="3" applyNumberFormat="1" applyFont="1" applyFill="1" applyBorder="1" applyAlignment="1" applyProtection="1">
      <alignment horizontal="right" vertical="center"/>
      <protection locked="0"/>
    </xf>
    <xf numFmtId="3" fontId="76" fillId="0" borderId="0" xfId="3" applyNumberFormat="1" applyFont="1" applyFill="1" applyBorder="1" applyAlignment="1">
      <alignment horizontal="right" vertical="center"/>
    </xf>
    <xf numFmtId="3" fontId="1" fillId="0" borderId="0" xfId="0" applyNumberFormat="1" applyFont="1" applyFill="1" applyBorder="1" applyAlignment="1">
      <alignment horizontal="right" vertical="center"/>
    </xf>
    <xf numFmtId="3" fontId="38" fillId="0" borderId="0" xfId="0" applyNumberFormat="1" applyFont="1" applyFill="1" applyBorder="1" applyAlignment="1">
      <alignment horizontal="right" vertical="center"/>
    </xf>
    <xf numFmtId="3" fontId="70" fillId="0" borderId="0" xfId="0" applyNumberFormat="1" applyFont="1" applyFill="1" applyBorder="1" applyAlignment="1">
      <alignment horizontal="right" vertical="center"/>
    </xf>
    <xf numFmtId="4" fontId="38" fillId="0" borderId="0" xfId="0" applyNumberFormat="1" applyFont="1" applyFill="1" applyBorder="1" applyAlignment="1">
      <alignment horizontal="right" vertical="center"/>
    </xf>
    <xf numFmtId="3" fontId="1" fillId="0" borderId="0" xfId="0" applyNumberFormat="1" applyFont="1" applyFill="1" applyBorder="1"/>
    <xf numFmtId="3" fontId="1" fillId="0" borderId="0" xfId="0" applyNumberFormat="1" applyFont="1" applyFill="1" applyBorder="1" applyAlignment="1">
      <alignment horizontal="center"/>
    </xf>
    <xf numFmtId="0" fontId="1"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4" fontId="25" fillId="0" borderId="0" xfId="0" applyNumberFormat="1" applyFont="1" applyFill="1" applyBorder="1" applyAlignment="1">
      <alignment vertical="center"/>
    </xf>
    <xf numFmtId="0" fontId="6" fillId="0" borderId="0" xfId="0" applyFont="1" applyFill="1" applyBorder="1" applyAlignment="1">
      <alignment horizontal="left" indent="3"/>
    </xf>
    <xf numFmtId="3" fontId="6" fillId="0" borderId="0" xfId="0" applyNumberFormat="1" applyFont="1" applyFill="1" applyBorder="1"/>
    <xf numFmtId="9" fontId="6" fillId="0" borderId="0" xfId="0" applyNumberFormat="1" applyFont="1" applyFill="1" applyBorder="1"/>
    <xf numFmtId="0" fontId="1" fillId="0" borderId="0" xfId="0" applyFont="1" applyFill="1"/>
    <xf numFmtId="3" fontId="1" fillId="0" borderId="0" xfId="0" applyNumberFormat="1" applyFont="1" applyFill="1"/>
    <xf numFmtId="9" fontId="1" fillId="0" borderId="0" xfId="0" applyNumberFormat="1" applyFont="1" applyFill="1"/>
    <xf numFmtId="3" fontId="1" fillId="0" borderId="0" xfId="0" applyNumberFormat="1" applyFont="1" applyFill="1" applyAlignment="1">
      <alignment horizontal="center"/>
    </xf>
    <xf numFmtId="0" fontId="1" fillId="0" borderId="0" xfId="0" applyFont="1" applyFill="1" applyAlignment="1">
      <alignment horizontal="center" vertical="center" wrapText="1"/>
    </xf>
    <xf numFmtId="0" fontId="1" fillId="0" borderId="0" xfId="0" applyFont="1" applyFill="1" applyAlignment="1">
      <alignment horizontal="center" vertical="center"/>
    </xf>
    <xf numFmtId="3" fontId="5" fillId="0" borderId="0" xfId="0" applyNumberFormat="1" applyFont="1" applyFill="1" applyBorder="1" applyAlignment="1">
      <alignment horizontal="left" vertical="center"/>
    </xf>
    <xf numFmtId="3" fontId="14" fillId="0" borderId="0" xfId="0" applyNumberFormat="1" applyFont="1" applyFill="1" applyBorder="1"/>
    <xf numFmtId="3" fontId="14" fillId="0" borderId="0" xfId="0" applyNumberFormat="1" applyFont="1" applyFill="1" applyBorder="1" applyAlignment="1">
      <alignment horizontal="center"/>
    </xf>
    <xf numFmtId="0" fontId="14" fillId="0" borderId="0" xfId="0" applyFont="1" applyFill="1" applyAlignment="1">
      <alignment horizontal="center"/>
    </xf>
    <xf numFmtId="0" fontId="82" fillId="0" borderId="0" xfId="0" applyFont="1" applyFill="1" applyAlignment="1">
      <alignment vertical="center"/>
    </xf>
    <xf numFmtId="0" fontId="82" fillId="0" borderId="0" xfId="0" applyFont="1" applyFill="1" applyAlignment="1">
      <alignment horizontal="center" vertical="center"/>
    </xf>
    <xf numFmtId="3" fontId="35" fillId="0" borderId="0" xfId="0" applyNumberFormat="1" applyFont="1" applyFill="1" applyBorder="1" applyAlignment="1">
      <alignment horizontal="left" vertical="center"/>
    </xf>
    <xf numFmtId="3" fontId="35" fillId="0" borderId="0" xfId="0" applyNumberFormat="1" applyFont="1" applyFill="1" applyBorder="1" applyAlignment="1">
      <alignment horizontal="right" vertical="center"/>
    </xf>
    <xf numFmtId="0" fontId="25" fillId="0" borderId="0" xfId="0" applyFont="1" applyFill="1"/>
    <xf numFmtId="0" fontId="82" fillId="0" borderId="0" xfId="0" applyFont="1" applyFill="1" applyAlignment="1">
      <alignment horizontal="left" vertical="center"/>
    </xf>
    <xf numFmtId="9" fontId="48" fillId="0" borderId="0" xfId="0" applyNumberFormat="1" applyFont="1" applyFill="1"/>
    <xf numFmtId="3" fontId="31" fillId="0" borderId="0" xfId="0" applyNumberFormat="1" applyFont="1" applyFill="1" applyBorder="1" applyAlignment="1">
      <alignment vertical="center" wrapText="1"/>
    </xf>
    <xf numFmtId="0" fontId="85" fillId="0" borderId="0" xfId="0" applyFont="1" applyFill="1" applyBorder="1" applyAlignment="1">
      <alignment vertical="center" wrapText="1"/>
    </xf>
    <xf numFmtId="4" fontId="31" fillId="0" borderId="0" xfId="0" applyNumberFormat="1" applyFont="1" applyFill="1" applyBorder="1" applyAlignment="1">
      <alignment vertical="center" wrapText="1"/>
    </xf>
    <xf numFmtId="4" fontId="85" fillId="0" borderId="0" xfId="0" applyNumberFormat="1" applyFont="1" applyFill="1" applyBorder="1" applyAlignment="1">
      <alignment vertical="center" wrapText="1"/>
    </xf>
    <xf numFmtId="4" fontId="85" fillId="0" borderId="0" xfId="0" applyNumberFormat="1" applyFont="1" applyFill="1" applyBorder="1" applyAlignment="1">
      <alignment horizontal="center" vertical="center" wrapText="1"/>
    </xf>
    <xf numFmtId="0" fontId="31" fillId="0" borderId="59" xfId="0" applyFont="1" applyFill="1" applyBorder="1" applyAlignment="1">
      <alignment horizontal="center" vertical="center" wrapText="1"/>
    </xf>
    <xf numFmtId="4" fontId="31" fillId="0" borderId="59" xfId="0" applyNumberFormat="1" applyFont="1" applyFill="1" applyBorder="1" applyAlignment="1">
      <alignment horizontal="center" vertical="center" wrapText="1"/>
    </xf>
    <xf numFmtId="0" fontId="55" fillId="0" borderId="39" xfId="0" applyFont="1" applyFill="1" applyBorder="1" applyAlignment="1">
      <alignment horizontal="center" vertical="center" wrapText="1"/>
    </xf>
    <xf numFmtId="3" fontId="31" fillId="0" borderId="1" xfId="0" applyNumberFormat="1" applyFont="1" applyFill="1" applyBorder="1" applyAlignment="1">
      <alignment horizontal="center" vertical="center" wrapText="1"/>
    </xf>
    <xf numFmtId="3" fontId="31" fillId="0" borderId="13" xfId="0" applyNumberFormat="1" applyFont="1" applyFill="1" applyBorder="1" applyAlignment="1">
      <alignment vertical="center" wrapText="1"/>
    </xf>
    <xf numFmtId="0" fontId="31" fillId="0" borderId="1" xfId="0" applyFont="1" applyFill="1" applyBorder="1" applyAlignment="1">
      <alignment horizontal="center" vertical="center" wrapText="1"/>
    </xf>
    <xf numFmtId="4" fontId="31" fillId="0" borderId="1" xfId="0" applyNumberFormat="1" applyFont="1" applyFill="1" applyBorder="1" applyAlignment="1">
      <alignment horizontal="center" vertical="center" wrapText="1"/>
    </xf>
    <xf numFmtId="0" fontId="31" fillId="0" borderId="1" xfId="0" applyFont="1" applyFill="1" applyBorder="1" applyAlignment="1">
      <alignment vertical="center" wrapText="1"/>
    </xf>
    <xf numFmtId="4" fontId="85" fillId="0" borderId="1" xfId="0" applyNumberFormat="1" applyFont="1" applyFill="1" applyBorder="1" applyAlignment="1">
      <alignment horizontal="center" vertical="center" wrapText="1"/>
    </xf>
    <xf numFmtId="3" fontId="85" fillId="0" borderId="1" xfId="0" applyNumberFormat="1" applyFont="1" applyFill="1" applyBorder="1" applyAlignment="1">
      <alignment horizontal="center" vertical="center" wrapText="1"/>
    </xf>
    <xf numFmtId="0" fontId="85" fillId="0" borderId="1" xfId="0" applyFont="1" applyFill="1" applyBorder="1" applyAlignment="1">
      <alignment horizontal="center" vertical="center" wrapText="1"/>
    </xf>
    <xf numFmtId="0" fontId="85" fillId="4" borderId="1" xfId="0" applyFont="1" applyFill="1" applyBorder="1" applyAlignment="1">
      <alignment horizontal="center" vertical="center" wrapText="1"/>
    </xf>
    <xf numFmtId="3" fontId="31" fillId="0" borderId="1" xfId="0" applyNumberFormat="1" applyFont="1" applyFill="1" applyBorder="1" applyAlignment="1">
      <alignment vertical="center" wrapText="1"/>
    </xf>
    <xf numFmtId="3" fontId="31" fillId="4" borderId="1" xfId="0" applyNumberFormat="1" applyFont="1" applyFill="1" applyBorder="1" applyAlignment="1">
      <alignment horizontal="center" vertical="center" wrapText="1"/>
    </xf>
    <xf numFmtId="0" fontId="31" fillId="4" borderId="1" xfId="0" applyFont="1" applyFill="1" applyBorder="1" applyAlignment="1">
      <alignment horizontal="center" vertical="center" wrapText="1"/>
    </xf>
    <xf numFmtId="0" fontId="31" fillId="3" borderId="1" xfId="0" applyFont="1" applyFill="1" applyBorder="1" applyAlignment="1">
      <alignment vertical="center" wrapText="1"/>
    </xf>
    <xf numFmtId="0" fontId="31" fillId="3" borderId="0" xfId="0" applyFont="1" applyFill="1" applyBorder="1" applyAlignment="1">
      <alignment vertical="center" wrapText="1"/>
    </xf>
    <xf numFmtId="0" fontId="31" fillId="4" borderId="0" xfId="0" applyFont="1" applyFill="1" applyBorder="1" applyAlignment="1">
      <alignment vertical="center" wrapText="1"/>
    </xf>
    <xf numFmtId="1" fontId="31" fillId="0" borderId="0" xfId="0" applyNumberFormat="1" applyFont="1" applyFill="1" applyBorder="1" applyAlignment="1">
      <alignment vertical="center" wrapText="1"/>
    </xf>
    <xf numFmtId="4" fontId="31" fillId="0" borderId="0" xfId="0" applyNumberFormat="1" applyFont="1" applyFill="1" applyBorder="1" applyAlignment="1">
      <alignment horizontal="center" vertical="center" wrapText="1"/>
    </xf>
    <xf numFmtId="0" fontId="85" fillId="0" borderId="0" xfId="0" applyFont="1" applyFill="1" applyAlignment="1">
      <alignment vertical="center" wrapText="1"/>
    </xf>
    <xf numFmtId="0" fontId="85" fillId="0" borderId="0" xfId="0" applyFont="1" applyFill="1" applyAlignment="1">
      <alignment horizontal="center" vertical="center" wrapText="1"/>
    </xf>
    <xf numFmtId="2" fontId="85" fillId="0" borderId="0" xfId="0" applyNumberFormat="1" applyFont="1" applyFill="1" applyAlignment="1">
      <alignment vertical="center" wrapText="1"/>
    </xf>
    <xf numFmtId="3" fontId="85" fillId="0" borderId="0" xfId="0" applyNumberFormat="1" applyFont="1" applyFill="1" applyAlignment="1">
      <alignment vertical="center" wrapText="1"/>
    </xf>
    <xf numFmtId="3" fontId="85" fillId="0" borderId="0" xfId="0" applyNumberFormat="1" applyFont="1" applyFill="1" applyAlignment="1">
      <alignment horizontal="center" vertical="center" wrapText="1"/>
    </xf>
    <xf numFmtId="9" fontId="85" fillId="0" borderId="0" xfId="0" applyNumberFormat="1" applyFont="1" applyFill="1" applyAlignment="1">
      <alignment vertical="center" wrapText="1"/>
    </xf>
    <xf numFmtId="0" fontId="85" fillId="3" borderId="0" xfId="0" applyFont="1" applyFill="1" applyAlignment="1">
      <alignment vertical="center" wrapText="1"/>
    </xf>
    <xf numFmtId="0" fontId="85" fillId="4" borderId="0" xfId="0" applyFont="1" applyFill="1" applyAlignment="1">
      <alignment vertical="center" wrapText="1"/>
    </xf>
    <xf numFmtId="1" fontId="85" fillId="0" borderId="0" xfId="0" applyNumberFormat="1" applyFont="1" applyFill="1" applyAlignment="1">
      <alignment vertical="center" wrapText="1"/>
    </xf>
    <xf numFmtId="4" fontId="85" fillId="0" borderId="0" xfId="0" applyNumberFormat="1" applyFont="1" applyFill="1" applyAlignment="1">
      <alignment vertical="center" wrapText="1"/>
    </xf>
    <xf numFmtId="4" fontId="85" fillId="0" borderId="0" xfId="0" applyNumberFormat="1" applyFont="1" applyFill="1" applyAlignment="1">
      <alignment horizontal="center" vertical="center" wrapText="1"/>
    </xf>
    <xf numFmtId="2" fontId="31" fillId="0" borderId="1" xfId="0" applyNumberFormat="1" applyFont="1" applyFill="1" applyBorder="1" applyAlignment="1">
      <alignment vertical="center" wrapText="1"/>
    </xf>
    <xf numFmtId="9" fontId="31" fillId="0" borderId="1" xfId="0" applyNumberFormat="1" applyFont="1" applyFill="1" applyBorder="1" applyAlignment="1">
      <alignment vertical="center" wrapText="1"/>
    </xf>
    <xf numFmtId="1" fontId="31" fillId="0" borderId="1" xfId="0" applyNumberFormat="1" applyFont="1" applyFill="1" applyBorder="1" applyAlignment="1">
      <alignment vertical="center" wrapText="1"/>
    </xf>
    <xf numFmtId="0" fontId="85" fillId="0" borderId="1" xfId="0" applyFont="1" applyFill="1" applyBorder="1" applyAlignment="1">
      <alignment vertical="center" wrapText="1"/>
    </xf>
    <xf numFmtId="2" fontId="85" fillId="0" borderId="1" xfId="0" applyNumberFormat="1" applyFont="1" applyFill="1" applyBorder="1" applyAlignment="1">
      <alignment vertical="center" wrapText="1"/>
    </xf>
    <xf numFmtId="3" fontId="85" fillId="0" borderId="1" xfId="0" applyNumberFormat="1" applyFont="1" applyFill="1" applyBorder="1" applyAlignment="1">
      <alignment vertical="center" wrapText="1"/>
    </xf>
    <xf numFmtId="9" fontId="85" fillId="0" borderId="1" xfId="0" applyNumberFormat="1" applyFont="1" applyFill="1" applyBorder="1" applyAlignment="1">
      <alignment vertical="center" wrapText="1"/>
    </xf>
    <xf numFmtId="0" fontId="85" fillId="3" borderId="1" xfId="0" applyFont="1" applyFill="1" applyBorder="1" applyAlignment="1">
      <alignment vertical="center" wrapText="1"/>
    </xf>
    <xf numFmtId="1" fontId="85" fillId="0" borderId="1" xfId="0" applyNumberFormat="1" applyFont="1" applyFill="1" applyBorder="1" applyAlignment="1">
      <alignment vertical="center" wrapText="1"/>
    </xf>
    <xf numFmtId="4" fontId="22" fillId="0" borderId="3" xfId="0" applyNumberFormat="1" applyFont="1" applyFill="1" applyBorder="1" applyAlignment="1">
      <alignment horizontal="right" vertical="center"/>
    </xf>
    <xf numFmtId="4" fontId="0" fillId="0" borderId="3" xfId="0" applyNumberFormat="1" applyFill="1" applyBorder="1"/>
    <xf numFmtId="4" fontId="22" fillId="0" borderId="1" xfId="0" applyNumberFormat="1" applyFont="1" applyFill="1" applyBorder="1" applyAlignment="1">
      <alignment horizontal="right" vertical="center"/>
    </xf>
    <xf numFmtId="4" fontId="0" fillId="0" borderId="39" xfId="0" applyNumberFormat="1" applyFill="1" applyBorder="1"/>
    <xf numFmtId="4" fontId="22" fillId="0" borderId="22" xfId="0" applyNumberFormat="1" applyFont="1" applyFill="1" applyBorder="1" applyAlignment="1">
      <alignment horizontal="right" vertical="center"/>
    </xf>
    <xf numFmtId="4" fontId="22" fillId="0" borderId="32" xfId="0" applyNumberFormat="1" applyFont="1" applyFill="1" applyBorder="1" applyAlignment="1">
      <alignment horizontal="right" vertical="center"/>
    </xf>
    <xf numFmtId="4" fontId="22" fillId="0" borderId="19" xfId="0" applyNumberFormat="1" applyFont="1" applyFill="1" applyBorder="1" applyAlignment="1">
      <alignment horizontal="right" vertical="center"/>
    </xf>
    <xf numFmtId="4" fontId="22" fillId="0" borderId="23" xfId="0" applyNumberFormat="1" applyFont="1" applyFill="1" applyBorder="1" applyAlignment="1">
      <alignment horizontal="right" vertical="center"/>
    </xf>
    <xf numFmtId="4" fontId="22" fillId="0" borderId="33" xfId="0" applyNumberFormat="1" applyFont="1" applyFill="1" applyBorder="1" applyAlignment="1">
      <alignment horizontal="right" vertical="center"/>
    </xf>
    <xf numFmtId="4" fontId="0" fillId="0" borderId="23" xfId="0" applyNumberFormat="1" applyFill="1" applyBorder="1"/>
    <xf numFmtId="4" fontId="0" fillId="0" borderId="33" xfId="0" applyNumberFormat="1" applyFill="1" applyBorder="1"/>
    <xf numFmtId="4" fontId="0" fillId="0" borderId="17" xfId="0" applyNumberFormat="1" applyFill="1" applyBorder="1"/>
    <xf numFmtId="4" fontId="0" fillId="0" borderId="37" xfId="0" applyNumberFormat="1" applyFill="1" applyBorder="1"/>
    <xf numFmtId="0" fontId="59" fillId="0"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7" fillId="0" borderId="53" xfId="0" applyFont="1" applyFill="1" applyBorder="1" applyAlignment="1">
      <alignment horizontal="center" vertical="center" wrapText="1"/>
    </xf>
    <xf numFmtId="9" fontId="12" fillId="0" borderId="41" xfId="0" applyNumberFormat="1" applyFont="1" applyFill="1" applyBorder="1" applyAlignment="1">
      <alignment horizontal="center" textRotation="90" wrapText="1"/>
    </xf>
    <xf numFmtId="9" fontId="12" fillId="0" borderId="54" xfId="0" applyNumberFormat="1" applyFont="1" applyFill="1" applyBorder="1" applyAlignment="1">
      <alignment horizontal="center" textRotation="90" wrapText="1"/>
    </xf>
    <xf numFmtId="0" fontId="4" fillId="0" borderId="53" xfId="0" applyFont="1" applyFill="1" applyBorder="1" applyAlignment="1">
      <alignment horizontal="center"/>
    </xf>
    <xf numFmtId="0" fontId="4" fillId="0" borderId="41" xfId="0" applyFont="1" applyFill="1" applyBorder="1" applyAlignment="1">
      <alignment horizontal="center"/>
    </xf>
    <xf numFmtId="0" fontId="4" fillId="0" borderId="41" xfId="0" applyFont="1" applyFill="1" applyBorder="1" applyAlignment="1">
      <alignment horizontal="center" wrapText="1"/>
    </xf>
    <xf numFmtId="0" fontId="4" fillId="0" borderId="54" xfId="0" applyFont="1" applyFill="1" applyBorder="1" applyAlignment="1">
      <alignment horizontal="center"/>
    </xf>
    <xf numFmtId="0" fontId="77" fillId="0" borderId="45" xfId="3" applyFont="1" applyFill="1" applyBorder="1" applyAlignment="1">
      <alignment horizontal="left"/>
    </xf>
    <xf numFmtId="3" fontId="78" fillId="0" borderId="11" xfId="3" applyNumberFormat="1" applyFont="1" applyFill="1" applyBorder="1" applyAlignment="1">
      <alignment horizontal="right" vertical="center"/>
    </xf>
    <xf numFmtId="3" fontId="15" fillId="0" borderId="11" xfId="0" applyNumberFormat="1" applyFont="1" applyFill="1" applyBorder="1" applyAlignment="1">
      <alignment horizontal="left" wrapText="1"/>
    </xf>
    <xf numFmtId="3" fontId="78" fillId="0" borderId="28" xfId="3" applyNumberFormat="1" applyFont="1" applyFill="1" applyBorder="1" applyAlignment="1">
      <alignment horizontal="right" vertical="center"/>
    </xf>
    <xf numFmtId="3" fontId="78" fillId="0" borderId="12" xfId="3" applyNumberFormat="1" applyFont="1" applyFill="1" applyBorder="1" applyAlignment="1">
      <alignment horizontal="right" vertical="center"/>
    </xf>
    <xf numFmtId="0" fontId="78" fillId="0" borderId="21" xfId="3" applyFont="1" applyFill="1" applyBorder="1" applyAlignment="1">
      <alignment horizontal="left"/>
    </xf>
    <xf numFmtId="3" fontId="78" fillId="0" borderId="1" xfId="3" applyNumberFormat="1" applyFont="1" applyFill="1" applyBorder="1" applyAlignment="1">
      <alignment horizontal="center" vertical="center"/>
    </xf>
    <xf numFmtId="0" fontId="7" fillId="0" borderId="1" xfId="0" applyFont="1" applyFill="1" applyBorder="1" applyAlignment="1">
      <alignment horizontal="left" wrapText="1"/>
    </xf>
    <xf numFmtId="3" fontId="78" fillId="0" borderId="1" xfId="3" applyNumberFormat="1" applyFont="1" applyFill="1" applyBorder="1" applyAlignment="1">
      <alignment horizontal="right" vertical="center"/>
    </xf>
    <xf numFmtId="3" fontId="78" fillId="0" borderId="4" xfId="3" applyNumberFormat="1" applyFont="1" applyFill="1" applyBorder="1" applyAlignment="1">
      <alignment horizontal="right" vertical="center"/>
    </xf>
    <xf numFmtId="3" fontId="35" fillId="0" borderId="1" xfId="0" applyNumberFormat="1" applyFont="1" applyFill="1" applyBorder="1" applyAlignment="1">
      <alignment horizontal="right" vertical="center"/>
    </xf>
    <xf numFmtId="3" fontId="35" fillId="0" borderId="13" xfId="0" applyNumberFormat="1" applyFont="1" applyFill="1" applyBorder="1" applyAlignment="1">
      <alignment horizontal="right" vertical="center"/>
    </xf>
    <xf numFmtId="0" fontId="78" fillId="0" borderId="21" xfId="3" applyFont="1" applyFill="1" applyBorder="1" applyAlignment="1">
      <alignment horizontal="left" vertical="center" wrapText="1"/>
    </xf>
    <xf numFmtId="167" fontId="12" fillId="0" borderId="1" xfId="0" applyNumberFormat="1" applyFont="1" applyFill="1" applyBorder="1" applyAlignment="1">
      <alignment horizontal="left" vertical="center" wrapText="1"/>
    </xf>
    <xf numFmtId="3" fontId="78" fillId="0" borderId="13" xfId="3" applyNumberFormat="1" applyFont="1" applyFill="1" applyBorder="1" applyAlignment="1">
      <alignment horizontal="right" vertical="center"/>
    </xf>
    <xf numFmtId="0" fontId="79" fillId="0" borderId="21" xfId="3" applyFont="1" applyFill="1" applyBorder="1" applyAlignment="1">
      <alignment horizontal="left" indent="5"/>
    </xf>
    <xf numFmtId="3" fontId="79" fillId="0" borderId="1" xfId="3" applyNumberFormat="1" applyFont="1" applyFill="1" applyBorder="1" applyAlignment="1">
      <alignment horizontal="center" vertical="center"/>
    </xf>
    <xf numFmtId="0" fontId="13" fillId="0" borderId="1" xfId="0" applyFont="1" applyFill="1" applyBorder="1" applyAlignment="1">
      <alignment horizontal="left" wrapText="1"/>
    </xf>
    <xf numFmtId="3" fontId="80" fillId="0" borderId="1" xfId="3" applyNumberFormat="1" applyFont="1" applyFill="1" applyBorder="1" applyAlignment="1">
      <alignment horizontal="right" vertical="center"/>
    </xf>
    <xf numFmtId="3" fontId="79" fillId="0" borderId="1" xfId="3" applyNumberFormat="1" applyFont="1" applyFill="1" applyBorder="1" applyAlignment="1">
      <alignment horizontal="right" vertical="center"/>
    </xf>
    <xf numFmtId="49" fontId="79" fillId="0" borderId="1" xfId="3" applyNumberFormat="1" applyFont="1" applyFill="1" applyBorder="1" applyAlignment="1">
      <alignment horizontal="right" vertical="center"/>
    </xf>
    <xf numFmtId="0" fontId="79" fillId="0" borderId="1" xfId="3" applyNumberFormat="1" applyFont="1" applyFill="1" applyBorder="1" applyAlignment="1">
      <alignment horizontal="right" vertical="center"/>
    </xf>
    <xf numFmtId="3" fontId="81" fillId="0" borderId="1" xfId="0" applyNumberFormat="1" applyFont="1" applyFill="1" applyBorder="1" applyAlignment="1">
      <alignment horizontal="right" vertical="center"/>
    </xf>
    <xf numFmtId="3" fontId="80" fillId="0" borderId="4" xfId="3" applyNumberFormat="1" applyFont="1" applyFill="1" applyBorder="1" applyAlignment="1">
      <alignment horizontal="right" vertical="center"/>
    </xf>
    <xf numFmtId="0" fontId="81" fillId="0" borderId="21" xfId="3" applyFont="1" applyFill="1" applyBorder="1" applyAlignment="1">
      <alignment horizontal="left"/>
    </xf>
    <xf numFmtId="168" fontId="81" fillId="0" borderId="1" xfId="3" applyNumberFormat="1" applyFont="1" applyFill="1" applyBorder="1" applyAlignment="1">
      <alignment horizontal="center" vertical="center" wrapText="1"/>
    </xf>
    <xf numFmtId="0" fontId="13" fillId="0" borderId="1" xfId="0" applyFont="1" applyFill="1" applyBorder="1" applyAlignment="1">
      <alignment vertical="center" wrapText="1"/>
    </xf>
    <xf numFmtId="3" fontId="81" fillId="0" borderId="1" xfId="3" applyNumberFormat="1" applyFont="1" applyFill="1" applyBorder="1" applyAlignment="1">
      <alignment horizontal="right" vertical="center"/>
    </xf>
    <xf numFmtId="3" fontId="81" fillId="0" borderId="1" xfId="3" applyNumberFormat="1" applyFont="1" applyFill="1" applyBorder="1" applyAlignment="1">
      <alignment horizontal="left" vertical="center" wrapText="1"/>
    </xf>
    <xf numFmtId="3" fontId="81" fillId="0" borderId="1" xfId="3" applyNumberFormat="1" applyFont="1" applyFill="1" applyBorder="1" applyAlignment="1">
      <alignment horizontal="right" vertical="center" wrapText="1"/>
    </xf>
    <xf numFmtId="49" fontId="81" fillId="0" borderId="1" xfId="3" applyNumberFormat="1" applyFont="1" applyFill="1" applyBorder="1" applyAlignment="1">
      <alignment horizontal="right" vertical="center"/>
    </xf>
    <xf numFmtId="0" fontId="81" fillId="0" borderId="1" xfId="3" applyNumberFormat="1" applyFont="1" applyFill="1" applyBorder="1" applyAlignment="1">
      <alignment horizontal="right" vertical="center"/>
    </xf>
    <xf numFmtId="3" fontId="78" fillId="0" borderId="1" xfId="0" applyNumberFormat="1" applyFont="1" applyFill="1" applyBorder="1" applyAlignment="1">
      <alignment horizontal="right" vertical="center"/>
    </xf>
    <xf numFmtId="4" fontId="78" fillId="0" borderId="1" xfId="0" applyNumberFormat="1" applyFont="1" applyFill="1" applyBorder="1" applyAlignment="1">
      <alignment horizontal="right" vertical="center"/>
    </xf>
    <xf numFmtId="3" fontId="81" fillId="0" borderId="1" xfId="3" applyNumberFormat="1" applyFont="1" applyFill="1" applyBorder="1" applyAlignment="1">
      <alignment vertical="center"/>
    </xf>
    <xf numFmtId="3" fontId="81" fillId="0" borderId="4" xfId="0" applyNumberFormat="1" applyFont="1" applyFill="1" applyBorder="1" applyAlignment="1">
      <alignment horizontal="right" vertical="center"/>
    </xf>
    <xf numFmtId="0" fontId="81" fillId="0" borderId="21" xfId="3" applyFont="1" applyFill="1" applyBorder="1" applyAlignment="1"/>
    <xf numFmtId="168" fontId="79" fillId="0" borderId="1" xfId="3" applyNumberFormat="1" applyFont="1" applyFill="1" applyBorder="1" applyAlignment="1">
      <alignment horizontal="center" vertical="center"/>
    </xf>
    <xf numFmtId="3" fontId="79" fillId="0" borderId="1" xfId="3" applyNumberFormat="1" applyFont="1" applyFill="1" applyBorder="1" applyAlignment="1">
      <alignment horizontal="right" vertical="center" wrapText="1"/>
    </xf>
    <xf numFmtId="0" fontId="79" fillId="0" borderId="21" xfId="3" applyFont="1" applyFill="1" applyBorder="1" applyAlignment="1">
      <alignment horizontal="left" indent="3"/>
    </xf>
    <xf numFmtId="168" fontId="80" fillId="0" borderId="1" xfId="3" applyNumberFormat="1" applyFont="1" applyFill="1" applyBorder="1" applyAlignment="1">
      <alignment horizontal="center" vertical="center"/>
    </xf>
    <xf numFmtId="0" fontId="81" fillId="0" borderId="21" xfId="3" applyFont="1" applyFill="1" applyBorder="1" applyAlignment="1">
      <alignment wrapText="1"/>
    </xf>
    <xf numFmtId="0" fontId="78" fillId="0" borderId="21" xfId="3" applyFont="1" applyFill="1" applyBorder="1" applyAlignment="1">
      <alignment horizontal="left" indent="3"/>
    </xf>
    <xf numFmtId="168" fontId="81" fillId="0" borderId="1" xfId="3" applyNumberFormat="1" applyFont="1" applyFill="1" applyBorder="1" applyAlignment="1">
      <alignment horizontal="center" vertical="center"/>
    </xf>
    <xf numFmtId="3" fontId="79" fillId="0" borderId="13" xfId="3" applyNumberFormat="1" applyFont="1" applyFill="1" applyBorder="1" applyAlignment="1">
      <alignment horizontal="right" vertical="center"/>
    </xf>
    <xf numFmtId="0" fontId="81" fillId="0" borderId="21" xfId="3" applyFont="1" applyFill="1" applyBorder="1" applyAlignment="1">
      <alignment horizontal="left" indent="3"/>
    </xf>
    <xf numFmtId="0" fontId="81" fillId="0" borderId="1" xfId="0" applyFont="1" applyFill="1" applyBorder="1" applyAlignment="1">
      <alignment horizontal="left" vertical="center" wrapText="1"/>
    </xf>
    <xf numFmtId="3" fontId="81" fillId="0" borderId="1" xfId="3" applyNumberFormat="1" applyFont="1" applyFill="1" applyBorder="1" applyAlignment="1" applyProtection="1">
      <alignment horizontal="right" vertical="center"/>
      <protection locked="0"/>
    </xf>
    <xf numFmtId="0" fontId="78" fillId="0" borderId="46" xfId="3" applyFont="1" applyFill="1" applyBorder="1" applyAlignment="1">
      <alignment horizontal="left" indent="3"/>
    </xf>
    <xf numFmtId="168" fontId="81" fillId="0" borderId="39" xfId="3" applyNumberFormat="1" applyFont="1" applyFill="1" applyBorder="1" applyAlignment="1">
      <alignment horizontal="center" vertical="center" wrapText="1"/>
    </xf>
    <xf numFmtId="0" fontId="13" fillId="0" borderId="39" xfId="0" applyFont="1" applyFill="1" applyBorder="1" applyAlignment="1">
      <alignment horizontal="left" wrapText="1"/>
    </xf>
    <xf numFmtId="3" fontId="81" fillId="0" borderId="39" xfId="3" applyNumberFormat="1" applyFont="1" applyFill="1" applyBorder="1" applyAlignment="1">
      <alignment horizontal="right" vertical="center"/>
    </xf>
    <xf numFmtId="3" fontId="81" fillId="0" borderId="39" xfId="3" applyNumberFormat="1" applyFont="1" applyFill="1" applyBorder="1" applyAlignment="1">
      <alignment horizontal="left" vertical="center" wrapText="1"/>
    </xf>
    <xf numFmtId="3" fontId="22" fillId="0" borderId="39" xfId="0" applyNumberFormat="1" applyFont="1" applyFill="1" applyBorder="1" applyAlignment="1">
      <alignment horizontal="right" vertical="center"/>
    </xf>
    <xf numFmtId="3" fontId="22" fillId="0" borderId="39" xfId="0" applyNumberFormat="1" applyFont="1" applyFill="1" applyBorder="1" applyAlignment="1">
      <alignment vertical="top" wrapText="1"/>
    </xf>
    <xf numFmtId="3" fontId="81" fillId="0" borderId="39" xfId="3" applyNumberFormat="1" applyFont="1" applyFill="1" applyBorder="1" applyAlignment="1">
      <alignment horizontal="right" vertical="center" wrapText="1"/>
    </xf>
    <xf numFmtId="49" fontId="81" fillId="0" borderId="39" xfId="3" applyNumberFormat="1" applyFont="1" applyFill="1" applyBorder="1" applyAlignment="1">
      <alignment horizontal="right" vertical="center"/>
    </xf>
    <xf numFmtId="0" fontId="81" fillId="0" borderId="39" xfId="3" applyNumberFormat="1" applyFont="1" applyFill="1" applyBorder="1" applyAlignment="1">
      <alignment horizontal="right" vertical="center"/>
    </xf>
    <xf numFmtId="3" fontId="81" fillId="0" borderId="39" xfId="0" applyNumberFormat="1" applyFont="1" applyFill="1" applyBorder="1" applyAlignment="1">
      <alignment horizontal="right" vertical="center"/>
    </xf>
    <xf numFmtId="3" fontId="81" fillId="0" borderId="39" xfId="3" applyNumberFormat="1" applyFont="1" applyFill="1" applyBorder="1" applyAlignment="1" applyProtection="1">
      <alignment horizontal="right" vertical="center"/>
      <protection locked="0"/>
    </xf>
    <xf numFmtId="3" fontId="78" fillId="0" borderId="39" xfId="0" applyNumberFormat="1" applyFont="1" applyFill="1" applyBorder="1" applyAlignment="1">
      <alignment horizontal="right" vertical="center"/>
    </xf>
    <xf numFmtId="4" fontId="78" fillId="0" borderId="39" xfId="0" applyNumberFormat="1" applyFont="1" applyFill="1" applyBorder="1" applyAlignment="1">
      <alignment horizontal="right" vertical="center"/>
    </xf>
    <xf numFmtId="3" fontId="81" fillId="0" borderId="38" xfId="0" applyNumberFormat="1" applyFont="1" applyFill="1" applyBorder="1" applyAlignment="1">
      <alignment horizontal="right" vertical="center"/>
    </xf>
    <xf numFmtId="3" fontId="22" fillId="0" borderId="14" xfId="0" applyNumberFormat="1" applyFont="1" applyFill="1" applyBorder="1" applyAlignment="1">
      <alignment horizontal="right" vertical="center"/>
    </xf>
    <xf numFmtId="3" fontId="14" fillId="0" borderId="1" xfId="0" applyNumberFormat="1" applyFont="1" applyFill="1" applyBorder="1"/>
    <xf numFmtId="3" fontId="4" fillId="0" borderId="1" xfId="0" applyNumberFormat="1" applyFont="1" applyFill="1" applyBorder="1"/>
    <xf numFmtId="3" fontId="4" fillId="0" borderId="39" xfId="0" applyNumberFormat="1" applyFont="1" applyFill="1" applyBorder="1"/>
    <xf numFmtId="3" fontId="35" fillId="4" borderId="23" xfId="0" applyNumberFormat="1" applyFont="1" applyFill="1" applyBorder="1" applyAlignment="1">
      <alignment horizontal="right" vertical="center" wrapText="1"/>
    </xf>
    <xf numFmtId="0" fontId="39" fillId="4" borderId="1" xfId="0" applyFont="1" applyFill="1" applyBorder="1" applyAlignment="1">
      <alignment horizontal="center" vertical="center" wrapText="1"/>
    </xf>
    <xf numFmtId="0" fontId="39" fillId="4" borderId="1" xfId="0" applyFont="1" applyFill="1" applyBorder="1" applyAlignment="1">
      <alignment horizontal="left" vertical="center" wrapText="1" indent="7"/>
    </xf>
    <xf numFmtId="0" fontId="70" fillId="4" borderId="1" xfId="0" applyFont="1" applyFill="1" applyBorder="1" applyAlignment="1">
      <alignment horizontal="center" vertical="center" wrapText="1"/>
    </xf>
    <xf numFmtId="4" fontId="85" fillId="4" borderId="1" xfId="0" applyNumberFormat="1" applyFont="1" applyFill="1" applyBorder="1" applyAlignment="1">
      <alignment horizontal="center" vertical="center" wrapText="1"/>
    </xf>
    <xf numFmtId="3" fontId="85" fillId="4" borderId="1" xfId="0" applyNumberFormat="1" applyFont="1" applyFill="1" applyBorder="1" applyAlignment="1">
      <alignment horizontal="center" vertical="center" wrapText="1"/>
    </xf>
    <xf numFmtId="0" fontId="39" fillId="4" borderId="1" xfId="0" applyFont="1" applyFill="1" applyBorder="1" applyAlignment="1">
      <alignment horizontal="left" vertical="center" wrapText="1" indent="5"/>
    </xf>
    <xf numFmtId="4" fontId="31" fillId="4" borderId="1" xfId="0" applyNumberFormat="1" applyFont="1" applyFill="1" applyBorder="1" applyAlignment="1">
      <alignment horizontal="center" vertical="center" wrapText="1"/>
    </xf>
    <xf numFmtId="0" fontId="17" fillId="8" borderId="34" xfId="0" applyFont="1" applyFill="1" applyBorder="1" applyAlignment="1">
      <alignment horizontal="center" vertical="center" wrapText="1"/>
    </xf>
    <xf numFmtId="0" fontId="23" fillId="8" borderId="3" xfId="0" applyFont="1" applyFill="1" applyBorder="1" applyAlignment="1">
      <alignment horizontal="center" vertical="center" wrapText="1"/>
    </xf>
    <xf numFmtId="0" fontId="23" fillId="8" borderId="22" xfId="0" applyFont="1" applyFill="1" applyBorder="1" applyAlignment="1">
      <alignment horizontal="center" vertical="center" wrapText="1"/>
    </xf>
    <xf numFmtId="0" fontId="15" fillId="8" borderId="3" xfId="0" applyFont="1" applyFill="1" applyBorder="1" applyAlignment="1">
      <alignment horizontal="left" vertical="center" wrapText="1"/>
    </xf>
    <xf numFmtId="3" fontId="17" fillId="8" borderId="3" xfId="0" applyNumberFormat="1" applyFont="1" applyFill="1" applyBorder="1" applyAlignment="1">
      <alignment horizontal="center" vertical="center" wrapText="1"/>
    </xf>
    <xf numFmtId="3" fontId="17" fillId="8" borderId="3" xfId="0" applyNumberFormat="1" applyFont="1" applyFill="1" applyBorder="1" applyAlignment="1">
      <alignment horizontal="right" vertical="center" wrapText="1"/>
    </xf>
    <xf numFmtId="3" fontId="59" fillId="8" borderId="1" xfId="0" applyNumberFormat="1" applyFont="1" applyFill="1" applyBorder="1" applyAlignment="1">
      <alignment horizontal="right" vertical="center" wrapText="1"/>
    </xf>
    <xf numFmtId="2" fontId="59" fillId="8" borderId="1" xfId="0" applyNumberFormat="1" applyFont="1" applyFill="1" applyBorder="1" applyAlignment="1">
      <alignment horizontal="right" vertical="center" wrapText="1"/>
    </xf>
    <xf numFmtId="10" fontId="59" fillId="8" borderId="1" xfId="0" applyNumberFormat="1" applyFont="1" applyFill="1" applyBorder="1" applyAlignment="1">
      <alignment horizontal="right" vertical="center" wrapText="1"/>
    </xf>
    <xf numFmtId="9" fontId="17" fillId="8" borderId="3" xfId="0" applyNumberFormat="1" applyFont="1" applyFill="1" applyBorder="1" applyAlignment="1">
      <alignment horizontal="right" vertical="center" wrapText="1"/>
    </xf>
    <xf numFmtId="1" fontId="17" fillId="8" borderId="3" xfId="0" applyNumberFormat="1" applyFont="1" applyFill="1" applyBorder="1" applyAlignment="1">
      <alignment vertical="center" wrapText="1"/>
    </xf>
    <xf numFmtId="3" fontId="17" fillId="8" borderId="3" xfId="0" applyNumberFormat="1" applyFont="1" applyFill="1" applyBorder="1" applyAlignment="1">
      <alignment vertical="center" wrapText="1"/>
    </xf>
    <xf numFmtId="3" fontId="17" fillId="8" borderId="29" xfId="0" applyNumberFormat="1" applyFont="1" applyFill="1" applyBorder="1" applyAlignment="1">
      <alignment vertical="center" wrapText="1"/>
    </xf>
    <xf numFmtId="0" fontId="17" fillId="8" borderId="1" xfId="0" applyFont="1" applyFill="1" applyBorder="1" applyAlignment="1">
      <alignment vertical="center" wrapText="1"/>
    </xf>
    <xf numFmtId="3" fontId="17" fillId="8" borderId="1" xfId="0" applyNumberFormat="1" applyFont="1" applyFill="1" applyBorder="1" applyAlignment="1">
      <alignment vertical="center" wrapText="1"/>
    </xf>
    <xf numFmtId="4" fontId="59" fillId="8" borderId="1" xfId="0" applyNumberFormat="1" applyFont="1" applyFill="1" applyBorder="1" applyAlignment="1">
      <alignment horizontal="center" vertical="center" wrapText="1"/>
    </xf>
    <xf numFmtId="3" fontId="59" fillId="8" borderId="1" xfId="0" applyNumberFormat="1" applyFont="1" applyFill="1" applyBorder="1" applyAlignment="1">
      <alignment horizontal="center" vertical="center" wrapText="1"/>
    </xf>
    <xf numFmtId="0" fontId="17" fillId="8" borderId="0" xfId="0" applyFont="1" applyFill="1" applyAlignment="1">
      <alignment vertical="center" wrapText="1"/>
    </xf>
    <xf numFmtId="3" fontId="17" fillId="8" borderId="0" xfId="0" applyNumberFormat="1" applyFont="1" applyFill="1" applyAlignment="1">
      <alignment vertical="center" wrapText="1"/>
    </xf>
    <xf numFmtId="0" fontId="17" fillId="9" borderId="34" xfId="0" applyFont="1" applyFill="1" applyBorder="1" applyAlignment="1">
      <alignment horizontal="center" vertical="center" wrapText="1"/>
    </xf>
    <xf numFmtId="49" fontId="23" fillId="9" borderId="1" xfId="0" applyNumberFormat="1" applyFont="1" applyFill="1" applyBorder="1" applyAlignment="1">
      <alignment horizontal="center" vertical="center" wrapText="1"/>
    </xf>
    <xf numFmtId="49" fontId="23" fillId="9" borderId="23" xfId="0" applyNumberFormat="1" applyFont="1" applyFill="1" applyBorder="1" applyAlignment="1">
      <alignment horizontal="center" vertical="center" wrapText="1"/>
    </xf>
    <xf numFmtId="0" fontId="35" fillId="9" borderId="1" xfId="0" applyFont="1" applyFill="1" applyBorder="1" applyAlignment="1">
      <alignment horizontal="left" vertical="center" wrapText="1"/>
    </xf>
    <xf numFmtId="3" fontId="22" fillId="9" borderId="1" xfId="0" applyNumberFormat="1" applyFont="1" applyFill="1" applyBorder="1" applyAlignment="1">
      <alignment horizontal="center" vertical="center" wrapText="1"/>
    </xf>
    <xf numFmtId="3" fontId="22" fillId="9" borderId="1" xfId="0" applyNumberFormat="1" applyFont="1" applyFill="1" applyBorder="1" applyAlignment="1">
      <alignment horizontal="right" vertical="center" wrapText="1"/>
    </xf>
    <xf numFmtId="3" fontId="59" fillId="9" borderId="1" xfId="0" applyNumberFormat="1" applyFont="1" applyFill="1" applyBorder="1" applyAlignment="1">
      <alignment horizontal="right" vertical="center" wrapText="1"/>
    </xf>
    <xf numFmtId="2" fontId="59" fillId="9" borderId="1" xfId="0" applyNumberFormat="1" applyFont="1" applyFill="1" applyBorder="1" applyAlignment="1">
      <alignment horizontal="right" vertical="center" wrapText="1"/>
    </xf>
    <xf numFmtId="10" fontId="59" fillId="9" borderId="1" xfId="0" applyNumberFormat="1" applyFont="1" applyFill="1" applyBorder="1" applyAlignment="1">
      <alignment horizontal="right" vertical="center" wrapText="1"/>
    </xf>
    <xf numFmtId="9" fontId="22" fillId="9" borderId="1" xfId="0" applyNumberFormat="1" applyFont="1" applyFill="1" applyBorder="1" applyAlignment="1">
      <alignment horizontal="right" vertical="center" wrapText="1"/>
    </xf>
    <xf numFmtId="1" fontId="10" fillId="9" borderId="1" xfId="0" applyNumberFormat="1" applyFont="1" applyFill="1" applyBorder="1" applyAlignment="1">
      <alignment vertical="center" wrapText="1"/>
    </xf>
    <xf numFmtId="3" fontId="2" fillId="9" borderId="1" xfId="0" applyNumberFormat="1" applyFont="1" applyFill="1" applyBorder="1" applyAlignment="1">
      <alignment vertical="center" wrapText="1"/>
    </xf>
    <xf numFmtId="3" fontId="2" fillId="9" borderId="13" xfId="0" applyNumberFormat="1" applyFont="1" applyFill="1" applyBorder="1" applyAlignment="1">
      <alignment vertical="center" wrapText="1"/>
    </xf>
    <xf numFmtId="0" fontId="17" fillId="9" borderId="1" xfId="0" applyFont="1" applyFill="1" applyBorder="1" applyAlignment="1">
      <alignment vertical="center" wrapText="1"/>
    </xf>
    <xf numFmtId="4" fontId="59" fillId="9" borderId="1" xfId="0" applyNumberFormat="1" applyFont="1" applyFill="1" applyBorder="1" applyAlignment="1">
      <alignment horizontal="center" vertical="center" wrapText="1"/>
    </xf>
    <xf numFmtId="3" fontId="59" fillId="9" borderId="1" xfId="0" applyNumberFormat="1" applyFont="1" applyFill="1" applyBorder="1" applyAlignment="1">
      <alignment horizontal="center" vertical="center" wrapText="1"/>
    </xf>
    <xf numFmtId="0" fontId="17" fillId="9" borderId="0" xfId="0" applyFont="1" applyFill="1" applyAlignment="1">
      <alignment vertical="center" wrapText="1"/>
    </xf>
    <xf numFmtId="3" fontId="17" fillId="9" borderId="0" xfId="0" applyNumberFormat="1" applyFont="1" applyFill="1" applyAlignment="1">
      <alignment vertical="center" wrapText="1"/>
    </xf>
    <xf numFmtId="0" fontId="23" fillId="9" borderId="23" xfId="0" applyFont="1" applyFill="1" applyBorder="1" applyAlignment="1">
      <alignment horizontal="center" vertical="center" wrapText="1"/>
    </xf>
    <xf numFmtId="0" fontId="59" fillId="9" borderId="1" xfId="0" applyFont="1" applyFill="1" applyBorder="1" applyAlignment="1">
      <alignment horizontal="left" vertical="center" wrapText="1"/>
    </xf>
    <xf numFmtId="3" fontId="35" fillId="9" borderId="1" xfId="0" applyNumberFormat="1" applyFont="1" applyFill="1" applyBorder="1" applyAlignment="1">
      <alignment horizontal="center" vertical="center" wrapText="1"/>
    </xf>
    <xf numFmtId="3" fontId="35" fillId="9" borderId="1" xfId="0" applyNumberFormat="1" applyFont="1" applyFill="1" applyBorder="1" applyAlignment="1">
      <alignment horizontal="right" vertical="center" wrapText="1"/>
    </xf>
    <xf numFmtId="0" fontId="39" fillId="9" borderId="1" xfId="0" applyFont="1" applyFill="1" applyBorder="1" applyAlignment="1">
      <alignment horizontal="center" vertical="center" wrapText="1"/>
    </xf>
    <xf numFmtId="2" fontId="35" fillId="9" borderId="1" xfId="0" applyNumberFormat="1" applyFont="1" applyFill="1" applyBorder="1" applyAlignment="1">
      <alignment horizontal="right" vertical="center" wrapText="1"/>
    </xf>
    <xf numFmtId="10" fontId="35" fillId="9" borderId="1" xfId="0" applyNumberFormat="1" applyFont="1" applyFill="1" applyBorder="1" applyAlignment="1">
      <alignment horizontal="right" vertical="center" wrapText="1"/>
    </xf>
    <xf numFmtId="9" fontId="35" fillId="9" borderId="1" xfId="0" applyNumberFormat="1" applyFont="1" applyFill="1" applyBorder="1" applyAlignment="1">
      <alignment horizontal="right" vertical="center" wrapText="1"/>
    </xf>
    <xf numFmtId="1" fontId="69" fillId="9" borderId="1" xfId="0" applyNumberFormat="1" applyFont="1" applyFill="1" applyBorder="1" applyAlignment="1">
      <alignment vertical="center" wrapText="1"/>
    </xf>
    <xf numFmtId="3" fontId="68" fillId="9" borderId="1" xfId="0" applyNumberFormat="1" applyFont="1" applyFill="1" applyBorder="1" applyAlignment="1">
      <alignment vertical="center" wrapText="1"/>
    </xf>
    <xf numFmtId="3" fontId="68" fillId="9" borderId="13" xfId="0" applyNumberFormat="1" applyFont="1" applyFill="1" applyBorder="1" applyAlignment="1">
      <alignment vertical="center" wrapText="1"/>
    </xf>
    <xf numFmtId="0" fontId="68" fillId="9" borderId="1" xfId="0" applyFont="1" applyFill="1" applyBorder="1" applyAlignment="1">
      <alignment vertical="center" wrapText="1"/>
    </xf>
    <xf numFmtId="0" fontId="85" fillId="9" borderId="1" xfId="0" applyFont="1" applyFill="1" applyBorder="1" applyAlignment="1">
      <alignment horizontal="center" vertical="center" wrapText="1"/>
    </xf>
    <xf numFmtId="4" fontId="35" fillId="9" borderId="1" xfId="0" applyNumberFormat="1" applyFont="1" applyFill="1" applyBorder="1" applyAlignment="1">
      <alignment horizontal="center" vertical="center" wrapText="1"/>
    </xf>
    <xf numFmtId="0" fontId="68" fillId="9" borderId="0" xfId="0" applyFont="1" applyFill="1" applyAlignment="1">
      <alignment vertical="center" wrapText="1"/>
    </xf>
    <xf numFmtId="0" fontId="31" fillId="0" borderId="59" xfId="0" applyFont="1" applyFill="1" applyBorder="1" applyAlignment="1">
      <alignment vertical="center" wrapText="1"/>
    </xf>
    <xf numFmtId="9" fontId="12" fillId="0" borderId="59" xfId="0" applyNumberFormat="1" applyFont="1" applyFill="1" applyBorder="1" applyAlignment="1">
      <alignment horizontal="center" vertical="center" textRotation="90" wrapText="1"/>
    </xf>
    <xf numFmtId="3" fontId="12" fillId="0" borderId="37" xfId="0" applyNumberFormat="1" applyFont="1" applyFill="1" applyBorder="1" applyAlignment="1">
      <alignment horizontal="center" vertical="center" textRotation="90" wrapText="1"/>
    </xf>
    <xf numFmtId="3" fontId="68" fillId="8" borderId="33" xfId="0" applyNumberFormat="1" applyFont="1" applyFill="1" applyBorder="1" applyAlignment="1">
      <alignment vertical="center" wrapText="1"/>
    </xf>
    <xf numFmtId="3" fontId="2" fillId="9" borderId="33" xfId="0" applyNumberFormat="1" applyFont="1" applyFill="1" applyBorder="1" applyAlignment="1">
      <alignment vertical="center" wrapText="1"/>
    </xf>
    <xf numFmtId="3" fontId="2" fillId="4" borderId="33" xfId="0" applyNumberFormat="1" applyFont="1" applyFill="1" applyBorder="1" applyAlignment="1">
      <alignment vertical="center" wrapText="1"/>
    </xf>
    <xf numFmtId="3" fontId="68" fillId="4" borderId="33" xfId="0" applyNumberFormat="1" applyFont="1" applyFill="1" applyBorder="1" applyAlignment="1">
      <alignment vertical="center" wrapText="1"/>
    </xf>
    <xf numFmtId="3" fontId="2" fillId="0" borderId="33" xfId="0" applyNumberFormat="1" applyFont="1" applyFill="1" applyBorder="1" applyAlignment="1">
      <alignment vertical="center" wrapText="1"/>
    </xf>
    <xf numFmtId="3" fontId="22" fillId="4" borderId="23" xfId="0" applyNumberFormat="1" applyFont="1" applyFill="1" applyBorder="1" applyAlignment="1">
      <alignment horizontal="right" vertical="center" wrapText="1"/>
    </xf>
    <xf numFmtId="3" fontId="68" fillId="9" borderId="33" xfId="0" applyNumberFormat="1" applyFont="1" applyFill="1" applyBorder="1" applyAlignment="1">
      <alignment vertical="center" wrapText="1"/>
    </xf>
    <xf numFmtId="3" fontId="22" fillId="0" borderId="35" xfId="0" applyNumberFormat="1" applyFont="1" applyFill="1" applyBorder="1" applyAlignment="1">
      <alignment horizontal="center" vertical="center" wrapText="1"/>
    </xf>
    <xf numFmtId="3" fontId="7" fillId="0" borderId="59" xfId="0" applyNumberFormat="1" applyFont="1" applyFill="1" applyBorder="1" applyAlignment="1">
      <alignment horizontal="right" vertical="center" wrapText="1"/>
    </xf>
    <xf numFmtId="0" fontId="6" fillId="0" borderId="59" xfId="0" applyFont="1" applyFill="1" applyBorder="1" applyAlignment="1">
      <alignment vertical="center" wrapText="1"/>
    </xf>
    <xf numFmtId="0" fontId="6" fillId="0" borderId="59" xfId="0" applyFont="1" applyFill="1" applyBorder="1" applyAlignment="1">
      <alignment horizontal="center" vertical="center" wrapText="1"/>
    </xf>
    <xf numFmtId="0" fontId="9" fillId="0" borderId="59" xfId="0" applyFont="1" applyFill="1" applyBorder="1" applyAlignment="1">
      <alignment horizontal="center" vertical="center" wrapText="1"/>
    </xf>
    <xf numFmtId="0" fontId="12" fillId="0" borderId="59" xfId="0" applyFont="1" applyFill="1" applyBorder="1" applyAlignment="1">
      <alignment horizontal="center" vertical="center" textRotation="90" wrapText="1"/>
    </xf>
    <xf numFmtId="2" fontId="12" fillId="0" borderId="59" xfId="0" applyNumberFormat="1" applyFont="1" applyFill="1" applyBorder="1" applyAlignment="1">
      <alignment horizontal="center" vertical="center" textRotation="90" wrapText="1"/>
    </xf>
    <xf numFmtId="3" fontId="31" fillId="0" borderId="59" xfId="0" applyNumberFormat="1" applyFont="1" applyFill="1" applyBorder="1" applyAlignment="1">
      <alignment vertical="center" wrapText="1"/>
    </xf>
    <xf numFmtId="0" fontId="85" fillId="0" borderId="59" xfId="0" applyFont="1" applyFill="1" applyBorder="1" applyAlignment="1">
      <alignment vertical="center" wrapText="1"/>
    </xf>
    <xf numFmtId="4" fontId="31" fillId="0" borderId="59" xfId="0" applyNumberFormat="1" applyFont="1" applyFill="1" applyBorder="1" applyAlignment="1">
      <alignment vertical="center" wrapText="1"/>
    </xf>
    <xf numFmtId="164" fontId="31" fillId="0" borderId="59" xfId="0" applyNumberFormat="1" applyFont="1" applyFill="1" applyBorder="1" applyAlignment="1">
      <alignment vertical="center" wrapText="1"/>
    </xf>
    <xf numFmtId="0" fontId="7" fillId="0" borderId="59" xfId="0" applyFont="1" applyFill="1" applyBorder="1" applyAlignment="1">
      <alignment vertical="center" wrapText="1"/>
    </xf>
    <xf numFmtId="1" fontId="85" fillId="0" borderId="59" xfId="0" applyNumberFormat="1" applyFont="1" applyFill="1" applyBorder="1" applyAlignment="1">
      <alignment vertical="center" wrapText="1"/>
    </xf>
    <xf numFmtId="0" fontId="85" fillId="0" borderId="60" xfId="0" applyFont="1" applyFill="1" applyBorder="1" applyAlignment="1">
      <alignment vertical="center" wrapText="1"/>
    </xf>
    <xf numFmtId="3" fontId="17" fillId="0" borderId="0" xfId="0" applyNumberFormat="1" applyFont="1" applyFill="1" applyAlignment="1">
      <alignment vertical="center" wrapText="1"/>
    </xf>
    <xf numFmtId="0" fontId="87" fillId="0" borderId="0" xfId="0" applyFont="1" applyFill="1"/>
    <xf numFmtId="3" fontId="46" fillId="0" borderId="21" xfId="0" applyNumberFormat="1" applyFont="1" applyFill="1" applyBorder="1"/>
    <xf numFmtId="3" fontId="46" fillId="0" borderId="29" xfId="0" applyNumberFormat="1" applyFont="1" applyFill="1" applyBorder="1" applyAlignment="1">
      <alignment horizontal="center" vertical="center"/>
    </xf>
    <xf numFmtId="49" fontId="45" fillId="4" borderId="34" xfId="0" applyNumberFormat="1" applyFont="1" applyFill="1" applyBorder="1" applyAlignment="1">
      <alignment horizontal="center"/>
    </xf>
    <xf numFmtId="3" fontId="45" fillId="4" borderId="13" xfId="0" applyNumberFormat="1" applyFont="1" applyFill="1" applyBorder="1"/>
    <xf numFmtId="49" fontId="40" fillId="0" borderId="34" xfId="0" applyNumberFormat="1" applyFont="1" applyFill="1" applyBorder="1" applyAlignment="1">
      <alignment horizontal="center"/>
    </xf>
    <xf numFmtId="164" fontId="40" fillId="0" borderId="13" xfId="0" applyNumberFormat="1" applyFont="1" applyFill="1" applyBorder="1"/>
    <xf numFmtId="164" fontId="40" fillId="0" borderId="21" xfId="0" applyNumberFormat="1" applyFont="1" applyFill="1" applyBorder="1" applyAlignment="1">
      <alignment horizontal="center"/>
    </xf>
    <xf numFmtId="49" fontId="45" fillId="0" borderId="34" xfId="0" applyNumberFormat="1" applyFont="1" applyFill="1" applyBorder="1" applyAlignment="1">
      <alignment horizontal="center"/>
    </xf>
    <xf numFmtId="164" fontId="0" fillId="0" borderId="13" xfId="0" applyNumberFormat="1" applyFill="1" applyBorder="1"/>
    <xf numFmtId="3" fontId="45" fillId="0" borderId="13" xfId="0" applyNumberFormat="1" applyFont="1" applyFill="1" applyBorder="1"/>
    <xf numFmtId="3" fontId="40" fillId="0" borderId="13" xfId="0" applyNumberFormat="1" applyFont="1" applyFill="1" applyBorder="1"/>
    <xf numFmtId="164" fontId="0" fillId="0" borderId="21" xfId="0" applyNumberFormat="1" applyFill="1" applyBorder="1"/>
    <xf numFmtId="164" fontId="0" fillId="0" borderId="13" xfId="0" applyNumberFormat="1" applyFont="1" applyFill="1" applyBorder="1"/>
    <xf numFmtId="164" fontId="0" fillId="3" borderId="21" xfId="0" applyNumberFormat="1" applyFill="1" applyBorder="1"/>
    <xf numFmtId="164" fontId="40" fillId="2" borderId="13" xfId="0" applyNumberFormat="1" applyFont="1" applyFill="1" applyBorder="1"/>
    <xf numFmtId="164" fontId="0" fillId="3" borderId="46" xfId="0" applyNumberFormat="1" applyFill="1" applyBorder="1"/>
    <xf numFmtId="0" fontId="58" fillId="3" borderId="17" xfId="5" applyFont="1" applyFill="1" applyBorder="1" applyAlignment="1">
      <alignment horizontal="left" vertical="center" wrapText="1" indent="2"/>
    </xf>
    <xf numFmtId="164" fontId="40" fillId="2" borderId="39" xfId="0" applyNumberFormat="1" applyFont="1" applyFill="1" applyBorder="1"/>
    <xf numFmtId="4" fontId="40" fillId="2" borderId="39" xfId="0" applyNumberFormat="1" applyFont="1" applyFill="1" applyBorder="1"/>
    <xf numFmtId="164" fontId="40" fillId="2" borderId="14" xfId="0" applyNumberFormat="1" applyFont="1" applyFill="1" applyBorder="1"/>
    <xf numFmtId="164" fontId="29" fillId="4" borderId="21" xfId="0" applyNumberFormat="1" applyFont="1" applyFill="1" applyBorder="1"/>
    <xf numFmtId="164" fontId="43" fillId="4" borderId="23" xfId="0" applyNumberFormat="1" applyFont="1" applyFill="1" applyBorder="1"/>
    <xf numFmtId="3" fontId="43" fillId="4" borderId="1" xfId="0" applyNumberFormat="1" applyFont="1" applyFill="1" applyBorder="1"/>
    <xf numFmtId="4" fontId="43" fillId="4" borderId="1" xfId="0" applyNumberFormat="1" applyFont="1" applyFill="1" applyBorder="1"/>
    <xf numFmtId="3" fontId="43" fillId="4" borderId="13" xfId="0" applyNumberFormat="1" applyFont="1" applyFill="1" applyBorder="1"/>
    <xf numFmtId="164" fontId="29" fillId="4" borderId="0" xfId="0" applyNumberFormat="1" applyFont="1" applyFill="1"/>
    <xf numFmtId="169" fontId="83" fillId="0" borderId="1" xfId="0" applyNumberFormat="1" applyFont="1" applyFill="1" applyBorder="1"/>
    <xf numFmtId="169" fontId="83" fillId="0" borderId="13" xfId="0" applyNumberFormat="1" applyFont="1" applyFill="1" applyBorder="1"/>
    <xf numFmtId="169" fontId="84" fillId="0" borderId="1" xfId="0" applyNumberFormat="1" applyFont="1" applyFill="1" applyBorder="1"/>
    <xf numFmtId="169" fontId="84" fillId="0" borderId="13" xfId="0" applyNumberFormat="1" applyFont="1" applyFill="1" applyBorder="1"/>
    <xf numFmtId="170" fontId="49" fillId="0" borderId="1" xfId="0" applyNumberFormat="1" applyFont="1" applyFill="1" applyBorder="1"/>
    <xf numFmtId="170" fontId="49" fillId="0" borderId="13" xfId="0" applyNumberFormat="1" applyFont="1" applyFill="1" applyBorder="1"/>
    <xf numFmtId="170" fontId="49" fillId="0" borderId="39" xfId="0" applyNumberFormat="1" applyFont="1" applyFill="1" applyBorder="1"/>
    <xf numFmtId="170" fontId="49" fillId="0" borderId="14" xfId="0" applyNumberFormat="1" applyFont="1" applyFill="1" applyBorder="1"/>
    <xf numFmtId="10" fontId="49" fillId="0" borderId="1" xfId="0" applyNumberFormat="1" applyFont="1" applyFill="1" applyBorder="1"/>
    <xf numFmtId="3" fontId="40" fillId="3" borderId="1" xfId="0" applyNumberFormat="1" applyFont="1" applyFill="1" applyBorder="1"/>
    <xf numFmtId="3" fontId="40" fillId="3" borderId="39" xfId="0" applyNumberFormat="1" applyFont="1" applyFill="1" applyBorder="1"/>
    <xf numFmtId="0" fontId="55" fillId="0" borderId="41" xfId="0" applyFont="1" applyFill="1" applyBorder="1" applyAlignment="1">
      <alignment horizontal="center" textRotation="90" wrapText="1"/>
    </xf>
    <xf numFmtId="0" fontId="55" fillId="0" borderId="15" xfId="0" applyFont="1" applyFill="1" applyBorder="1" applyAlignment="1">
      <alignment horizontal="center" textRotation="90" wrapText="1"/>
    </xf>
    <xf numFmtId="0" fontId="14" fillId="0" borderId="42" xfId="0" applyFont="1" applyFill="1" applyBorder="1" applyAlignment="1">
      <alignment horizontal="center"/>
    </xf>
    <xf numFmtId="0" fontId="14" fillId="0" borderId="59" xfId="0" applyFont="1" applyFill="1" applyBorder="1" applyAlignment="1">
      <alignment horizontal="center"/>
    </xf>
    <xf numFmtId="0" fontId="14" fillId="0" borderId="60" xfId="0" applyFont="1" applyFill="1" applyBorder="1" applyAlignment="1">
      <alignment horizontal="center"/>
    </xf>
    <xf numFmtId="0" fontId="14" fillId="0" borderId="7" xfId="0" applyFont="1" applyFill="1" applyBorder="1" applyAlignment="1">
      <alignment horizontal="center"/>
    </xf>
    <xf numFmtId="0" fontId="14" fillId="0" borderId="0" xfId="0" applyFont="1" applyFill="1" applyBorder="1" applyAlignment="1">
      <alignment horizontal="center"/>
    </xf>
    <xf numFmtId="0" fontId="14" fillId="0" borderId="63" xfId="0" applyFont="1" applyFill="1" applyBorder="1" applyAlignment="1">
      <alignment horizontal="center"/>
    </xf>
    <xf numFmtId="0" fontId="14" fillId="0" borderId="16" xfId="0" applyFont="1" applyFill="1" applyBorder="1" applyAlignment="1">
      <alignment horizontal="center"/>
    </xf>
    <xf numFmtId="0" fontId="14" fillId="0" borderId="37" xfId="0" applyFont="1" applyFill="1" applyBorder="1" applyAlignment="1">
      <alignment horizontal="center"/>
    </xf>
    <xf numFmtId="0" fontId="14" fillId="0" borderId="64" xfId="0" applyFont="1" applyFill="1" applyBorder="1" applyAlignment="1">
      <alignment horizontal="center"/>
    </xf>
    <xf numFmtId="0" fontId="12" fillId="0" borderId="41" xfId="0" applyFont="1" applyFill="1" applyBorder="1" applyAlignment="1">
      <alignment horizontal="center" textRotation="90" wrapText="1"/>
    </xf>
    <xf numFmtId="0" fontId="12" fillId="0" borderId="15" xfId="0" applyFont="1" applyFill="1" applyBorder="1" applyAlignment="1">
      <alignment horizontal="center" textRotation="90" wrapText="1"/>
    </xf>
    <xf numFmtId="0" fontId="12" fillId="0" borderId="54" xfId="0" applyFont="1" applyFill="1" applyBorder="1" applyAlignment="1">
      <alignment horizontal="center" textRotation="90" wrapText="1"/>
    </xf>
    <xf numFmtId="0" fontId="12" fillId="0" borderId="18" xfId="0" applyFont="1" applyFill="1" applyBorder="1" applyAlignment="1">
      <alignment horizontal="center" textRotation="90" wrapText="1"/>
    </xf>
    <xf numFmtId="0" fontId="4" fillId="0" borderId="16" xfId="0" applyFont="1" applyFill="1" applyBorder="1" applyAlignment="1">
      <alignment horizontal="center" vertical="center"/>
    </xf>
    <xf numFmtId="0" fontId="4" fillId="0" borderId="64"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65" xfId="0" applyFont="1" applyFill="1" applyBorder="1" applyAlignment="1">
      <alignment horizontal="center" vertical="center"/>
    </xf>
    <xf numFmtId="3" fontId="22" fillId="0" borderId="16" xfId="0" applyNumberFormat="1" applyFont="1" applyFill="1" applyBorder="1" applyAlignment="1">
      <alignment horizontal="center" vertical="center"/>
    </xf>
    <xf numFmtId="3" fontId="22" fillId="0" borderId="37" xfId="0" applyNumberFormat="1" applyFont="1" applyFill="1" applyBorder="1" applyAlignment="1">
      <alignment horizontal="center" vertical="center"/>
    </xf>
    <xf numFmtId="3" fontId="22" fillId="0" borderId="17" xfId="0" applyNumberFormat="1" applyFont="1" applyFill="1" applyBorder="1" applyAlignment="1">
      <alignment horizontal="center" vertical="center"/>
    </xf>
    <xf numFmtId="3" fontId="22" fillId="0" borderId="28" xfId="0" applyNumberFormat="1" applyFont="1" applyFill="1" applyBorder="1" applyAlignment="1">
      <alignment horizontal="center" vertical="center"/>
    </xf>
    <xf numFmtId="3" fontId="22" fillId="0" borderId="56" xfId="0" applyNumberFormat="1" applyFont="1" applyFill="1" applyBorder="1" applyAlignment="1">
      <alignment horizontal="center" vertical="center"/>
    </xf>
    <xf numFmtId="3" fontId="22" fillId="0" borderId="57" xfId="0" applyNumberFormat="1" applyFont="1" applyFill="1" applyBorder="1" applyAlignment="1">
      <alignment horizontal="center" vertical="center"/>
    </xf>
    <xf numFmtId="3" fontId="22" fillId="0" borderId="42" xfId="0" applyNumberFormat="1" applyFont="1" applyFill="1" applyBorder="1" applyAlignment="1">
      <alignment horizontal="center" vertical="center"/>
    </xf>
    <xf numFmtId="3" fontId="22" fillId="0" borderId="59" xfId="0" applyNumberFormat="1" applyFont="1" applyFill="1" applyBorder="1" applyAlignment="1">
      <alignment horizontal="center" vertical="center"/>
    </xf>
    <xf numFmtId="3" fontId="22" fillId="0" borderId="62" xfId="0" applyNumberFormat="1" applyFont="1" applyFill="1" applyBorder="1" applyAlignment="1">
      <alignment horizontal="center" vertical="center"/>
    </xf>
    <xf numFmtId="3" fontId="22" fillId="0" borderId="7" xfId="0" applyNumberFormat="1" applyFont="1" applyFill="1" applyBorder="1" applyAlignment="1">
      <alignment horizontal="center" vertical="center"/>
    </xf>
    <xf numFmtId="3" fontId="22" fillId="0" borderId="0" xfId="0" applyNumberFormat="1" applyFont="1" applyFill="1" applyBorder="1" applyAlignment="1">
      <alignment horizontal="center" vertical="center"/>
    </xf>
    <xf numFmtId="3" fontId="22" fillId="0" borderId="6" xfId="0" applyNumberFormat="1" applyFont="1" applyFill="1" applyBorder="1" applyAlignment="1">
      <alignment horizontal="center" vertical="center"/>
    </xf>
    <xf numFmtId="0" fontId="7" fillId="0" borderId="28" xfId="0" applyFont="1" applyFill="1" applyBorder="1" applyAlignment="1">
      <alignment horizontal="center" vertical="center" wrapText="1"/>
    </xf>
    <xf numFmtId="0" fontId="7" fillId="0" borderId="56" xfId="0" applyFont="1" applyFill="1" applyBorder="1" applyAlignment="1">
      <alignment horizontal="center" vertical="center" wrapText="1"/>
    </xf>
    <xf numFmtId="0" fontId="7" fillId="0" borderId="57" xfId="0" applyFont="1" applyFill="1" applyBorder="1" applyAlignment="1">
      <alignment horizontal="center" vertical="center" wrapText="1"/>
    </xf>
    <xf numFmtId="49" fontId="23" fillId="0" borderId="61" xfId="0" applyNumberFormat="1" applyFont="1" applyFill="1" applyBorder="1" applyAlignment="1">
      <alignment horizontal="left" vertical="center" wrapText="1"/>
    </xf>
    <xf numFmtId="49" fontId="23" fillId="0" borderId="56" xfId="0" applyNumberFormat="1" applyFont="1" applyFill="1" applyBorder="1" applyAlignment="1">
      <alignment horizontal="left" vertical="center" wrapText="1"/>
    </xf>
    <xf numFmtId="49" fontId="23" fillId="0" borderId="57" xfId="0" applyNumberFormat="1" applyFont="1" applyFill="1" applyBorder="1" applyAlignment="1">
      <alignment horizontal="left" vertical="center" wrapText="1"/>
    </xf>
    <xf numFmtId="0" fontId="12" fillId="0" borderId="28" xfId="0" applyFont="1" applyFill="1" applyBorder="1" applyAlignment="1">
      <alignment horizontal="center" textRotation="90" wrapText="1"/>
    </xf>
    <xf numFmtId="0" fontId="12" fillId="0" borderId="56" xfId="0" applyFont="1" applyFill="1" applyBorder="1" applyAlignment="1">
      <alignment horizontal="center" textRotation="90" wrapText="1"/>
    </xf>
    <xf numFmtId="0" fontId="12" fillId="0" borderId="57" xfId="0" applyFont="1" applyFill="1" applyBorder="1" applyAlignment="1">
      <alignment horizontal="center" textRotation="90" wrapText="1"/>
    </xf>
    <xf numFmtId="17" fontId="61" fillId="0" borderId="28" xfId="0" applyNumberFormat="1" applyFont="1" applyFill="1" applyBorder="1" applyAlignment="1">
      <alignment horizontal="center" textRotation="90" wrapText="1"/>
    </xf>
    <xf numFmtId="17" fontId="61" fillId="0" borderId="56" xfId="0" applyNumberFormat="1" applyFont="1" applyFill="1" applyBorder="1" applyAlignment="1">
      <alignment horizontal="center" textRotation="90" wrapText="1"/>
    </xf>
    <xf numFmtId="17" fontId="61" fillId="0" borderId="57" xfId="0" applyNumberFormat="1" applyFont="1" applyFill="1" applyBorder="1" applyAlignment="1">
      <alignment horizontal="center" textRotation="90" wrapText="1"/>
    </xf>
    <xf numFmtId="17" fontId="61" fillId="0" borderId="65" xfId="0" applyNumberFormat="1" applyFont="1" applyFill="1" applyBorder="1" applyAlignment="1">
      <alignment horizontal="center" textRotation="90" wrapText="1"/>
    </xf>
    <xf numFmtId="0" fontId="25" fillId="0" borderId="28" xfId="0" applyFont="1" applyFill="1" applyBorder="1" applyAlignment="1">
      <alignment horizontal="center" vertical="center" wrapText="1"/>
    </xf>
    <xf numFmtId="0" fontId="25" fillId="0" borderId="65" xfId="0" applyFont="1" applyFill="1" applyBorder="1" applyAlignment="1">
      <alignment horizontal="center" vertical="center" wrapText="1"/>
    </xf>
    <xf numFmtId="0" fontId="12" fillId="0" borderId="61" xfId="0" applyFont="1" applyFill="1" applyBorder="1" applyAlignment="1">
      <alignment horizontal="center" textRotation="90" wrapText="1"/>
    </xf>
    <xf numFmtId="3" fontId="25" fillId="0" borderId="51" xfId="0" applyNumberFormat="1" applyFont="1" applyFill="1" applyBorder="1" applyAlignment="1">
      <alignment horizontal="center"/>
    </xf>
    <xf numFmtId="3" fontId="25" fillId="0" borderId="31" xfId="0" applyNumberFormat="1" applyFont="1" applyFill="1" applyBorder="1" applyAlignment="1">
      <alignment horizontal="center"/>
    </xf>
    <xf numFmtId="3" fontId="25" fillId="0" borderId="52" xfId="0" applyNumberFormat="1" applyFont="1" applyFill="1" applyBorder="1" applyAlignment="1">
      <alignment horizontal="center"/>
    </xf>
    <xf numFmtId="0" fontId="27" fillId="0" borderId="51" xfId="0" applyFont="1" applyFill="1" applyBorder="1" applyAlignment="1">
      <alignment horizontal="center" vertical="center" wrapText="1"/>
    </xf>
    <xf numFmtId="0" fontId="0" fillId="0" borderId="31" xfId="0" applyFill="1" applyBorder="1"/>
    <xf numFmtId="0" fontId="25" fillId="0" borderId="56" xfId="0" applyFont="1" applyFill="1" applyBorder="1" applyAlignment="1">
      <alignment horizontal="center" vertical="center" wrapText="1"/>
    </xf>
    <xf numFmtId="0" fontId="25" fillId="0" borderId="57" xfId="0" applyFont="1" applyFill="1" applyBorder="1" applyAlignment="1">
      <alignment horizontal="center" vertical="center" wrapText="1"/>
    </xf>
    <xf numFmtId="9" fontId="35" fillId="0" borderId="66" xfId="0" applyNumberFormat="1" applyFont="1" applyFill="1" applyBorder="1" applyAlignment="1">
      <alignment horizontal="center" vertical="center" textRotation="90" wrapText="1"/>
    </xf>
    <xf numFmtId="9" fontId="35" fillId="0" borderId="67" xfId="0" applyNumberFormat="1" applyFont="1" applyFill="1" applyBorder="1" applyAlignment="1">
      <alignment horizontal="center" vertical="center" textRotation="90" wrapText="1"/>
    </xf>
    <xf numFmtId="9" fontId="35" fillId="0" borderId="68" xfId="0" applyNumberFormat="1" applyFont="1" applyFill="1" applyBorder="1" applyAlignment="1">
      <alignment horizontal="center" vertical="center" textRotation="90" wrapText="1"/>
    </xf>
    <xf numFmtId="0" fontId="12" fillId="0" borderId="65" xfId="0" applyFont="1" applyFill="1" applyBorder="1" applyAlignment="1">
      <alignment horizontal="center" textRotation="90" wrapText="1"/>
    </xf>
    <xf numFmtId="0" fontId="61" fillId="0" borderId="61" xfId="0" applyFont="1" applyFill="1" applyBorder="1" applyAlignment="1">
      <alignment horizontal="center" textRotation="90" wrapText="1"/>
    </xf>
    <xf numFmtId="0" fontId="61" fillId="0" borderId="56" xfId="0" applyFont="1" applyFill="1" applyBorder="1" applyAlignment="1">
      <alignment horizontal="center" textRotation="90" wrapText="1"/>
    </xf>
    <xf numFmtId="0" fontId="61" fillId="0" borderId="57" xfId="0" applyFont="1" applyFill="1" applyBorder="1" applyAlignment="1">
      <alignment horizontal="center" textRotation="90" wrapText="1"/>
    </xf>
    <xf numFmtId="0" fontId="0" fillId="0" borderId="31" xfId="0" applyFill="1" applyBorder="1" applyAlignment="1">
      <alignment horizontal="center" vertical="center" wrapText="1"/>
    </xf>
    <xf numFmtId="0" fontId="0" fillId="0" borderId="52" xfId="0" applyFill="1" applyBorder="1" applyAlignment="1">
      <alignment horizontal="center" vertical="center" wrapText="1"/>
    </xf>
    <xf numFmtId="0" fontId="0" fillId="0" borderId="15" xfId="0" applyFill="1" applyBorder="1" applyAlignment="1">
      <alignment horizontal="center" wrapText="1"/>
    </xf>
    <xf numFmtId="3" fontId="7" fillId="0" borderId="53" xfId="0" applyNumberFormat="1" applyFont="1" applyFill="1" applyBorder="1" applyAlignment="1">
      <alignment horizontal="center"/>
    </xf>
    <xf numFmtId="3" fontId="7" fillId="0" borderId="41" xfId="0" applyNumberFormat="1" applyFont="1" applyFill="1" applyBorder="1" applyAlignment="1">
      <alignment horizontal="center"/>
    </xf>
    <xf numFmtId="3" fontId="7" fillId="0" borderId="54" xfId="0" applyNumberFormat="1" applyFont="1" applyFill="1" applyBorder="1" applyAlignment="1">
      <alignment horizontal="center"/>
    </xf>
    <xf numFmtId="0" fontId="16" fillId="0" borderId="54" xfId="0" applyFont="1" applyFill="1" applyBorder="1" applyAlignment="1">
      <alignment horizontal="center" textRotation="90" wrapText="1"/>
    </xf>
    <xf numFmtId="0" fontId="16" fillId="0" borderId="18" xfId="0" applyFont="1" applyFill="1" applyBorder="1" applyAlignment="1">
      <alignment horizontal="center" textRotation="90" wrapText="1"/>
    </xf>
    <xf numFmtId="0" fontId="7" fillId="0" borderId="61" xfId="0" applyFont="1" applyFill="1" applyBorder="1" applyAlignment="1">
      <alignment horizontal="center" vertical="center" wrapText="1"/>
    </xf>
    <xf numFmtId="0" fontId="38" fillId="0" borderId="53" xfId="0" applyFont="1" applyFill="1" applyBorder="1" applyAlignment="1">
      <alignment vertical="top" textRotation="255" wrapText="1"/>
    </xf>
    <xf numFmtId="0" fontId="38" fillId="0" borderId="69" xfId="0" applyFont="1" applyFill="1" applyBorder="1" applyAlignment="1">
      <alignment vertical="top" textRotation="255" wrapText="1"/>
    </xf>
    <xf numFmtId="0" fontId="38" fillId="0" borderId="24" xfId="0" applyFont="1" applyFill="1" applyBorder="1" applyAlignment="1">
      <alignment vertical="top" textRotation="255" wrapText="1"/>
    </xf>
    <xf numFmtId="0" fontId="0" fillId="0" borderId="53" xfId="0" applyFill="1" applyBorder="1" applyAlignment="1">
      <alignment horizontal="center"/>
    </xf>
    <xf numFmtId="0" fontId="0" fillId="0" borderId="24" xfId="0" applyFill="1" applyBorder="1" applyAlignment="1">
      <alignment horizontal="center"/>
    </xf>
    <xf numFmtId="0" fontId="7" fillId="0" borderId="32" xfId="0" applyFont="1" applyFill="1" applyBorder="1" applyAlignment="1">
      <alignment horizontal="center" vertical="center" wrapText="1"/>
    </xf>
    <xf numFmtId="0" fontId="25" fillId="0" borderId="22" xfId="0" applyFont="1" applyFill="1" applyBorder="1" applyAlignment="1">
      <alignment horizontal="center" vertical="center" wrapText="1"/>
    </xf>
    <xf numFmtId="0" fontId="27" fillId="0" borderId="66" xfId="0" applyFont="1" applyFill="1" applyBorder="1" applyAlignment="1">
      <alignment horizontal="center" vertical="center" wrapText="1"/>
    </xf>
    <xf numFmtId="0" fontId="27" fillId="0" borderId="67" xfId="0" applyFont="1" applyFill="1" applyBorder="1" applyAlignment="1">
      <alignment horizontal="center" vertical="center" wrapText="1"/>
    </xf>
    <xf numFmtId="0" fontId="27" fillId="0" borderId="68" xfId="0" applyFont="1" applyFill="1" applyBorder="1" applyAlignment="1">
      <alignment horizontal="center" vertical="center" wrapText="1"/>
    </xf>
    <xf numFmtId="0" fontId="7" fillId="0" borderId="41"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27" fillId="0" borderId="53" xfId="0" applyFont="1" applyFill="1" applyBorder="1" applyAlignment="1">
      <alignment horizontal="center" vertical="center" wrapText="1"/>
    </xf>
    <xf numFmtId="0" fontId="27" fillId="0" borderId="69" xfId="0" applyFont="1" applyFill="1" applyBorder="1" applyAlignment="1">
      <alignment horizontal="center" vertical="center" wrapText="1"/>
    </xf>
    <xf numFmtId="0" fontId="27" fillId="0" borderId="24" xfId="0" applyFont="1" applyFill="1" applyBorder="1" applyAlignment="1">
      <alignment horizontal="center" vertical="center" wrapText="1"/>
    </xf>
    <xf numFmtId="0" fontId="38" fillId="0" borderId="53" xfId="0" applyFont="1" applyFill="1" applyBorder="1" applyAlignment="1">
      <alignment horizontal="center" vertical="top" textRotation="255" wrapText="1"/>
    </xf>
    <xf numFmtId="0" fontId="38" fillId="0" borderId="69" xfId="0" applyFont="1" applyFill="1" applyBorder="1" applyAlignment="1">
      <alignment horizontal="center" vertical="top" textRotation="255" wrapText="1"/>
    </xf>
    <xf numFmtId="0" fontId="45" fillId="0" borderId="51" xfId="0" applyFont="1" applyFill="1" applyBorder="1" applyAlignment="1">
      <alignment horizontal="center"/>
    </xf>
    <xf numFmtId="0" fontId="45" fillId="0" borderId="25" xfId="0" applyFont="1" applyFill="1" applyBorder="1" applyAlignment="1">
      <alignment horizontal="center"/>
    </xf>
    <xf numFmtId="0" fontId="7" fillId="0" borderId="1" xfId="0" applyFont="1" applyFill="1" applyBorder="1" applyAlignment="1">
      <alignment horizontal="center" vertical="center" wrapText="1"/>
    </xf>
    <xf numFmtId="0" fontId="24" fillId="0" borderId="41" xfId="0" applyFont="1" applyFill="1" applyBorder="1" applyAlignment="1">
      <alignment horizontal="center" textRotation="90" wrapText="1"/>
    </xf>
    <xf numFmtId="0" fontId="16" fillId="0" borderId="7" xfId="0" applyFont="1" applyFill="1" applyBorder="1" applyAlignment="1">
      <alignment horizontal="center" textRotation="90" wrapText="1"/>
    </xf>
    <xf numFmtId="0" fontId="0" fillId="0" borderId="16" xfId="0" applyFill="1" applyBorder="1" applyAlignment="1">
      <alignment horizontal="center" wrapText="1"/>
    </xf>
    <xf numFmtId="0" fontId="27" fillId="0" borderId="31" xfId="0" applyFont="1" applyFill="1" applyBorder="1" applyAlignment="1">
      <alignment horizontal="center" vertical="center" wrapText="1"/>
    </xf>
    <xf numFmtId="0" fontId="0" fillId="0" borderId="59" xfId="0" applyFill="1" applyBorder="1" applyAlignment="1">
      <alignment horizontal="center" vertical="center" wrapText="1"/>
    </xf>
    <xf numFmtId="0" fontId="25" fillId="0" borderId="51" xfId="0" applyFont="1" applyFill="1" applyBorder="1" applyAlignment="1">
      <alignment horizontal="center"/>
    </xf>
    <xf numFmtId="0" fontId="25" fillId="0" borderId="31" xfId="0" applyFont="1" applyFill="1" applyBorder="1" applyAlignment="1">
      <alignment horizontal="center"/>
    </xf>
    <xf numFmtId="0" fontId="25" fillId="0" borderId="52" xfId="0" applyFont="1" applyFill="1" applyBorder="1" applyAlignment="1">
      <alignment horizontal="center"/>
    </xf>
    <xf numFmtId="0" fontId="25" fillId="0" borderId="47" xfId="0" applyFont="1" applyFill="1" applyBorder="1" applyAlignment="1">
      <alignment horizontal="center" vertical="center" wrapText="1"/>
    </xf>
    <xf numFmtId="0" fontId="25" fillId="0" borderId="59" xfId="0" applyFont="1" applyFill="1" applyBorder="1" applyAlignment="1">
      <alignment horizontal="center" vertical="center" wrapText="1"/>
    </xf>
    <xf numFmtId="0" fontId="31" fillId="0" borderId="59" xfId="0" applyFont="1" applyFill="1" applyBorder="1" applyAlignment="1">
      <alignment vertical="center" wrapText="1"/>
    </xf>
    <xf numFmtId="0" fontId="31" fillId="0" borderId="60" xfId="0" applyFont="1" applyFill="1" applyBorder="1" applyAlignment="1">
      <alignment vertical="center" wrapText="1"/>
    </xf>
    <xf numFmtId="0" fontId="12" fillId="0" borderId="41" xfId="0" applyFont="1" applyFill="1" applyBorder="1" applyAlignment="1">
      <alignment horizontal="center" vertical="center" textRotation="90" wrapText="1"/>
    </xf>
    <xf numFmtId="0" fontId="12" fillId="0" borderId="15" xfId="0" applyFont="1" applyFill="1" applyBorder="1" applyAlignment="1">
      <alignment horizontal="center" vertical="center" textRotation="90" wrapText="1"/>
    </xf>
    <xf numFmtId="0" fontId="12" fillId="0" borderId="62" xfId="0" applyFont="1" applyFill="1" applyBorder="1" applyAlignment="1">
      <alignment horizontal="center" vertical="center" textRotation="90" wrapText="1"/>
    </xf>
    <xf numFmtId="0" fontId="12" fillId="0" borderId="17" xfId="0" applyFont="1" applyFill="1" applyBorder="1" applyAlignment="1">
      <alignment horizontal="center" vertical="center" textRotation="90" wrapText="1"/>
    </xf>
    <xf numFmtId="0" fontId="55" fillId="0" borderId="62" xfId="0" applyFont="1" applyFill="1" applyBorder="1" applyAlignment="1">
      <alignment horizontal="center" vertical="center" textRotation="90" wrapText="1"/>
    </xf>
    <xf numFmtId="0" fontId="55" fillId="0" borderId="17" xfId="0" applyFont="1" applyFill="1" applyBorder="1" applyAlignment="1">
      <alignment horizontal="center" vertical="center" textRotation="90" wrapText="1"/>
    </xf>
    <xf numFmtId="0" fontId="55" fillId="0" borderId="41" xfId="0" applyFont="1" applyFill="1" applyBorder="1" applyAlignment="1">
      <alignment horizontal="center" vertical="center" textRotation="90" wrapText="1"/>
    </xf>
    <xf numFmtId="0" fontId="55" fillId="0" borderId="15" xfId="0" applyFont="1" applyFill="1" applyBorder="1" applyAlignment="1">
      <alignment horizontal="center" vertical="center" textRotation="90" wrapText="1"/>
    </xf>
    <xf numFmtId="0" fontId="28" fillId="0" borderId="51" xfId="0" applyFont="1" applyFill="1" applyBorder="1" applyAlignment="1">
      <alignment horizontal="center" vertical="center" wrapText="1"/>
    </xf>
    <xf numFmtId="0" fontId="28" fillId="0" borderId="31" xfId="0" applyFont="1" applyFill="1" applyBorder="1" applyAlignment="1">
      <alignment horizontal="center" vertical="center" wrapText="1"/>
    </xf>
    <xf numFmtId="0" fontId="12" fillId="0" borderId="11" xfId="0" applyFont="1" applyFill="1" applyBorder="1" applyAlignment="1">
      <alignment horizontal="center" vertical="center" textRotation="90" wrapText="1"/>
    </xf>
    <xf numFmtId="3" fontId="42" fillId="0" borderId="47" xfId="0" applyNumberFormat="1" applyFont="1" applyFill="1" applyBorder="1" applyAlignment="1">
      <alignment horizontal="center" vertical="center" wrapText="1"/>
    </xf>
    <xf numFmtId="3" fontId="42" fillId="0" borderId="59" xfId="0" applyNumberFormat="1" applyFont="1" applyFill="1" applyBorder="1" applyAlignment="1">
      <alignment horizontal="center" vertical="center" wrapText="1"/>
    </xf>
    <xf numFmtId="3" fontId="42" fillId="0" borderId="60" xfId="0" applyNumberFormat="1" applyFont="1" applyFill="1" applyBorder="1" applyAlignment="1">
      <alignment horizontal="center" vertical="center" wrapText="1"/>
    </xf>
    <xf numFmtId="0" fontId="55" fillId="0" borderId="61" xfId="0" applyFont="1" applyFill="1" applyBorder="1" applyAlignment="1">
      <alignment horizontal="center" vertical="center" textRotation="90" wrapText="1"/>
    </xf>
    <xf numFmtId="0" fontId="55" fillId="0" borderId="56" xfId="0" applyFont="1" applyFill="1" applyBorder="1" applyAlignment="1">
      <alignment horizontal="center" vertical="center" textRotation="90" wrapText="1"/>
    </xf>
    <xf numFmtId="0" fontId="55" fillId="0" borderId="57" xfId="0" applyFont="1" applyFill="1" applyBorder="1" applyAlignment="1">
      <alignment horizontal="center" vertical="center" textRotation="90" wrapText="1"/>
    </xf>
    <xf numFmtId="0" fontId="12" fillId="0" borderId="28" xfId="0" applyFont="1" applyFill="1" applyBorder="1" applyAlignment="1">
      <alignment horizontal="center" vertical="center" wrapText="1"/>
    </xf>
    <xf numFmtId="0" fontId="12" fillId="0" borderId="56" xfId="0" applyFont="1" applyFill="1" applyBorder="1" applyAlignment="1">
      <alignment horizontal="center" vertical="center" wrapText="1"/>
    </xf>
    <xf numFmtId="0" fontId="12" fillId="0" borderId="57" xfId="0" applyFont="1" applyFill="1" applyBorder="1" applyAlignment="1">
      <alignment horizontal="center" vertical="center" wrapText="1"/>
    </xf>
    <xf numFmtId="3" fontId="22" fillId="0" borderId="5" xfId="0" applyNumberFormat="1" applyFont="1" applyFill="1" applyBorder="1" applyAlignment="1">
      <alignment horizontal="center" vertical="center" wrapText="1"/>
    </xf>
    <xf numFmtId="3" fontId="22" fillId="0" borderId="50" xfId="0" applyNumberFormat="1" applyFont="1" applyFill="1" applyBorder="1" applyAlignment="1">
      <alignment horizontal="center" vertical="center" wrapText="1"/>
    </xf>
    <xf numFmtId="3" fontId="22" fillId="0" borderId="3" xfId="0" applyNumberFormat="1" applyFont="1" applyFill="1" applyBorder="1" applyAlignment="1">
      <alignment horizontal="center" vertical="center" wrapText="1"/>
    </xf>
    <xf numFmtId="0" fontId="39" fillId="0" borderId="5" xfId="0" applyFont="1" applyFill="1" applyBorder="1" applyAlignment="1">
      <alignment horizontal="center" vertical="center" wrapText="1"/>
    </xf>
    <xf numFmtId="0" fontId="39" fillId="0" borderId="50" xfId="0" applyFont="1" applyFill="1" applyBorder="1" applyAlignment="1">
      <alignment horizontal="center" vertical="center" wrapText="1"/>
    </xf>
    <xf numFmtId="0" fontId="39" fillId="0" borderId="3" xfId="0" applyFont="1" applyFill="1" applyBorder="1" applyAlignment="1">
      <alignment horizontal="center" vertical="center" wrapText="1"/>
    </xf>
    <xf numFmtId="3" fontId="22" fillId="0" borderId="56" xfId="0" applyNumberFormat="1" applyFont="1" applyFill="1" applyBorder="1" applyAlignment="1">
      <alignment horizontal="center" vertical="center" wrapText="1"/>
    </xf>
    <xf numFmtId="3" fontId="22" fillId="0" borderId="57" xfId="0" applyNumberFormat="1" applyFont="1" applyFill="1" applyBorder="1" applyAlignment="1">
      <alignment horizontal="center" vertical="center" wrapText="1"/>
    </xf>
    <xf numFmtId="3" fontId="22" fillId="0" borderId="28" xfId="0" applyNumberFormat="1" applyFont="1" applyFill="1" applyBorder="1" applyAlignment="1">
      <alignment horizontal="center" vertical="center" wrapText="1"/>
    </xf>
    <xf numFmtId="3" fontId="22" fillId="0" borderId="38" xfId="0" applyNumberFormat="1" applyFont="1" applyFill="1" applyBorder="1" applyAlignment="1">
      <alignment horizontal="center" vertical="center" wrapText="1"/>
    </xf>
    <xf numFmtId="3" fontId="22" fillId="0" borderId="58" xfId="0" applyNumberFormat="1" applyFont="1" applyFill="1" applyBorder="1" applyAlignment="1">
      <alignment horizontal="center" vertical="center" wrapText="1"/>
    </xf>
    <xf numFmtId="3" fontId="22" fillId="0" borderId="49" xfId="0" applyNumberFormat="1" applyFont="1" applyFill="1" applyBorder="1" applyAlignment="1">
      <alignment horizontal="center" vertical="center" wrapText="1"/>
    </xf>
    <xf numFmtId="0" fontId="59" fillId="0" borderId="70" xfId="0" applyFont="1" applyFill="1" applyBorder="1" applyAlignment="1">
      <alignment horizontal="left" vertical="center" wrapText="1"/>
    </xf>
    <xf numFmtId="0" fontId="59" fillId="0" borderId="58" xfId="0" applyFont="1" applyFill="1" applyBorder="1" applyAlignment="1">
      <alignment horizontal="left" vertical="center" wrapText="1"/>
    </xf>
    <xf numFmtId="0" fontId="59" fillId="0" borderId="49" xfId="0" applyFont="1" applyFill="1" applyBorder="1" applyAlignment="1">
      <alignment horizontal="left" vertical="center" wrapText="1"/>
    </xf>
    <xf numFmtId="0" fontId="22" fillId="0" borderId="28" xfId="0" applyFont="1" applyFill="1" applyBorder="1" applyAlignment="1">
      <alignment horizontal="center" vertical="center" wrapText="1"/>
    </xf>
    <xf numFmtId="0" fontId="22" fillId="0" borderId="56" xfId="0" applyFont="1" applyFill="1" applyBorder="1" applyAlignment="1">
      <alignment horizontal="center" vertical="center" wrapText="1"/>
    </xf>
    <xf numFmtId="0" fontId="22" fillId="0" borderId="57" xfId="0" applyFont="1" applyFill="1" applyBorder="1" applyAlignment="1">
      <alignment horizontal="center" vertical="center" wrapText="1"/>
    </xf>
    <xf numFmtId="0" fontId="22" fillId="0" borderId="38" xfId="0" applyFont="1" applyFill="1" applyBorder="1" applyAlignment="1">
      <alignment horizontal="center" vertical="center" wrapText="1"/>
    </xf>
    <xf numFmtId="0" fontId="22" fillId="0" borderId="58" xfId="0" applyFont="1" applyFill="1" applyBorder="1" applyAlignment="1">
      <alignment horizontal="center" vertical="center" wrapText="1"/>
    </xf>
    <xf numFmtId="0" fontId="22" fillId="0" borderId="49" xfId="0" applyFont="1" applyFill="1" applyBorder="1" applyAlignment="1">
      <alignment horizontal="center" vertical="center" wrapText="1"/>
    </xf>
    <xf numFmtId="0" fontId="12" fillId="0" borderId="28" xfId="0" applyFont="1" applyFill="1" applyBorder="1" applyAlignment="1">
      <alignment horizontal="center" vertical="center" textRotation="90" wrapText="1"/>
    </xf>
    <xf numFmtId="0" fontId="12" fillId="0" borderId="56" xfId="0" applyFont="1" applyFill="1" applyBorder="1" applyAlignment="1">
      <alignment horizontal="center" vertical="center" textRotation="90" wrapText="1"/>
    </xf>
    <xf numFmtId="0" fontId="12" fillId="0" borderId="57" xfId="0" applyFont="1" applyFill="1" applyBorder="1" applyAlignment="1">
      <alignment horizontal="center" vertical="center" textRotation="90" wrapText="1"/>
    </xf>
    <xf numFmtId="17" fontId="55" fillId="0" borderId="28" xfId="0" applyNumberFormat="1" applyFont="1" applyFill="1" applyBorder="1" applyAlignment="1">
      <alignment horizontal="center" vertical="center" textRotation="90" wrapText="1"/>
    </xf>
    <xf numFmtId="17" fontId="55" fillId="0" borderId="56" xfId="0" applyNumberFormat="1" applyFont="1" applyFill="1" applyBorder="1" applyAlignment="1">
      <alignment horizontal="center" vertical="center" textRotation="90" wrapText="1"/>
    </xf>
    <xf numFmtId="17" fontId="55" fillId="0" borderId="57" xfId="0" applyNumberFormat="1" applyFont="1" applyFill="1" applyBorder="1" applyAlignment="1">
      <alignment horizontal="center" vertical="center" textRotation="90" wrapText="1"/>
    </xf>
    <xf numFmtId="0" fontId="23" fillId="0" borderId="5" xfId="0" applyFont="1" applyFill="1" applyBorder="1" applyAlignment="1">
      <alignment horizontal="center" vertical="center" wrapText="1"/>
    </xf>
    <xf numFmtId="0" fontId="23" fillId="0" borderId="50"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59" fillId="0" borderId="61" xfId="0" applyFont="1" applyFill="1" applyBorder="1" applyAlignment="1">
      <alignment horizontal="left" vertical="center" wrapText="1"/>
    </xf>
    <xf numFmtId="0" fontId="85" fillId="0" borderId="56" xfId="0" applyFont="1" applyBorder="1" applyAlignment="1">
      <alignment vertical="center" wrapText="1"/>
    </xf>
    <xf numFmtId="0" fontId="85" fillId="0" borderId="57" xfId="0" applyFont="1" applyBorder="1" applyAlignment="1">
      <alignment vertical="center" wrapText="1"/>
    </xf>
    <xf numFmtId="0" fontId="39" fillId="0" borderId="5" xfId="0" applyFont="1" applyFill="1" applyBorder="1" applyAlignment="1">
      <alignment horizontal="left" vertical="center" wrapText="1"/>
    </xf>
    <xf numFmtId="0" fontId="39" fillId="0" borderId="50" xfId="0" applyFont="1" applyFill="1" applyBorder="1" applyAlignment="1">
      <alignment horizontal="left" vertical="center" wrapText="1"/>
    </xf>
    <xf numFmtId="0" fontId="39" fillId="0" borderId="3" xfId="0" applyFont="1" applyFill="1" applyBorder="1" applyAlignment="1">
      <alignment horizontal="left" vertical="center" wrapText="1"/>
    </xf>
    <xf numFmtId="0" fontId="12" fillId="0" borderId="12" xfId="0" applyFont="1" applyFill="1" applyBorder="1" applyAlignment="1">
      <alignment horizontal="center" vertical="center" textRotation="90" wrapText="1"/>
    </xf>
    <xf numFmtId="0" fontId="12" fillId="0" borderId="45" xfId="0" applyFont="1" applyFill="1" applyBorder="1" applyAlignment="1">
      <alignment horizontal="center" vertical="center" textRotation="90" wrapText="1"/>
    </xf>
    <xf numFmtId="17" fontId="55" fillId="0" borderId="65" xfId="0" applyNumberFormat="1" applyFont="1" applyFill="1" applyBorder="1" applyAlignment="1">
      <alignment horizontal="center" vertical="center" textRotation="90" wrapText="1"/>
    </xf>
    <xf numFmtId="0" fontId="12" fillId="0" borderId="42" xfId="0" applyFont="1" applyFill="1" applyBorder="1" applyAlignment="1">
      <alignment horizontal="center" vertical="center" textRotation="90" wrapText="1"/>
    </xf>
    <xf numFmtId="0" fontId="12" fillId="0" borderId="16" xfId="0" applyFont="1" applyFill="1" applyBorder="1" applyAlignment="1">
      <alignment horizontal="center" vertical="center" textRotation="90" wrapText="1"/>
    </xf>
    <xf numFmtId="0" fontId="12" fillId="0" borderId="53" xfId="0" applyFont="1" applyFill="1" applyBorder="1" applyAlignment="1">
      <alignment horizontal="center" vertical="center" textRotation="90" wrapText="1"/>
    </xf>
    <xf numFmtId="0" fontId="12" fillId="0" borderId="24" xfId="0" applyFont="1" applyFill="1" applyBorder="1" applyAlignment="1">
      <alignment horizontal="center" vertical="center" textRotation="90" wrapText="1"/>
    </xf>
    <xf numFmtId="0" fontId="86" fillId="0" borderId="54" xfId="0" applyFont="1" applyFill="1" applyBorder="1" applyAlignment="1">
      <alignment horizontal="center" vertical="center" textRotation="90" wrapText="1"/>
    </xf>
    <xf numFmtId="0" fontId="86" fillId="0" borderId="18" xfId="0" applyFont="1" applyFill="1" applyBorder="1" applyAlignment="1">
      <alignment horizontal="center" vertical="center" textRotation="90" wrapText="1"/>
    </xf>
    <xf numFmtId="9" fontId="7" fillId="0" borderId="42" xfId="0" applyNumberFormat="1" applyFont="1" applyFill="1" applyBorder="1" applyAlignment="1">
      <alignment horizontal="center" vertical="center" textRotation="90" wrapText="1"/>
    </xf>
    <xf numFmtId="9" fontId="7" fillId="0" borderId="16" xfId="0" applyNumberFormat="1" applyFont="1" applyFill="1" applyBorder="1" applyAlignment="1">
      <alignment horizontal="center" vertical="center" textRotation="90" wrapText="1"/>
    </xf>
    <xf numFmtId="0" fontId="86" fillId="0" borderId="11" xfId="0" applyFont="1" applyFill="1" applyBorder="1" applyAlignment="1">
      <alignment horizontal="center" vertical="center" textRotation="90" wrapText="1"/>
    </xf>
    <xf numFmtId="0" fontId="86" fillId="0" borderId="39" xfId="0" applyFont="1" applyFill="1" applyBorder="1" applyAlignment="1">
      <alignment horizontal="center" vertical="center" textRotation="90" wrapText="1"/>
    </xf>
    <xf numFmtId="0" fontId="12" fillId="0" borderId="10" xfId="0" applyFont="1" applyFill="1" applyBorder="1" applyAlignment="1">
      <alignment horizontal="center" vertical="center" wrapText="1"/>
    </xf>
    <xf numFmtId="0" fontId="31" fillId="0" borderId="31" xfId="0" applyFont="1" applyFill="1" applyBorder="1" applyAlignment="1">
      <alignment horizontal="center" vertical="center" wrapText="1"/>
    </xf>
    <xf numFmtId="0" fontId="31" fillId="0" borderId="25" xfId="0" applyFont="1" applyFill="1" applyBorder="1" applyAlignment="1">
      <alignment horizontal="center" vertical="center" wrapText="1"/>
    </xf>
    <xf numFmtId="164" fontId="40" fillId="0" borderId="38" xfId="0" applyNumberFormat="1" applyFont="1" applyFill="1" applyBorder="1" applyAlignment="1">
      <alignment horizontal="center" vertical="center" wrapText="1"/>
    </xf>
    <xf numFmtId="164" fontId="40" fillId="0" borderId="49" xfId="0" applyNumberFormat="1" applyFont="1" applyFill="1" applyBorder="1" applyAlignment="1">
      <alignment horizontal="center" vertical="center" wrapText="1"/>
    </xf>
    <xf numFmtId="0" fontId="55" fillId="0" borderId="28" xfId="0" applyFont="1" applyFill="1" applyBorder="1" applyAlignment="1">
      <alignment horizontal="center" vertical="center" wrapText="1"/>
    </xf>
    <xf numFmtId="0" fontId="55" fillId="0" borderId="56" xfId="0" applyFont="1" applyFill="1" applyBorder="1" applyAlignment="1">
      <alignment horizontal="center" vertical="center" wrapText="1"/>
    </xf>
    <xf numFmtId="0" fontId="55" fillId="0" borderId="57" xfId="0" applyFont="1" applyFill="1" applyBorder="1" applyAlignment="1">
      <alignment horizontal="center" vertical="center" wrapText="1"/>
    </xf>
    <xf numFmtId="9" fontId="12" fillId="0" borderId="41" xfId="0" applyNumberFormat="1" applyFont="1" applyFill="1" applyBorder="1" applyAlignment="1">
      <alignment horizontal="center" vertical="center" textRotation="90" wrapText="1"/>
    </xf>
    <xf numFmtId="9" fontId="12" fillId="0" borderId="15" xfId="0" applyNumberFormat="1" applyFont="1" applyFill="1" applyBorder="1" applyAlignment="1">
      <alignment horizontal="center" vertical="center" textRotation="90" wrapText="1"/>
    </xf>
    <xf numFmtId="9" fontId="12" fillId="0" borderId="54" xfId="0" applyNumberFormat="1" applyFont="1" applyFill="1" applyBorder="1" applyAlignment="1">
      <alignment horizontal="center" vertical="center" textRotation="90" wrapText="1"/>
    </xf>
    <xf numFmtId="9" fontId="12" fillId="0" borderId="18" xfId="0" applyNumberFormat="1" applyFont="1" applyFill="1" applyBorder="1" applyAlignment="1">
      <alignment horizontal="center" vertical="center" textRotation="90" wrapText="1"/>
    </xf>
    <xf numFmtId="164" fontId="40" fillId="0" borderId="5" xfId="0" applyNumberFormat="1" applyFont="1" applyFill="1" applyBorder="1" applyAlignment="1">
      <alignment horizontal="center" vertical="center" wrapText="1"/>
    </xf>
    <xf numFmtId="164" fontId="40" fillId="0" borderId="3" xfId="0" applyNumberFormat="1" applyFont="1" applyFill="1" applyBorder="1" applyAlignment="1">
      <alignment horizontal="center" vertical="center" wrapText="1"/>
    </xf>
    <xf numFmtId="0" fontId="86" fillId="0" borderId="41" xfId="0" applyFont="1" applyFill="1" applyBorder="1" applyAlignment="1">
      <alignment horizontal="center" vertical="center" textRotation="90" wrapText="1"/>
    </xf>
    <xf numFmtId="0" fontId="86" fillId="0" borderId="15" xfId="0" applyFont="1" applyFill="1" applyBorder="1" applyAlignment="1">
      <alignment horizontal="center" vertical="center" textRotation="90" wrapText="1"/>
    </xf>
    <xf numFmtId="3" fontId="22" fillId="0" borderId="32" xfId="0" applyNumberFormat="1" applyFont="1" applyFill="1" applyBorder="1" applyAlignment="1">
      <alignment horizontal="center" vertical="center" wrapText="1"/>
    </xf>
    <xf numFmtId="3" fontId="22" fillId="0" borderId="70" xfId="0" applyNumberFormat="1" applyFont="1" applyFill="1" applyBorder="1" applyAlignment="1">
      <alignment horizontal="center" vertical="center" wrapText="1"/>
    </xf>
    <xf numFmtId="3" fontId="22" fillId="0" borderId="71" xfId="0" applyNumberFormat="1" applyFont="1" applyFill="1" applyBorder="1" applyAlignment="1">
      <alignment horizontal="center" vertical="center" wrapText="1"/>
    </xf>
    <xf numFmtId="1" fontId="12" fillId="0" borderId="41" xfId="0" applyNumberFormat="1" applyFont="1" applyFill="1" applyBorder="1" applyAlignment="1">
      <alignment horizontal="center" vertical="center" textRotation="90" wrapText="1"/>
    </xf>
    <xf numFmtId="1" fontId="12" fillId="0" borderId="15" xfId="0" applyNumberFormat="1" applyFont="1" applyFill="1" applyBorder="1" applyAlignment="1">
      <alignment horizontal="center" vertical="center" textRotation="90" wrapText="1"/>
    </xf>
    <xf numFmtId="3" fontId="22" fillId="0" borderId="61" xfId="0" applyNumberFormat="1" applyFont="1" applyFill="1" applyBorder="1" applyAlignment="1">
      <alignment horizontal="center" vertical="center" wrapText="1"/>
    </xf>
    <xf numFmtId="3" fontId="22" fillId="0" borderId="65" xfId="0" applyNumberFormat="1" applyFont="1" applyFill="1" applyBorder="1" applyAlignment="1">
      <alignment horizontal="center" vertical="center" wrapText="1"/>
    </xf>
    <xf numFmtId="0" fontId="12" fillId="0" borderId="59" xfId="0" applyFont="1" applyFill="1" applyBorder="1" applyAlignment="1">
      <alignment horizontal="center" vertical="center" wrapText="1"/>
    </xf>
    <xf numFmtId="0" fontId="12" fillId="0" borderId="60" xfId="0" applyFont="1" applyFill="1" applyBorder="1" applyAlignment="1">
      <alignment horizontal="center" vertical="center" wrapText="1"/>
    </xf>
    <xf numFmtId="0" fontId="42" fillId="0" borderId="47" xfId="0" applyFont="1" applyFill="1" applyBorder="1" applyAlignment="1">
      <alignment horizontal="center" vertical="center" wrapText="1"/>
    </xf>
    <xf numFmtId="0" fontId="42" fillId="0" borderId="59" xfId="0" applyFont="1" applyFill="1" applyBorder="1" applyAlignment="1">
      <alignment horizontal="center" vertical="center" wrapText="1"/>
    </xf>
    <xf numFmtId="0" fontId="42" fillId="0" borderId="60" xfId="0" applyFont="1" applyFill="1" applyBorder="1" applyAlignment="1">
      <alignment horizontal="center" vertical="center" wrapText="1"/>
    </xf>
    <xf numFmtId="9" fontId="12" fillId="0" borderId="62" xfId="0" applyNumberFormat="1" applyFont="1" applyFill="1" applyBorder="1" applyAlignment="1">
      <alignment horizontal="center" vertical="center" textRotation="90" wrapText="1"/>
    </xf>
    <xf numFmtId="9" fontId="12" fillId="0" borderId="17" xfId="0" applyNumberFormat="1" applyFont="1" applyFill="1" applyBorder="1" applyAlignment="1">
      <alignment horizontal="center" vertical="center" textRotation="90" wrapText="1"/>
    </xf>
    <xf numFmtId="0" fontId="12" fillId="0" borderId="46" xfId="0" applyFont="1" applyFill="1" applyBorder="1" applyAlignment="1">
      <alignment horizontal="center" vertical="center" textRotation="90" wrapText="1"/>
    </xf>
    <xf numFmtId="0" fontId="12" fillId="0" borderId="47" xfId="0" applyFont="1" applyFill="1" applyBorder="1" applyAlignment="1">
      <alignment horizontal="center" vertical="center" wrapText="1"/>
    </xf>
    <xf numFmtId="0" fontId="85" fillId="0" borderId="5"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39" xfId="0" applyFont="1" applyFill="1" applyBorder="1" applyAlignment="1">
      <alignment horizontal="center" vertical="center" wrapText="1"/>
    </xf>
    <xf numFmtId="9" fontId="7" fillId="0" borderId="41" xfId="0" applyNumberFormat="1" applyFont="1" applyFill="1" applyBorder="1" applyAlignment="1">
      <alignment horizontal="center" vertical="center" textRotation="90" wrapText="1"/>
    </xf>
    <xf numFmtId="9" fontId="7" fillId="0" borderId="15" xfId="0" applyNumberFormat="1" applyFont="1" applyFill="1" applyBorder="1" applyAlignment="1">
      <alignment horizontal="center" vertical="center" textRotation="90" wrapText="1"/>
    </xf>
    <xf numFmtId="0" fontId="25" fillId="0" borderId="6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42" fillId="0" borderId="53" xfId="0" applyFont="1" applyFill="1" applyBorder="1" applyAlignment="1">
      <alignment horizontal="center" vertical="center" textRotation="90" wrapText="1"/>
    </xf>
    <xf numFmtId="0" fontId="42" fillId="0" borderId="24" xfId="0" applyFont="1" applyFill="1" applyBorder="1" applyAlignment="1">
      <alignment horizontal="center" vertical="center" textRotation="90" wrapText="1"/>
    </xf>
    <xf numFmtId="0" fontId="42" fillId="0" borderId="41" xfId="0" applyFont="1" applyFill="1" applyBorder="1" applyAlignment="1">
      <alignment horizontal="center" vertical="center" textRotation="90" wrapText="1"/>
    </xf>
    <xf numFmtId="0" fontId="42" fillId="0" borderId="15" xfId="0" applyFont="1" applyFill="1" applyBorder="1" applyAlignment="1">
      <alignment horizontal="center" vertical="center" textRotation="90" wrapText="1"/>
    </xf>
    <xf numFmtId="164" fontId="40" fillId="0" borderId="27" xfId="0" applyNumberFormat="1" applyFont="1" applyFill="1" applyBorder="1" applyAlignment="1">
      <alignment horizontal="center" vertical="center" wrapText="1"/>
    </xf>
    <xf numFmtId="164" fontId="40" fillId="0" borderId="29" xfId="0" applyNumberFormat="1" applyFont="1" applyFill="1" applyBorder="1" applyAlignment="1">
      <alignment horizontal="center" vertical="center" wrapText="1"/>
    </xf>
    <xf numFmtId="164" fontId="40" fillId="0" borderId="4" xfId="0" applyNumberFormat="1" applyFont="1" applyFill="1" applyBorder="1" applyAlignment="1">
      <alignment horizontal="center" vertical="center" wrapText="1"/>
    </xf>
    <xf numFmtId="164" fontId="40" fillId="0" borderId="23" xfId="0" applyNumberFormat="1" applyFont="1" applyFill="1" applyBorder="1" applyAlignment="1">
      <alignment horizontal="center" vertical="center" wrapText="1"/>
    </xf>
    <xf numFmtId="3" fontId="45" fillId="0" borderId="45" xfId="0" applyNumberFormat="1" applyFont="1" applyFill="1" applyBorder="1" applyAlignment="1">
      <alignment horizontal="center" textRotation="90" wrapText="1"/>
    </xf>
    <xf numFmtId="3" fontId="45" fillId="0" borderId="21" xfId="0" applyNumberFormat="1" applyFont="1" applyFill="1" applyBorder="1" applyAlignment="1">
      <alignment horizontal="center" textRotation="90" wrapText="1"/>
    </xf>
    <xf numFmtId="3" fontId="43" fillId="0" borderId="62" xfId="0" applyNumberFormat="1" applyFont="1" applyFill="1" applyBorder="1" applyAlignment="1">
      <alignment horizontal="center" vertical="center"/>
    </xf>
    <xf numFmtId="3" fontId="43" fillId="0" borderId="6" xfId="0" applyNumberFormat="1" applyFont="1" applyFill="1" applyBorder="1" applyAlignment="1">
      <alignment horizontal="center" vertical="center"/>
    </xf>
    <xf numFmtId="3" fontId="43" fillId="0" borderId="22" xfId="0" applyNumberFormat="1" applyFont="1" applyFill="1" applyBorder="1" applyAlignment="1">
      <alignment horizontal="center" vertical="center"/>
    </xf>
    <xf numFmtId="3" fontId="45" fillId="0" borderId="28" xfId="0" applyNumberFormat="1" applyFont="1" applyFill="1" applyBorder="1" applyAlignment="1">
      <alignment horizontal="center"/>
    </xf>
    <xf numFmtId="3" fontId="45" fillId="0" borderId="56" xfId="0" applyNumberFormat="1" applyFont="1" applyFill="1" applyBorder="1" applyAlignment="1">
      <alignment horizontal="center"/>
    </xf>
    <xf numFmtId="3" fontId="45" fillId="0" borderId="65" xfId="0" applyNumberFormat="1" applyFont="1" applyFill="1" applyBorder="1" applyAlignment="1">
      <alignment horizontal="center"/>
    </xf>
    <xf numFmtId="164" fontId="40" fillId="0" borderId="4" xfId="0" applyNumberFormat="1" applyFont="1" applyFill="1" applyBorder="1" applyAlignment="1">
      <alignment horizontal="center"/>
    </xf>
    <xf numFmtId="164" fontId="40" fillId="0" borderId="33" xfId="0" applyNumberFormat="1" applyFont="1" applyFill="1" applyBorder="1" applyAlignment="1">
      <alignment horizontal="center"/>
    </xf>
    <xf numFmtId="164" fontId="40" fillId="0" borderId="23" xfId="0" applyNumberFormat="1" applyFont="1" applyFill="1" applyBorder="1" applyAlignment="1">
      <alignment horizontal="center"/>
    </xf>
    <xf numFmtId="164" fontId="40" fillId="0" borderId="1" xfId="0" applyNumberFormat="1" applyFont="1" applyFill="1" applyBorder="1" applyAlignment="1">
      <alignment horizontal="center"/>
    </xf>
    <xf numFmtId="164" fontId="40" fillId="0" borderId="13" xfId="0" applyNumberFormat="1" applyFont="1" applyFill="1" applyBorder="1" applyAlignment="1">
      <alignment horizontal="center"/>
    </xf>
    <xf numFmtId="164" fontId="40" fillId="0" borderId="5" xfId="0" applyNumberFormat="1" applyFont="1" applyFill="1" applyBorder="1" applyAlignment="1">
      <alignment horizontal="center" vertical="center"/>
    </xf>
    <xf numFmtId="164" fontId="40" fillId="0" borderId="3" xfId="0" applyNumberFormat="1" applyFont="1" applyFill="1" applyBorder="1" applyAlignment="1">
      <alignment horizontal="center" vertical="center"/>
    </xf>
    <xf numFmtId="0" fontId="54" fillId="0" borderId="12" xfId="0" applyFont="1" applyFill="1" applyBorder="1" applyAlignment="1">
      <alignment horizontal="center" vertical="center" wrapText="1"/>
    </xf>
    <xf numFmtId="0" fontId="54" fillId="0" borderId="13" xfId="0" applyFont="1" applyFill="1" applyBorder="1" applyAlignment="1">
      <alignment horizontal="center" vertical="center" wrapText="1"/>
    </xf>
    <xf numFmtId="0" fontId="54" fillId="0" borderId="27" xfId="0" applyFont="1" applyFill="1" applyBorder="1" applyAlignment="1">
      <alignment horizontal="center" vertical="center" wrapText="1"/>
    </xf>
    <xf numFmtId="0" fontId="54" fillId="0" borderId="11" xfId="0" applyFont="1" applyFill="1" applyBorder="1" applyAlignment="1">
      <alignment horizontal="center" vertical="center" wrapText="1"/>
    </xf>
    <xf numFmtId="0" fontId="54" fillId="0" borderId="1" xfId="0" applyFont="1" applyFill="1" applyBorder="1" applyAlignment="1">
      <alignment horizontal="center" vertical="center" wrapText="1"/>
    </xf>
    <xf numFmtId="0" fontId="54" fillId="0" borderId="5" xfId="0" applyFont="1" applyFill="1" applyBorder="1" applyAlignment="1">
      <alignment horizontal="center" vertical="center" wrapText="1"/>
    </xf>
    <xf numFmtId="0" fontId="54" fillId="0" borderId="11" xfId="0" applyFont="1" applyFill="1" applyBorder="1" applyAlignment="1" applyProtection="1">
      <alignment horizontal="center" vertical="center" wrapText="1"/>
    </xf>
    <xf numFmtId="0" fontId="54" fillId="0" borderId="1" xfId="0" applyFont="1" applyFill="1" applyBorder="1" applyAlignment="1" applyProtection="1">
      <alignment horizontal="center" vertical="center" wrapText="1"/>
    </xf>
    <xf numFmtId="0" fontId="54" fillId="0" borderId="5" xfId="0" applyFont="1" applyFill="1" applyBorder="1" applyAlignment="1" applyProtection="1">
      <alignment horizontal="center" vertical="center" wrapText="1"/>
    </xf>
    <xf numFmtId="0" fontId="54" fillId="0" borderId="53" xfId="0" applyFont="1" applyFill="1" applyBorder="1" applyAlignment="1">
      <alignment horizontal="center" textRotation="90" wrapText="1"/>
    </xf>
    <xf numFmtId="0" fontId="0" fillId="0" borderId="69" xfId="0" applyFill="1" applyBorder="1" applyAlignment="1">
      <alignment textRotation="90"/>
    </xf>
    <xf numFmtId="0" fontId="0" fillId="0" borderId="24" xfId="0" applyFill="1" applyBorder="1" applyAlignment="1">
      <alignment textRotation="90"/>
    </xf>
    <xf numFmtId="0" fontId="54" fillId="0" borderId="41" xfId="0" applyFont="1" applyFill="1" applyBorder="1" applyAlignment="1">
      <alignment horizontal="center" textRotation="90" wrapText="1"/>
    </xf>
    <xf numFmtId="0" fontId="0" fillId="0" borderId="50" xfId="0" applyFill="1" applyBorder="1" applyAlignment="1">
      <alignment textRotation="90"/>
    </xf>
    <xf numFmtId="0" fontId="0" fillId="0" borderId="15" xfId="0" applyFill="1" applyBorder="1" applyAlignment="1">
      <alignment textRotation="90"/>
    </xf>
    <xf numFmtId="0" fontId="54" fillId="0" borderId="42" xfId="0" applyFont="1" applyFill="1" applyBorder="1" applyAlignment="1" applyProtection="1">
      <alignment horizontal="center" vertical="center" wrapText="1"/>
    </xf>
    <xf numFmtId="0" fontId="54" fillId="0" borderId="59" xfId="0" applyFont="1" applyFill="1" applyBorder="1" applyAlignment="1" applyProtection="1">
      <alignment horizontal="center" vertical="center" wrapText="1"/>
    </xf>
    <xf numFmtId="0" fontId="54" fillId="0" borderId="62" xfId="0" applyFont="1" applyFill="1" applyBorder="1" applyAlignment="1" applyProtection="1">
      <alignment horizontal="center" vertical="center" wrapText="1"/>
    </xf>
    <xf numFmtId="0" fontId="54" fillId="0" borderId="19" xfId="0" applyFont="1" applyFill="1" applyBorder="1" applyAlignment="1" applyProtection="1">
      <alignment horizontal="center" vertical="center" wrapText="1"/>
    </xf>
    <xf numFmtId="0" fontId="54" fillId="0" borderId="32" xfId="0" applyFont="1" applyFill="1" applyBorder="1" applyAlignment="1" applyProtection="1">
      <alignment horizontal="center" vertical="center" wrapText="1"/>
    </xf>
    <xf numFmtId="0" fontId="54" fillId="0" borderId="22" xfId="0" applyFont="1" applyFill="1" applyBorder="1" applyAlignment="1" applyProtection="1">
      <alignment horizontal="center" vertical="center" wrapText="1"/>
    </xf>
    <xf numFmtId="9" fontId="9" fillId="0" borderId="11" xfId="0" applyNumberFormat="1" applyFont="1" applyFill="1" applyBorder="1" applyAlignment="1">
      <alignment horizontal="center" textRotation="90" wrapText="1"/>
    </xf>
    <xf numFmtId="9" fontId="9" fillId="0" borderId="5" xfId="0" applyNumberFormat="1" applyFont="1" applyFill="1" applyBorder="1" applyAlignment="1">
      <alignment horizontal="center" textRotation="90" wrapText="1"/>
    </xf>
    <xf numFmtId="0" fontId="25" fillId="0" borderId="0" xfId="0" applyFont="1" applyFill="1" applyBorder="1" applyAlignment="1">
      <alignment horizontal="center"/>
    </xf>
    <xf numFmtId="0" fontId="9" fillId="0" borderId="11" xfId="0" applyFont="1" applyFill="1" applyBorder="1" applyAlignment="1">
      <alignment horizontal="center" wrapText="1"/>
    </xf>
    <xf numFmtId="9" fontId="9" fillId="0" borderId="12" xfId="0" applyNumberFormat="1" applyFont="1" applyFill="1" applyBorder="1" applyAlignment="1">
      <alignment horizontal="center" textRotation="90" wrapText="1"/>
    </xf>
    <xf numFmtId="9" fontId="9" fillId="0" borderId="27" xfId="0" applyNumberFormat="1" applyFont="1" applyFill="1" applyBorder="1" applyAlignment="1">
      <alignment horizontal="center" textRotation="90" wrapText="1"/>
    </xf>
    <xf numFmtId="0" fontId="9" fillId="0" borderId="11" xfId="0" applyFont="1" applyFill="1" applyBorder="1" applyAlignment="1">
      <alignment horizontal="center" textRotation="90" wrapText="1"/>
    </xf>
    <xf numFmtId="0" fontId="9" fillId="0" borderId="5" xfId="0" applyFont="1" applyFill="1" applyBorder="1" applyAlignment="1">
      <alignment horizontal="center" textRotation="90" wrapText="1"/>
    </xf>
    <xf numFmtId="0" fontId="49" fillId="0" borderId="1" xfId="0" applyFont="1" applyFill="1" applyBorder="1" applyAlignment="1">
      <alignment horizontal="center"/>
    </xf>
    <xf numFmtId="0" fontId="49" fillId="0" borderId="4" xfId="0" applyFont="1" applyFill="1" applyBorder="1" applyAlignment="1">
      <alignment horizontal="center" vertical="center" wrapText="1"/>
    </xf>
    <xf numFmtId="0" fontId="49" fillId="0" borderId="33" xfId="0" applyFont="1" applyFill="1" applyBorder="1" applyAlignment="1">
      <alignment horizontal="center" vertical="center" wrapText="1"/>
    </xf>
    <xf numFmtId="0" fontId="49" fillId="0" borderId="23" xfId="0" applyFont="1" applyFill="1" applyBorder="1" applyAlignment="1">
      <alignment horizontal="center" vertical="center" wrapText="1"/>
    </xf>
    <xf numFmtId="0" fontId="44" fillId="0" borderId="4" xfId="0" applyFont="1" applyFill="1" applyBorder="1" applyAlignment="1">
      <alignment horizontal="center" vertical="center"/>
    </xf>
    <xf numFmtId="0" fontId="44" fillId="0" borderId="33" xfId="0" applyFont="1" applyFill="1" applyBorder="1" applyAlignment="1">
      <alignment horizontal="center" vertical="center"/>
    </xf>
    <xf numFmtId="0" fontId="44" fillId="0" borderId="23" xfId="0" applyFont="1" applyFill="1" applyBorder="1" applyAlignment="1">
      <alignment horizontal="center" vertical="center"/>
    </xf>
    <xf numFmtId="0" fontId="49" fillId="0" borderId="4" xfId="0" applyFont="1" applyFill="1" applyBorder="1" applyAlignment="1">
      <alignment horizontal="center"/>
    </xf>
    <xf numFmtId="0" fontId="49" fillId="0" borderId="23" xfId="0" applyFont="1" applyFill="1" applyBorder="1" applyAlignment="1">
      <alignment horizontal="center"/>
    </xf>
    <xf numFmtId="0" fontId="49" fillId="0" borderId="21" xfId="0" applyFont="1" applyFill="1" applyBorder="1" applyAlignment="1">
      <alignment horizontal="left" vertical="center" wrapText="1"/>
    </xf>
    <xf numFmtId="0" fontId="49" fillId="0" borderId="1" xfId="0" applyFont="1" applyFill="1" applyBorder="1" applyAlignment="1">
      <alignment horizontal="left" vertical="center" wrapText="1"/>
    </xf>
    <xf numFmtId="0" fontId="44" fillId="0" borderId="4" xfId="0" applyFont="1" applyFill="1" applyBorder="1" applyAlignment="1">
      <alignment horizontal="center"/>
    </xf>
    <xf numFmtId="0" fontId="44" fillId="0" borderId="33" xfId="0" applyFont="1" applyFill="1" applyBorder="1" applyAlignment="1">
      <alignment horizontal="center"/>
    </xf>
    <xf numFmtId="0" fontId="44" fillId="0" borderId="23" xfId="0" applyFont="1" applyFill="1" applyBorder="1" applyAlignment="1">
      <alignment horizontal="center"/>
    </xf>
    <xf numFmtId="0" fontId="44" fillId="0" borderId="1" xfId="0" applyFont="1" applyFill="1" applyBorder="1" applyAlignment="1"/>
    <xf numFmtId="0" fontId="44" fillId="0" borderId="21" xfId="0" applyFont="1" applyFill="1" applyBorder="1" applyAlignment="1">
      <alignment horizontal="left"/>
    </xf>
    <xf numFmtId="0" fontId="44" fillId="0" borderId="1" xfId="0" applyFont="1" applyFill="1" applyBorder="1" applyAlignment="1">
      <alignment horizontal="left"/>
    </xf>
    <xf numFmtId="0" fontId="44" fillId="0" borderId="5" xfId="0" applyFont="1" applyFill="1" applyBorder="1" applyAlignment="1">
      <alignment horizontal="center" vertical="center" wrapText="1"/>
    </xf>
    <xf numFmtId="0" fontId="44" fillId="0" borderId="3" xfId="0" applyFont="1" applyFill="1" applyBorder="1" applyAlignment="1">
      <alignment horizontal="center" vertical="center" wrapText="1"/>
    </xf>
    <xf numFmtId="0" fontId="44" fillId="0" borderId="1" xfId="0" applyFont="1" applyFill="1" applyBorder="1" applyAlignment="1">
      <alignment horizontal="center"/>
    </xf>
    <xf numFmtId="0" fontId="49" fillId="0" borderId="46" xfId="0" applyFont="1" applyFill="1" applyBorder="1" applyAlignment="1">
      <alignment horizontal="left" vertical="center" wrapText="1"/>
    </xf>
    <xf numFmtId="0" fontId="49" fillId="0" borderId="39" xfId="0" applyFont="1" applyFill="1" applyBorder="1" applyAlignment="1">
      <alignment horizontal="left" vertical="center" wrapText="1"/>
    </xf>
    <xf numFmtId="0" fontId="44" fillId="0" borderId="9" xfId="0" applyFont="1" applyFill="1" applyBorder="1" applyAlignment="1">
      <alignment horizontal="left"/>
    </xf>
    <xf numFmtId="0" fontId="44" fillId="0" borderId="15" xfId="0" applyFont="1" applyFill="1" applyBorder="1" applyAlignment="1">
      <alignment horizontal="left"/>
    </xf>
    <xf numFmtId="0" fontId="67" fillId="0" borderId="45" xfId="0" applyFont="1" applyFill="1" applyBorder="1" applyAlignment="1">
      <alignment horizontal="center" vertical="center" wrapText="1"/>
    </xf>
    <xf numFmtId="0" fontId="67" fillId="0" borderId="46" xfId="0" applyFont="1" applyFill="1" applyBorder="1" applyAlignment="1">
      <alignment horizontal="center" vertical="center" wrapText="1"/>
    </xf>
    <xf numFmtId="0" fontId="67" fillId="0" borderId="11" xfId="0" applyFont="1" applyFill="1" applyBorder="1" applyAlignment="1">
      <alignment horizontal="center" vertical="center" wrapText="1"/>
    </xf>
    <xf numFmtId="0" fontId="67" fillId="0" borderId="5" xfId="0" applyFont="1" applyFill="1" applyBorder="1" applyAlignment="1">
      <alignment horizontal="center" vertical="center" wrapText="1"/>
    </xf>
    <xf numFmtId="0" fontId="72" fillId="0" borderId="35" xfId="0" applyFont="1" applyFill="1" applyBorder="1" applyAlignment="1">
      <alignment horizontal="center" vertical="center" wrapText="1"/>
    </xf>
  </cellXfs>
  <cellStyles count="7">
    <cellStyle name=" 1" xfId="1"/>
    <cellStyle name="Обычный" xfId="0" builtinId="0"/>
    <cellStyle name="Обычный_1.  Долгоср ИПР КЭ на 2009-2014  03 12 09 18 30" xfId="2"/>
    <cellStyle name="Обычный_Заявка на приобретения транспорта в лизинг в 2007г" xfId="3"/>
    <cellStyle name="Обычный_Копия Оперативный отчет 1 квартал 2009" xfId="4"/>
    <cellStyle name="Обычный_Приложение №5а_перегруппировка МРСК СЗ" xfId="5"/>
    <cellStyle name="Стиль 1" xfId="6"/>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0</xdr:colOff>
      <xdr:row>0</xdr:row>
      <xdr:rowOff>104775</xdr:rowOff>
    </xdr:from>
    <xdr:to>
      <xdr:col>23</xdr:col>
      <xdr:colOff>495300</xdr:colOff>
      <xdr:row>0</xdr:row>
      <xdr:rowOff>1314450</xdr:rowOff>
    </xdr:to>
    <xdr:sp macro="" textlink="">
      <xdr:nvSpPr>
        <xdr:cNvPr id="1025" name="Text Box 1"/>
        <xdr:cNvSpPr txBox="1">
          <a:spLocks noChangeArrowheads="1"/>
        </xdr:cNvSpPr>
      </xdr:nvSpPr>
      <xdr:spPr bwMode="auto">
        <a:xfrm>
          <a:off x="12620625" y="104775"/>
          <a:ext cx="5715000" cy="1209675"/>
        </a:xfrm>
        <a:prstGeom prst="rect">
          <a:avLst/>
        </a:prstGeom>
        <a:noFill/>
        <a:ln w="9525">
          <a:noFill/>
          <a:miter lim="800000"/>
          <a:headEnd/>
          <a:tailEnd/>
        </a:ln>
      </xdr:spPr>
      <xdr:txBody>
        <a:bodyPr vertOverflow="clip" wrap="square" lIns="0" tIns="32004" rIns="36576" bIns="0" anchor="t" upright="1"/>
        <a:lstStyle/>
        <a:p>
          <a:pPr algn="r" rtl="0">
            <a:defRPr sz="1000"/>
          </a:pPr>
          <a:r>
            <a:rPr lang="ru-RU" sz="1600" b="1" i="0" strike="noStrike">
              <a:solidFill>
                <a:srgbClr val="000000"/>
              </a:solidFill>
              <a:latin typeface="Arial Cyr"/>
            </a:rPr>
            <a:t>Приложение №1 </a:t>
          </a:r>
        </a:p>
        <a:p>
          <a:pPr algn="r" rtl="0">
            <a:defRPr sz="1000"/>
          </a:pPr>
          <a:r>
            <a:rPr lang="ru-RU" sz="1400" b="1" i="0" strike="noStrike">
              <a:solidFill>
                <a:srgbClr val="000000"/>
              </a:solidFill>
              <a:latin typeface="Arial Cyr"/>
            </a:rPr>
            <a:t>к Положению об</a:t>
          </a:r>
        </a:p>
        <a:p>
          <a:pPr algn="r" rtl="0">
            <a:defRPr sz="1000"/>
          </a:pPr>
          <a:r>
            <a:rPr lang="ru-RU" sz="1400" b="1" i="0" strike="noStrike">
              <a:solidFill>
                <a:srgbClr val="000000"/>
              </a:solidFill>
              <a:latin typeface="Arial Cyr"/>
            </a:rPr>
            <a:t>инвестиционной деятельности </a:t>
          </a:r>
        </a:p>
        <a:p>
          <a:pPr algn="r" rtl="0">
            <a:defRPr sz="1000"/>
          </a:pPr>
          <a:r>
            <a:rPr lang="ru-RU" sz="1400" b="1" i="0" strike="noStrike">
              <a:solidFill>
                <a:srgbClr val="000000"/>
              </a:solidFill>
              <a:latin typeface="Arial Cyr"/>
            </a:rPr>
            <a:t>ОАО "___________"</a:t>
          </a:r>
        </a:p>
        <a:p>
          <a:pPr algn="r" rtl="0">
            <a:defRPr sz="1000"/>
          </a:pPr>
          <a:endParaRPr lang="ru-RU" sz="1400" b="1" i="0" strike="noStrike">
            <a:solidFill>
              <a:srgbClr val="000000"/>
            </a:solidFill>
            <a:latin typeface="Arial Cyr"/>
          </a:endParaRPr>
        </a:p>
        <a:p>
          <a:pPr algn="r" rtl="0">
            <a:defRPr sz="1000"/>
          </a:pPr>
          <a:r>
            <a:rPr lang="ru-RU" sz="1400" b="1" i="0" strike="noStrike">
              <a:solidFill>
                <a:srgbClr val="000000"/>
              </a:solidFill>
              <a:latin typeface="Arial Cyr"/>
            </a:rPr>
            <a:t>Форма №1 - ИП - Пл </a:t>
          </a:r>
        </a:p>
      </xdr:txBody>
    </xdr:sp>
    <xdr:clientData/>
  </xdr:twoCellAnchor>
  <xdr:twoCellAnchor>
    <xdr:from>
      <xdr:col>0</xdr:col>
      <xdr:colOff>38100</xdr:colOff>
      <xdr:row>0</xdr:row>
      <xdr:rowOff>104775</xdr:rowOff>
    </xdr:from>
    <xdr:to>
      <xdr:col>1</xdr:col>
      <xdr:colOff>4410075</xdr:colOff>
      <xdr:row>4</xdr:row>
      <xdr:rowOff>104775</xdr:rowOff>
    </xdr:to>
    <xdr:sp macro="" textlink="">
      <xdr:nvSpPr>
        <xdr:cNvPr id="2050" name="Text Box 2"/>
        <xdr:cNvSpPr txBox="1">
          <a:spLocks noChangeArrowheads="1"/>
        </xdr:cNvSpPr>
      </xdr:nvSpPr>
      <xdr:spPr bwMode="auto">
        <a:xfrm>
          <a:off x="38100" y="104775"/>
          <a:ext cx="5543550" cy="5029200"/>
        </a:xfrm>
        <a:prstGeom prst="rect">
          <a:avLst/>
        </a:prstGeom>
        <a:noFill/>
        <a:ln w="9525">
          <a:noFill/>
          <a:miter lim="800000"/>
          <a:headEnd/>
          <a:tailEnd/>
        </a:ln>
      </xdr:spPr>
      <xdr:txBody>
        <a:bodyPr vertOverflow="clip" wrap="square" lIns="36576" tIns="27432" rIns="0" bIns="0" anchor="t" upright="1"/>
        <a:lstStyle/>
        <a:p>
          <a:pPr algn="l" rtl="0">
            <a:defRPr sz="1000"/>
          </a:pPr>
          <a:r>
            <a:rPr lang="ru-RU" sz="1400" b="1" i="0" u="none" strike="noStrike" baseline="0">
              <a:solidFill>
                <a:srgbClr val="000000"/>
              </a:solidFill>
              <a:latin typeface="Arial Cyr"/>
              <a:cs typeface="Arial Cyr"/>
            </a:rPr>
            <a:t>Утверждена решением                                                                                                                                                                                                                                  </a:t>
          </a:r>
        </a:p>
        <a:p>
          <a:pPr algn="l" rtl="0">
            <a:defRPr sz="1000"/>
          </a:pPr>
          <a:r>
            <a:rPr lang="ru-RU" sz="1400" b="1" i="0" u="none" strike="noStrike" baseline="0">
              <a:solidFill>
                <a:srgbClr val="000000"/>
              </a:solidFill>
              <a:latin typeface="Arial Cyr"/>
              <a:cs typeface="Arial Cyr"/>
            </a:rPr>
            <a:t>Совета директоров ОАО "Кубаньэнерго"                                                                           </a:t>
          </a:r>
        </a:p>
        <a:p>
          <a:pPr algn="l" rtl="0">
            <a:defRPr sz="1000"/>
          </a:pPr>
          <a:r>
            <a:rPr lang="ru-RU" sz="1400" b="1" i="0" u="none" strike="noStrike" baseline="0">
              <a:solidFill>
                <a:srgbClr val="000000"/>
              </a:solidFill>
              <a:latin typeface="Arial Cyr"/>
              <a:cs typeface="Arial Cyr"/>
            </a:rPr>
            <a:t>_______________________"</a:t>
          </a:r>
        </a:p>
        <a:p>
          <a:pPr algn="l" rtl="0">
            <a:defRPr sz="1000"/>
          </a:pPr>
          <a:r>
            <a:rPr lang="ru-RU" sz="1400" b="1" i="0" u="none" strike="noStrike" baseline="0">
              <a:solidFill>
                <a:srgbClr val="000000"/>
              </a:solidFill>
              <a:latin typeface="Arial Cyr"/>
              <a:cs typeface="Arial Cyr"/>
            </a:rPr>
            <a:t>"___"___________ 200_ г.                                                                                                                </a:t>
          </a:r>
        </a:p>
        <a:p>
          <a:pPr algn="l" rtl="0">
            <a:defRPr sz="1000"/>
          </a:pPr>
          <a:endParaRPr lang="ru-RU" sz="1400" b="1" i="0" u="none" strike="noStrike" baseline="0">
            <a:solidFill>
              <a:srgbClr val="000000"/>
            </a:solidFill>
            <a:latin typeface="Arial Cyr"/>
            <a:cs typeface="Arial Cyr"/>
          </a:endParaRPr>
        </a:p>
        <a:p>
          <a:pPr algn="l" rtl="0">
            <a:defRPr sz="1000"/>
          </a:pPr>
          <a:r>
            <a:rPr lang="ru-RU" sz="1400" b="1" i="0" u="none" strike="noStrike" baseline="0">
              <a:solidFill>
                <a:srgbClr val="000000"/>
              </a:solidFill>
              <a:latin typeface="Arial Cyr"/>
              <a:cs typeface="Arial Cyr"/>
            </a:rPr>
            <a:t>_____________________(________________)                                                                           </a:t>
          </a:r>
        </a:p>
        <a:p>
          <a:pPr algn="l" rtl="0">
            <a:defRPr sz="1000"/>
          </a:pPr>
          <a:endParaRPr lang="ru-RU" sz="1400" b="1" i="0" u="none" strike="noStrike" baseline="0">
            <a:solidFill>
              <a:srgbClr val="000000"/>
            </a:solidFill>
            <a:latin typeface="Arial Cyr"/>
            <a:cs typeface="Arial Cyr"/>
          </a:endParaRPr>
        </a:p>
        <a:p>
          <a:pPr algn="l" rtl="0">
            <a:defRPr sz="1000"/>
          </a:pPr>
          <a:r>
            <a:rPr lang="ru-RU" sz="1400" b="1" i="0" u="none" strike="noStrike" baseline="0">
              <a:solidFill>
                <a:srgbClr val="000000"/>
              </a:solidFill>
              <a:latin typeface="Arial Cyr"/>
              <a:cs typeface="Arial Cyr"/>
            </a:rPr>
            <a:t>протокол от "___" _______________ 20___ г. № ____</a:t>
          </a:r>
        </a:p>
        <a:p>
          <a:pPr algn="l" rtl="0">
            <a:defRPr sz="1000"/>
          </a:pPr>
          <a:endParaRPr lang="ru-RU" sz="1400" b="1" i="0" u="none" strike="noStrike" baseline="0">
            <a:solidFill>
              <a:srgbClr val="000000"/>
            </a:solidFill>
            <a:latin typeface="Arial Cyr"/>
            <a:cs typeface="Arial Cyr"/>
          </a:endParaRPr>
        </a:p>
        <a:p>
          <a:pPr algn="l" rtl="0">
            <a:defRPr sz="1000"/>
          </a:pPr>
          <a:endParaRPr lang="ru-RU" sz="1400" b="1" i="0" u="none" strike="noStrike" baseline="0">
            <a:solidFill>
              <a:srgbClr val="000000"/>
            </a:solidFill>
            <a:latin typeface="Arial Cyr"/>
            <a:cs typeface="Arial Cyr"/>
          </a:endParaRPr>
        </a:p>
        <a:p>
          <a:pPr algn="l" rtl="0">
            <a:defRPr sz="1000"/>
          </a:pPr>
          <a:endParaRPr lang="ru-RU" sz="1400" b="1" i="0" u="none" strike="noStrike" baseline="0">
            <a:solidFill>
              <a:srgbClr val="000000"/>
            </a:solidFill>
            <a:latin typeface="Arial Cyr"/>
            <a:cs typeface="Arial Cyr"/>
          </a:endParaRPr>
        </a:p>
        <a:p>
          <a:pPr algn="l" rtl="0">
            <a:defRPr sz="1000"/>
          </a:pPr>
          <a:endParaRPr lang="ru-RU" sz="1400" b="1" i="0" u="none" strike="noStrike" baseline="0">
            <a:solidFill>
              <a:srgbClr val="000000"/>
            </a:solidFill>
            <a:latin typeface="Arial Cyr"/>
            <a:cs typeface="Arial Cyr"/>
          </a:endParaRPr>
        </a:p>
        <a:p>
          <a:pPr algn="l" rtl="0">
            <a:defRPr sz="1000"/>
          </a:pPr>
          <a:endParaRPr lang="ru-RU" sz="1400" b="1" i="0" u="none" strike="noStrike" baseline="0">
            <a:solidFill>
              <a:srgbClr val="000000"/>
            </a:solidFill>
            <a:latin typeface="Arial Cyr"/>
            <a:cs typeface="Arial Cyr"/>
          </a:endParaRPr>
        </a:p>
        <a:p>
          <a:pPr algn="l" rtl="0">
            <a:defRPr sz="1000"/>
          </a:pPr>
          <a:endParaRPr lang="ru-RU" sz="1400" b="1" i="0" u="none" strike="noStrike" baseline="0">
            <a:solidFill>
              <a:srgbClr val="000000"/>
            </a:solidFill>
            <a:latin typeface="Arial Cyr"/>
            <a:cs typeface="Arial Cyr"/>
          </a:endParaRPr>
        </a:p>
        <a:p>
          <a:pPr algn="l" rtl="0">
            <a:defRPr sz="1000"/>
          </a:pPr>
          <a:r>
            <a:rPr lang="en-US" sz="1400" b="1" i="0" u="none" strike="noStrike" baseline="0">
              <a:solidFill>
                <a:srgbClr val="000000"/>
              </a:solidFill>
              <a:latin typeface="Arial Cyr"/>
              <a:cs typeface="Arial Cyr"/>
            </a:rPr>
            <a:t>C</a:t>
          </a:r>
          <a:r>
            <a:rPr lang="ru-RU" sz="1400" b="1" i="0" u="none" strike="noStrike" baseline="0">
              <a:solidFill>
                <a:srgbClr val="000000"/>
              </a:solidFill>
              <a:latin typeface="Arial Cyr"/>
              <a:cs typeface="Arial Cyr"/>
            </a:rPr>
            <a:t>огласовано</a:t>
          </a:r>
        </a:p>
        <a:p>
          <a:pPr algn="l" rtl="0">
            <a:defRPr sz="1000"/>
          </a:pPr>
          <a:r>
            <a:rPr lang="ru-RU" sz="1400" b="1" i="0" u="none" strike="noStrike" baseline="0">
              <a:solidFill>
                <a:srgbClr val="000000"/>
              </a:solidFill>
              <a:latin typeface="Arial Cyr"/>
              <a:cs typeface="Arial Cyr"/>
            </a:rPr>
            <a:t>Заместитель Генерального директора                                                                                                                                       </a:t>
          </a:r>
        </a:p>
        <a:p>
          <a:pPr algn="l" rtl="0">
            <a:defRPr sz="1000"/>
          </a:pPr>
          <a:r>
            <a:rPr lang="ru-RU" sz="1400" b="1" i="0" u="none" strike="noStrike" baseline="0">
              <a:solidFill>
                <a:srgbClr val="000000"/>
              </a:solidFill>
              <a:latin typeface="Arial Cyr"/>
              <a:cs typeface="Arial Cyr"/>
            </a:rPr>
            <a:t>ОАО "Холдинг МРСК"</a:t>
          </a:r>
        </a:p>
        <a:p>
          <a:pPr algn="l" rtl="0">
            <a:defRPr sz="1000"/>
          </a:pPr>
          <a:endParaRPr lang="ru-RU" sz="1400" b="1" i="0" u="none" strike="noStrike" baseline="0">
            <a:solidFill>
              <a:srgbClr val="000000"/>
            </a:solidFill>
            <a:latin typeface="Arial Cyr"/>
            <a:cs typeface="Arial Cyr"/>
          </a:endParaRPr>
        </a:p>
        <a:p>
          <a:pPr algn="l" rtl="0">
            <a:defRPr sz="1000"/>
          </a:pPr>
          <a:r>
            <a:rPr lang="ru-RU" sz="1400" b="1" i="0" u="none" strike="noStrike" baseline="0">
              <a:solidFill>
                <a:srgbClr val="000000"/>
              </a:solidFill>
              <a:latin typeface="Arial Cyr"/>
              <a:cs typeface="Arial Cyr"/>
            </a:rPr>
            <a:t>"___"__________ 2010 г.</a:t>
          </a:r>
        </a:p>
        <a:p>
          <a:pPr algn="l" rtl="0">
            <a:defRPr sz="1000"/>
          </a:pPr>
          <a:endParaRPr lang="ru-RU" sz="1400" b="1" i="0" u="none" strike="noStrike" baseline="0">
            <a:solidFill>
              <a:srgbClr val="000000"/>
            </a:solidFill>
            <a:latin typeface="Arial Cyr"/>
            <a:cs typeface="Arial Cyr"/>
          </a:endParaRPr>
        </a:p>
        <a:p>
          <a:pPr algn="l" rtl="0">
            <a:defRPr sz="1000"/>
          </a:pPr>
          <a:r>
            <a:rPr lang="ru-RU" sz="1400" b="1" i="0" u="none" strike="noStrike" baseline="0">
              <a:solidFill>
                <a:srgbClr val="000000"/>
              </a:solidFill>
              <a:latin typeface="Arial Cyr"/>
              <a:cs typeface="Arial Cyr"/>
            </a:rPr>
            <a:t>_____________________(_________________)</a:t>
          </a:r>
        </a:p>
      </xdr:txBody>
    </xdr:sp>
    <xdr:clientData/>
  </xdr:twoCellAnchor>
  <xdr:twoCellAnchor>
    <xdr:from>
      <xdr:col>3</xdr:col>
      <xdr:colOff>38100</xdr:colOff>
      <xdr:row>0</xdr:row>
      <xdr:rowOff>104775</xdr:rowOff>
    </xdr:from>
    <xdr:to>
      <xdr:col>10</xdr:col>
      <xdr:colOff>133350</xdr:colOff>
      <xdr:row>4</xdr:row>
      <xdr:rowOff>104775</xdr:rowOff>
    </xdr:to>
    <xdr:sp macro="" textlink="">
      <xdr:nvSpPr>
        <xdr:cNvPr id="2051" name="Text Box 2"/>
        <xdr:cNvSpPr txBox="1">
          <a:spLocks noChangeArrowheads="1"/>
        </xdr:cNvSpPr>
      </xdr:nvSpPr>
      <xdr:spPr bwMode="auto">
        <a:xfrm>
          <a:off x="6619875" y="104775"/>
          <a:ext cx="5543550" cy="5029200"/>
        </a:xfrm>
        <a:prstGeom prst="rect">
          <a:avLst/>
        </a:prstGeom>
        <a:noFill/>
        <a:ln w="9525">
          <a:noFill/>
          <a:miter lim="800000"/>
          <a:headEnd/>
          <a:tailEnd/>
        </a:ln>
      </xdr:spPr>
      <xdr:txBody>
        <a:bodyPr vertOverflow="clip" wrap="square" lIns="36576" tIns="27432" rIns="0" bIns="0" anchor="t" upright="1"/>
        <a:lstStyle/>
        <a:p>
          <a:pPr algn="l" rtl="0">
            <a:defRPr sz="1000"/>
          </a:pPr>
          <a:r>
            <a:rPr lang="ru-RU" sz="1400" b="1" i="0" u="none" strike="noStrike" baseline="0">
              <a:solidFill>
                <a:srgbClr val="000000"/>
              </a:solidFill>
              <a:latin typeface="Arial Cyr"/>
              <a:cs typeface="Arial Cyr"/>
            </a:rPr>
            <a:t>Заместитель генерального директора по техническим вопросам - главный инженер ОАО "МРСК Юга"                                        </a:t>
          </a:r>
        </a:p>
        <a:p>
          <a:pPr algn="l" rtl="0">
            <a:defRPr sz="1000"/>
          </a:pPr>
          <a:endParaRPr lang="ru-RU" sz="1400" b="1" i="0" u="none" strike="noStrike" baseline="0">
            <a:solidFill>
              <a:srgbClr val="000000"/>
            </a:solidFill>
            <a:latin typeface="Arial Cyr"/>
            <a:cs typeface="Arial Cyr"/>
          </a:endParaRPr>
        </a:p>
        <a:p>
          <a:pPr algn="l" rtl="0">
            <a:defRPr sz="1000"/>
          </a:pPr>
          <a:r>
            <a:rPr lang="ru-RU" sz="1400" b="1" i="0" u="none" strike="noStrike" baseline="0">
              <a:solidFill>
                <a:srgbClr val="000000"/>
              </a:solidFill>
              <a:latin typeface="Arial Cyr"/>
              <a:cs typeface="Arial Cyr"/>
            </a:rPr>
            <a:t>"___"__________ 2010 г.   </a:t>
          </a:r>
        </a:p>
        <a:p>
          <a:pPr algn="l" rtl="0">
            <a:defRPr sz="1000"/>
          </a:pPr>
          <a:endParaRPr lang="ru-RU" sz="1400" b="1" i="0" u="none" strike="noStrike" baseline="0">
            <a:solidFill>
              <a:srgbClr val="000000"/>
            </a:solidFill>
            <a:latin typeface="Arial Cyr"/>
            <a:cs typeface="Arial Cyr"/>
          </a:endParaRPr>
        </a:p>
        <a:p>
          <a:pPr algn="l" rtl="0">
            <a:defRPr sz="1000"/>
          </a:pPr>
          <a:r>
            <a:rPr lang="ru-RU" sz="1400" b="1" i="0" u="none" strike="noStrike" baseline="0">
              <a:solidFill>
                <a:srgbClr val="000000"/>
              </a:solidFill>
              <a:latin typeface="Arial Cyr"/>
              <a:cs typeface="Arial Cyr"/>
            </a:rPr>
            <a:t>_____________________ Г.А. Султанов                                                                     </a:t>
          </a:r>
        </a:p>
        <a:p>
          <a:pPr algn="l" rtl="0">
            <a:defRPr sz="1000"/>
          </a:pPr>
          <a:endParaRPr lang="ru-RU" sz="1400" b="1" i="0" u="none" strike="noStrike" baseline="0">
            <a:solidFill>
              <a:srgbClr val="000000"/>
            </a:solidFill>
            <a:latin typeface="Arial Cyr"/>
            <a:cs typeface="Arial Cyr"/>
          </a:endParaRPr>
        </a:p>
        <a:p>
          <a:pPr algn="l" rtl="0">
            <a:defRPr sz="1000"/>
          </a:pPr>
          <a:endParaRPr lang="ru-RU" sz="1400" b="1" i="0" u="none" strike="noStrike" baseline="0">
            <a:solidFill>
              <a:srgbClr val="000000"/>
            </a:solidFill>
            <a:latin typeface="Arial Cyr"/>
            <a:cs typeface="Arial Cyr"/>
          </a:endParaRPr>
        </a:p>
        <a:p>
          <a:pPr algn="l" rtl="0">
            <a:defRPr sz="1000"/>
          </a:pPr>
          <a:endParaRPr lang="ru-RU" sz="1400" b="1" i="0" u="none" strike="noStrike" baseline="0">
            <a:solidFill>
              <a:srgbClr val="000000"/>
            </a:solidFill>
            <a:latin typeface="Arial Cyr"/>
            <a:cs typeface="Arial Cyr"/>
          </a:endParaRPr>
        </a:p>
        <a:p>
          <a:pPr algn="l" rtl="0">
            <a:defRPr sz="1000"/>
          </a:pPr>
          <a:endParaRPr lang="ru-RU" sz="1400" b="1" i="0" u="none" strike="noStrike" baseline="0">
            <a:solidFill>
              <a:srgbClr val="000000"/>
            </a:solidFill>
            <a:latin typeface="Arial Cyr"/>
            <a:cs typeface="Arial Cyr"/>
          </a:endParaRPr>
        </a:p>
        <a:p>
          <a:pPr algn="l" rtl="0">
            <a:defRPr sz="1000"/>
          </a:pPr>
          <a:endParaRPr lang="ru-RU" sz="1400" b="1" i="0" u="none" strike="noStrike" baseline="0">
            <a:solidFill>
              <a:srgbClr val="000000"/>
            </a:solidFill>
            <a:latin typeface="Arial Cyr"/>
            <a:cs typeface="Arial Cyr"/>
          </a:endParaRPr>
        </a:p>
        <a:p>
          <a:pPr algn="l" rtl="0">
            <a:defRPr sz="1000"/>
          </a:pPr>
          <a:endParaRPr lang="ru-RU" sz="1400" b="1" i="0" u="none" strike="noStrike" baseline="0">
            <a:solidFill>
              <a:srgbClr val="000000"/>
            </a:solidFill>
            <a:latin typeface="Arial Cyr"/>
            <a:cs typeface="Arial Cyr"/>
          </a:endParaRPr>
        </a:p>
        <a:p>
          <a:pPr algn="l" rtl="0">
            <a:defRPr sz="1000"/>
          </a:pPr>
          <a:endParaRPr lang="ru-RU" sz="1400" b="1" i="0" u="none" strike="noStrike" baseline="0">
            <a:solidFill>
              <a:srgbClr val="000000"/>
            </a:solidFill>
            <a:latin typeface="Arial Cyr"/>
            <a:cs typeface="Arial Cyr"/>
          </a:endParaRPr>
        </a:p>
        <a:p>
          <a:pPr algn="l" rtl="0">
            <a:defRPr sz="1000"/>
          </a:pPr>
          <a:endParaRPr lang="ru-RU" sz="1400" b="1" i="0" u="none" strike="noStrike" baseline="0">
            <a:solidFill>
              <a:srgbClr val="000000"/>
            </a:solidFill>
            <a:latin typeface="Arial Cyr"/>
            <a:cs typeface="Arial Cyr"/>
          </a:endParaRPr>
        </a:p>
        <a:p>
          <a:pPr algn="l" rtl="0">
            <a:defRPr sz="1000"/>
          </a:pPr>
          <a:r>
            <a:rPr lang="en-US" sz="1400" b="1" i="0" u="none" strike="noStrike" baseline="0">
              <a:solidFill>
                <a:srgbClr val="000000"/>
              </a:solidFill>
              <a:latin typeface="Arial Cyr"/>
              <a:cs typeface="Arial Cyr"/>
            </a:rPr>
            <a:t>C</a:t>
          </a:r>
          <a:r>
            <a:rPr lang="ru-RU" sz="1400" b="1" i="0" u="none" strike="noStrike" baseline="0">
              <a:solidFill>
                <a:srgbClr val="000000"/>
              </a:solidFill>
              <a:latin typeface="Arial Cyr"/>
              <a:cs typeface="Arial Cyr"/>
            </a:rPr>
            <a:t>огласовано                                                                                                                                    </a:t>
          </a:r>
        </a:p>
        <a:p>
          <a:pPr algn="l" rtl="0">
            <a:defRPr sz="1000"/>
          </a:pPr>
          <a:r>
            <a:rPr lang="ru-RU" sz="1400" b="1" i="0" u="none" strike="noStrike" baseline="0">
              <a:solidFill>
                <a:srgbClr val="000000"/>
              </a:solidFill>
              <a:latin typeface="Arial Cyr"/>
              <a:cs typeface="Arial Cyr"/>
            </a:rPr>
            <a:t>ОАО "МРСК Юга"</a:t>
          </a:r>
        </a:p>
        <a:p>
          <a:pPr algn="l" rtl="0">
            <a:defRPr sz="1000"/>
          </a:pPr>
          <a:endParaRPr lang="ru-RU" sz="1400" b="1" i="0" u="none" strike="noStrike" baseline="0">
            <a:solidFill>
              <a:srgbClr val="000000"/>
            </a:solidFill>
            <a:latin typeface="Arial Cyr"/>
            <a:cs typeface="Arial Cyr"/>
          </a:endParaRPr>
        </a:p>
        <a:p>
          <a:pPr algn="l" rtl="0">
            <a:defRPr sz="1000"/>
          </a:pPr>
          <a:r>
            <a:rPr lang="ru-RU" sz="1400" b="1" i="0" u="none" strike="noStrike" baseline="0">
              <a:solidFill>
                <a:srgbClr val="000000"/>
              </a:solidFill>
              <a:latin typeface="Arial Cyr"/>
              <a:cs typeface="Arial Cyr"/>
            </a:rPr>
            <a:t>"___"__________ 2010 г.</a:t>
          </a:r>
        </a:p>
        <a:p>
          <a:pPr algn="l" rtl="0">
            <a:defRPr sz="1000"/>
          </a:pPr>
          <a:endParaRPr lang="ru-RU" sz="1400" b="1" i="0" u="none" strike="noStrike" baseline="0">
            <a:solidFill>
              <a:srgbClr val="000000"/>
            </a:solidFill>
            <a:latin typeface="Arial Cyr"/>
            <a:cs typeface="Arial Cyr"/>
          </a:endParaRPr>
        </a:p>
        <a:p>
          <a:pPr algn="l" rtl="0">
            <a:defRPr sz="1000"/>
          </a:pPr>
          <a:r>
            <a:rPr lang="ru-RU" sz="1400" b="1" i="0" u="none" strike="noStrike" baseline="0">
              <a:solidFill>
                <a:srgbClr val="000000"/>
              </a:solidFill>
              <a:latin typeface="Arial Cyr"/>
              <a:cs typeface="Arial Cyr"/>
            </a:rPr>
            <a:t>_____________________(_________________)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61</xdr:col>
      <xdr:colOff>0</xdr:colOff>
      <xdr:row>0</xdr:row>
      <xdr:rowOff>0</xdr:rowOff>
    </xdr:from>
    <xdr:to>
      <xdr:col>89</xdr:col>
      <xdr:colOff>76200</xdr:colOff>
      <xdr:row>0</xdr:row>
      <xdr:rowOff>0</xdr:rowOff>
    </xdr:to>
    <xdr:sp macro="" textlink="">
      <xdr:nvSpPr>
        <xdr:cNvPr id="2" name="Text Box 1"/>
        <xdr:cNvSpPr txBox="1">
          <a:spLocks noChangeArrowheads="1"/>
        </xdr:cNvSpPr>
      </xdr:nvSpPr>
      <xdr:spPr bwMode="auto">
        <a:xfrm>
          <a:off x="12725400" y="104775"/>
          <a:ext cx="6029325" cy="1209675"/>
        </a:xfrm>
        <a:prstGeom prst="rect">
          <a:avLst/>
        </a:prstGeom>
        <a:noFill/>
        <a:ln w="9525">
          <a:noFill/>
          <a:miter lim="800000"/>
          <a:headEnd/>
          <a:tailEnd/>
        </a:ln>
      </xdr:spPr>
      <xdr:txBody>
        <a:bodyPr vertOverflow="clip" wrap="square" lIns="0" tIns="32004" rIns="36576" bIns="0" anchor="t" upright="1"/>
        <a:lstStyle/>
        <a:p>
          <a:pPr algn="r" rtl="0">
            <a:defRPr sz="1000"/>
          </a:pPr>
          <a:r>
            <a:rPr lang="ru-RU" sz="1600" b="1" i="0" strike="noStrike">
              <a:solidFill>
                <a:srgbClr val="000000"/>
              </a:solidFill>
              <a:latin typeface="Arial Cyr"/>
            </a:rPr>
            <a:t>Приложение №1 </a:t>
          </a:r>
        </a:p>
        <a:p>
          <a:pPr algn="r" rtl="0">
            <a:defRPr sz="1000"/>
          </a:pPr>
          <a:r>
            <a:rPr lang="ru-RU" sz="1400" b="1" i="0" strike="noStrike">
              <a:solidFill>
                <a:srgbClr val="000000"/>
              </a:solidFill>
              <a:latin typeface="Arial Cyr"/>
            </a:rPr>
            <a:t>к Положению об</a:t>
          </a:r>
        </a:p>
        <a:p>
          <a:pPr algn="r" rtl="0">
            <a:defRPr sz="1000"/>
          </a:pPr>
          <a:r>
            <a:rPr lang="ru-RU" sz="1400" b="1" i="0" strike="noStrike">
              <a:solidFill>
                <a:srgbClr val="000000"/>
              </a:solidFill>
              <a:latin typeface="Arial Cyr"/>
            </a:rPr>
            <a:t>инвестиционной деятельности </a:t>
          </a:r>
        </a:p>
        <a:p>
          <a:pPr algn="r" rtl="0">
            <a:defRPr sz="1000"/>
          </a:pPr>
          <a:r>
            <a:rPr lang="ru-RU" sz="1400" b="1" i="0" strike="noStrike">
              <a:solidFill>
                <a:srgbClr val="000000"/>
              </a:solidFill>
              <a:latin typeface="Arial Cyr"/>
            </a:rPr>
            <a:t>ОАО "___________"</a:t>
          </a:r>
        </a:p>
        <a:p>
          <a:pPr algn="r" rtl="0">
            <a:defRPr sz="1000"/>
          </a:pPr>
          <a:endParaRPr lang="ru-RU" sz="1400" b="1" i="0" strike="noStrike">
            <a:solidFill>
              <a:srgbClr val="000000"/>
            </a:solidFill>
            <a:latin typeface="Arial Cyr"/>
          </a:endParaRPr>
        </a:p>
        <a:p>
          <a:pPr algn="r" rtl="0">
            <a:defRPr sz="1000"/>
          </a:pPr>
          <a:r>
            <a:rPr lang="ru-RU" sz="1400" b="1" i="0" strike="noStrike">
              <a:solidFill>
                <a:srgbClr val="000000"/>
              </a:solidFill>
              <a:latin typeface="Arial Cyr"/>
            </a:rPr>
            <a:t>Форма №1 - ИП - Пл </a:t>
          </a:r>
        </a:p>
      </xdr:txBody>
    </xdr:sp>
    <xdr:clientData/>
  </xdr:twoCellAnchor>
  <xdr:twoCellAnchor>
    <xdr:from>
      <xdr:col>2</xdr:col>
      <xdr:colOff>38100</xdr:colOff>
      <xdr:row>0</xdr:row>
      <xdr:rowOff>0</xdr:rowOff>
    </xdr:from>
    <xdr:to>
      <xdr:col>41</xdr:col>
      <xdr:colOff>238125</xdr:colOff>
      <xdr:row>0</xdr:row>
      <xdr:rowOff>0</xdr:rowOff>
    </xdr:to>
    <xdr:sp macro="" textlink="">
      <xdr:nvSpPr>
        <xdr:cNvPr id="3" name="Text Box 2"/>
        <xdr:cNvSpPr txBox="1">
          <a:spLocks noChangeArrowheads="1"/>
        </xdr:cNvSpPr>
      </xdr:nvSpPr>
      <xdr:spPr bwMode="auto">
        <a:xfrm>
          <a:off x="38100" y="104775"/>
          <a:ext cx="9896475" cy="3590925"/>
        </a:xfrm>
        <a:prstGeom prst="rect">
          <a:avLst/>
        </a:prstGeom>
        <a:noFill/>
        <a:ln w="9525">
          <a:noFill/>
          <a:miter lim="800000"/>
          <a:headEnd/>
          <a:tailEnd/>
        </a:ln>
      </xdr:spPr>
      <xdr:txBody>
        <a:bodyPr vertOverflow="clip" wrap="square" lIns="36576" tIns="27432" rIns="0" bIns="0" anchor="t" upright="1"/>
        <a:lstStyle/>
        <a:p>
          <a:pPr algn="l" rtl="0">
            <a:defRPr sz="1000"/>
          </a:pPr>
          <a:r>
            <a:rPr lang="ru-RU" sz="1200" b="1" i="0" strike="noStrike">
              <a:solidFill>
                <a:srgbClr val="000000"/>
              </a:solidFill>
              <a:latin typeface="Arial Cyr"/>
            </a:rPr>
            <a:t>Утверждена решением                                                                                                                    Генеральный директор</a:t>
          </a:r>
        </a:p>
        <a:p>
          <a:pPr algn="l" rtl="0">
            <a:defRPr sz="1000"/>
          </a:pPr>
          <a:r>
            <a:rPr lang="ru-RU" sz="1200" b="1" i="0" strike="noStrike">
              <a:solidFill>
                <a:srgbClr val="000000"/>
              </a:solidFill>
              <a:latin typeface="Arial Cyr"/>
            </a:rPr>
            <a:t>Совета директоров ОАО "______________"                                                                                ОАО "МРСК/РСК _______________________"</a:t>
          </a:r>
        </a:p>
        <a:p>
          <a:pPr algn="l" rtl="0">
            <a:defRPr sz="1000"/>
          </a:pPr>
          <a:r>
            <a:rPr lang="ru-RU" sz="1200" b="1" i="0" strike="noStrike">
              <a:solidFill>
                <a:srgbClr val="000000"/>
              </a:solidFill>
              <a:latin typeface="Arial Cyr"/>
            </a:rPr>
            <a:t>"___"___________ 200_ г.                                                                                                                 "___"___________ 200_ г.</a:t>
          </a:r>
        </a:p>
        <a:p>
          <a:pPr algn="l" rtl="0">
            <a:defRPr sz="1000"/>
          </a:pPr>
          <a:endParaRPr lang="ru-RU" sz="1200" b="1" i="0" strike="noStrike">
            <a:solidFill>
              <a:srgbClr val="000000"/>
            </a:solidFill>
            <a:latin typeface="Arial Cyr"/>
          </a:endParaRPr>
        </a:p>
        <a:p>
          <a:pPr algn="l" rtl="0">
            <a:defRPr sz="1000"/>
          </a:pPr>
          <a:r>
            <a:rPr lang="ru-RU" sz="1200" b="1" i="0" strike="noStrike">
              <a:solidFill>
                <a:srgbClr val="000000"/>
              </a:solidFill>
              <a:latin typeface="Arial Cyr"/>
            </a:rPr>
            <a:t>_____________________(________________)                                                                                  __________________(_____________)</a:t>
          </a:r>
        </a:p>
        <a:p>
          <a:pPr algn="l" rtl="0">
            <a:defRPr sz="1000"/>
          </a:pPr>
          <a:endParaRPr lang="ru-RU" sz="1200" b="1" i="0" strike="noStrike">
            <a:solidFill>
              <a:srgbClr val="000000"/>
            </a:solidFill>
            <a:latin typeface="Arial Cyr"/>
          </a:endParaRPr>
        </a:p>
        <a:p>
          <a:pPr algn="l" rtl="0">
            <a:defRPr sz="1000"/>
          </a:pPr>
          <a:endParaRPr lang="ru-RU" sz="1200" b="1" i="0" strike="noStrike">
            <a:solidFill>
              <a:srgbClr val="000000"/>
            </a:solidFill>
            <a:latin typeface="Arial Cyr"/>
          </a:endParaRPr>
        </a:p>
        <a:p>
          <a:pPr algn="l" rtl="0">
            <a:defRPr sz="1000"/>
          </a:pPr>
          <a:r>
            <a:rPr lang="en-US" sz="1200" b="1" i="0" strike="noStrike">
              <a:solidFill>
                <a:srgbClr val="000000"/>
              </a:solidFill>
              <a:latin typeface="Arial Cyr"/>
            </a:rPr>
            <a:t>C</a:t>
          </a:r>
          <a:r>
            <a:rPr lang="ru-RU" sz="1200" b="1" i="0" strike="noStrike">
              <a:solidFill>
                <a:srgbClr val="000000"/>
              </a:solidFill>
              <a:latin typeface="Arial Cyr"/>
            </a:rPr>
            <a:t>огласована</a:t>
          </a:r>
        </a:p>
        <a:p>
          <a:pPr algn="l" rtl="0">
            <a:defRPr sz="1000"/>
          </a:pPr>
          <a:r>
            <a:rPr lang="ru-RU" sz="1200" b="1" i="0" strike="noStrike">
              <a:solidFill>
                <a:srgbClr val="000000"/>
              </a:solidFill>
              <a:latin typeface="Arial Cyr"/>
            </a:rPr>
            <a:t>Первым заместителем</a:t>
          </a:r>
          <a:r>
            <a:rPr lang="ru-RU" sz="1200" b="1" i="0" strike="noStrike" baseline="0">
              <a:solidFill>
                <a:srgbClr val="000000"/>
              </a:solidFill>
              <a:latin typeface="Arial Cyr"/>
            </a:rPr>
            <a:t> Генерального директора</a:t>
          </a:r>
          <a:r>
            <a:rPr lang="ru-RU" sz="1200" b="1" i="0" strike="noStrike">
              <a:solidFill>
                <a:srgbClr val="000000"/>
              </a:solidFill>
              <a:latin typeface="Arial Cyr"/>
            </a:rPr>
            <a:t>                                                                                                                                       </a:t>
          </a:r>
        </a:p>
        <a:p>
          <a:pPr algn="l" rtl="0">
            <a:defRPr sz="1000"/>
          </a:pPr>
          <a:r>
            <a:rPr lang="ru-RU" sz="1200" b="1" i="0" strike="noStrike">
              <a:solidFill>
                <a:srgbClr val="000000"/>
              </a:solidFill>
              <a:latin typeface="Arial Cyr"/>
            </a:rPr>
            <a:t>ОАО "Холдинг МРСК"</a:t>
          </a:r>
        </a:p>
        <a:p>
          <a:pPr algn="l" rtl="0">
            <a:defRPr sz="1000"/>
          </a:pPr>
          <a:endParaRPr lang="ru-RU" sz="1200" b="1" i="0" strike="noStrike">
            <a:solidFill>
              <a:srgbClr val="000000"/>
            </a:solidFill>
            <a:latin typeface="Arial Cyr"/>
          </a:endParaRPr>
        </a:p>
        <a:p>
          <a:pPr algn="l" rtl="0">
            <a:defRPr sz="1000"/>
          </a:pPr>
          <a:r>
            <a:rPr lang="ru-RU" sz="1200" b="1" i="0" strike="noStrike">
              <a:solidFill>
                <a:srgbClr val="000000"/>
              </a:solidFill>
              <a:latin typeface="Arial Cyr"/>
            </a:rPr>
            <a:t>"___"__________ 200_ г.</a:t>
          </a:r>
        </a:p>
        <a:p>
          <a:pPr algn="l" rtl="0">
            <a:defRPr sz="1000"/>
          </a:pPr>
          <a:endParaRPr lang="ru-RU" sz="1200" b="1" i="0" strike="noStrike">
            <a:solidFill>
              <a:srgbClr val="000000"/>
            </a:solidFill>
            <a:latin typeface="Arial Cyr"/>
          </a:endParaRPr>
        </a:p>
        <a:p>
          <a:pPr algn="l" rtl="0">
            <a:defRPr sz="1000"/>
          </a:pPr>
          <a:r>
            <a:rPr lang="ru-RU" sz="1200" b="1" i="0" strike="noStrike">
              <a:solidFill>
                <a:srgbClr val="000000"/>
              </a:solidFill>
              <a:latin typeface="Arial Cyr"/>
            </a:rPr>
            <a:t>_____________________(_________________)</a:t>
          </a:r>
        </a:p>
      </xdr:txBody>
    </xdr:sp>
    <xdr:clientData/>
  </xdr:twoCellAnchor>
  <xdr:twoCellAnchor>
    <xdr:from>
      <xdr:col>61</xdr:col>
      <xdr:colOff>0</xdr:colOff>
      <xdr:row>0</xdr:row>
      <xdr:rowOff>0</xdr:rowOff>
    </xdr:from>
    <xdr:to>
      <xdr:col>89</xdr:col>
      <xdr:colOff>0</xdr:colOff>
      <xdr:row>0</xdr:row>
      <xdr:rowOff>0</xdr:rowOff>
    </xdr:to>
    <xdr:sp macro="" textlink="">
      <xdr:nvSpPr>
        <xdr:cNvPr id="4" name="Text Box 1"/>
        <xdr:cNvSpPr txBox="1">
          <a:spLocks noChangeArrowheads="1"/>
        </xdr:cNvSpPr>
      </xdr:nvSpPr>
      <xdr:spPr bwMode="auto">
        <a:xfrm>
          <a:off x="12011025" y="104775"/>
          <a:ext cx="5715000" cy="1209675"/>
        </a:xfrm>
        <a:prstGeom prst="rect">
          <a:avLst/>
        </a:prstGeom>
        <a:noFill/>
        <a:ln w="9525">
          <a:noFill/>
          <a:miter lim="800000"/>
          <a:headEnd/>
          <a:tailEnd/>
        </a:ln>
      </xdr:spPr>
      <xdr:txBody>
        <a:bodyPr vertOverflow="clip" wrap="square" lIns="0" tIns="32004" rIns="36576" bIns="0" anchor="t" upright="1"/>
        <a:lstStyle/>
        <a:p>
          <a:pPr algn="r" rtl="0">
            <a:defRPr sz="1000"/>
          </a:pPr>
          <a:r>
            <a:rPr lang="ru-RU" sz="1400" b="1" i="0" strike="noStrike" baseline="0">
              <a:solidFill>
                <a:srgbClr val="000000"/>
              </a:solidFill>
              <a:latin typeface="Arial Cyr"/>
            </a:rPr>
            <a:t> </a:t>
          </a:r>
          <a:endParaRPr lang="ru-RU" sz="1400" b="1" i="0" strike="noStrike">
            <a:solidFill>
              <a:srgbClr val="000000"/>
            </a:solidFill>
            <a:latin typeface="Arial Cyr"/>
          </a:endParaRPr>
        </a:p>
      </xdr:txBody>
    </xdr:sp>
    <xdr:clientData/>
  </xdr:twoCellAnchor>
  <xdr:twoCellAnchor>
    <xdr:from>
      <xdr:col>2</xdr:col>
      <xdr:colOff>38100</xdr:colOff>
      <xdr:row>0</xdr:row>
      <xdr:rowOff>0</xdr:rowOff>
    </xdr:from>
    <xdr:to>
      <xdr:col>41</xdr:col>
      <xdr:colOff>238125</xdr:colOff>
      <xdr:row>0</xdr:row>
      <xdr:rowOff>0</xdr:rowOff>
    </xdr:to>
    <xdr:sp macro="" textlink="">
      <xdr:nvSpPr>
        <xdr:cNvPr id="5" name="Text Box 2"/>
        <xdr:cNvSpPr txBox="1">
          <a:spLocks noChangeArrowheads="1"/>
        </xdr:cNvSpPr>
      </xdr:nvSpPr>
      <xdr:spPr bwMode="auto">
        <a:xfrm>
          <a:off x="38100" y="104775"/>
          <a:ext cx="9896475" cy="3590925"/>
        </a:xfrm>
        <a:prstGeom prst="rect">
          <a:avLst/>
        </a:prstGeom>
        <a:noFill/>
        <a:ln w="9525">
          <a:noFill/>
          <a:miter lim="800000"/>
          <a:headEnd/>
          <a:tailEnd/>
        </a:ln>
      </xdr:spPr>
      <xdr:txBody>
        <a:bodyPr vertOverflow="clip" wrap="square" lIns="36576" tIns="27432" rIns="0" bIns="0" anchor="t" upright="1"/>
        <a:lstStyle/>
        <a:p>
          <a:pPr algn="l" rtl="0">
            <a:defRPr sz="1000"/>
          </a:pPr>
          <a:r>
            <a:rPr lang="ru-RU" sz="1200" b="1" i="0" strike="noStrike">
              <a:solidFill>
                <a:srgbClr val="000000"/>
              </a:solidFill>
              <a:latin typeface="Arial Cyr"/>
            </a:rPr>
            <a:t>Утверждена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0</xdr:colOff>
      <xdr:row>0</xdr:row>
      <xdr:rowOff>0</xdr:rowOff>
    </xdr:from>
    <xdr:to>
      <xdr:col>65</xdr:col>
      <xdr:colOff>60890</xdr:colOff>
      <xdr:row>0</xdr:row>
      <xdr:rowOff>0</xdr:rowOff>
    </xdr:to>
    <xdr:sp macro="" textlink="">
      <xdr:nvSpPr>
        <xdr:cNvPr id="2" name="Text Box 1"/>
        <xdr:cNvSpPr txBox="1">
          <a:spLocks noChangeArrowheads="1"/>
        </xdr:cNvSpPr>
      </xdr:nvSpPr>
      <xdr:spPr bwMode="auto">
        <a:xfrm>
          <a:off x="12725400" y="104775"/>
          <a:ext cx="6029325" cy="1209675"/>
        </a:xfrm>
        <a:prstGeom prst="rect">
          <a:avLst/>
        </a:prstGeom>
        <a:noFill/>
        <a:ln w="9525">
          <a:noFill/>
          <a:miter lim="800000"/>
          <a:headEnd/>
          <a:tailEnd/>
        </a:ln>
      </xdr:spPr>
      <xdr:txBody>
        <a:bodyPr vertOverflow="clip" wrap="square" lIns="0" tIns="32004" rIns="36576" bIns="0" anchor="t" upright="1"/>
        <a:lstStyle/>
        <a:p>
          <a:pPr algn="r" rtl="0">
            <a:defRPr sz="1000"/>
          </a:pPr>
          <a:r>
            <a:rPr lang="ru-RU" sz="1600" b="1" i="0" strike="noStrike">
              <a:solidFill>
                <a:srgbClr val="000000"/>
              </a:solidFill>
              <a:latin typeface="Arial Cyr"/>
            </a:rPr>
            <a:t>Приложение №1 </a:t>
          </a:r>
        </a:p>
        <a:p>
          <a:pPr algn="r" rtl="0">
            <a:defRPr sz="1000"/>
          </a:pPr>
          <a:r>
            <a:rPr lang="ru-RU" sz="1400" b="1" i="0" strike="noStrike">
              <a:solidFill>
                <a:srgbClr val="000000"/>
              </a:solidFill>
              <a:latin typeface="Arial Cyr"/>
            </a:rPr>
            <a:t>к Положению об</a:t>
          </a:r>
        </a:p>
        <a:p>
          <a:pPr algn="r" rtl="0">
            <a:defRPr sz="1000"/>
          </a:pPr>
          <a:r>
            <a:rPr lang="ru-RU" sz="1400" b="1" i="0" strike="noStrike">
              <a:solidFill>
                <a:srgbClr val="000000"/>
              </a:solidFill>
              <a:latin typeface="Arial Cyr"/>
            </a:rPr>
            <a:t>инвестиционной деятельности </a:t>
          </a:r>
        </a:p>
        <a:p>
          <a:pPr algn="r" rtl="0">
            <a:defRPr sz="1000"/>
          </a:pPr>
          <a:r>
            <a:rPr lang="ru-RU" sz="1400" b="1" i="0" strike="noStrike">
              <a:solidFill>
                <a:srgbClr val="000000"/>
              </a:solidFill>
              <a:latin typeface="Arial Cyr"/>
            </a:rPr>
            <a:t>ОАО "___________"</a:t>
          </a:r>
        </a:p>
        <a:p>
          <a:pPr algn="r" rtl="0">
            <a:defRPr sz="1000"/>
          </a:pPr>
          <a:endParaRPr lang="ru-RU" sz="1400" b="1" i="0" strike="noStrike">
            <a:solidFill>
              <a:srgbClr val="000000"/>
            </a:solidFill>
            <a:latin typeface="Arial Cyr"/>
          </a:endParaRPr>
        </a:p>
        <a:p>
          <a:pPr algn="r" rtl="0">
            <a:defRPr sz="1000"/>
          </a:pPr>
          <a:r>
            <a:rPr lang="ru-RU" sz="1400" b="1" i="0" strike="noStrike">
              <a:solidFill>
                <a:srgbClr val="000000"/>
              </a:solidFill>
              <a:latin typeface="Arial Cyr"/>
            </a:rPr>
            <a:t>Форма №1 - ИП - Пл </a:t>
          </a:r>
        </a:p>
      </xdr:txBody>
    </xdr:sp>
    <xdr:clientData/>
  </xdr:twoCellAnchor>
  <xdr:twoCellAnchor>
    <xdr:from>
      <xdr:col>1</xdr:col>
      <xdr:colOff>0</xdr:colOff>
      <xdr:row>0</xdr:row>
      <xdr:rowOff>0</xdr:rowOff>
    </xdr:from>
    <xdr:to>
      <xdr:col>28</xdr:col>
      <xdr:colOff>231538</xdr:colOff>
      <xdr:row>0</xdr:row>
      <xdr:rowOff>0</xdr:rowOff>
    </xdr:to>
    <xdr:sp macro="" textlink="">
      <xdr:nvSpPr>
        <xdr:cNvPr id="3" name="Text Box 2"/>
        <xdr:cNvSpPr txBox="1">
          <a:spLocks noChangeArrowheads="1"/>
        </xdr:cNvSpPr>
      </xdr:nvSpPr>
      <xdr:spPr bwMode="auto">
        <a:xfrm>
          <a:off x="38100" y="104775"/>
          <a:ext cx="9896475" cy="3590925"/>
        </a:xfrm>
        <a:prstGeom prst="rect">
          <a:avLst/>
        </a:prstGeom>
        <a:noFill/>
        <a:ln w="9525">
          <a:noFill/>
          <a:miter lim="800000"/>
          <a:headEnd/>
          <a:tailEnd/>
        </a:ln>
      </xdr:spPr>
      <xdr:txBody>
        <a:bodyPr vertOverflow="clip" wrap="square" lIns="36576" tIns="27432" rIns="0" bIns="0" anchor="t" upright="1"/>
        <a:lstStyle/>
        <a:p>
          <a:pPr algn="l" rtl="0">
            <a:defRPr sz="1000"/>
          </a:pPr>
          <a:r>
            <a:rPr lang="ru-RU" sz="1200" b="1" i="0" strike="noStrike">
              <a:solidFill>
                <a:srgbClr val="000000"/>
              </a:solidFill>
              <a:latin typeface="Arial Cyr"/>
            </a:rPr>
            <a:t>Утверждена решением                                                                                                                    Генеральный директор</a:t>
          </a:r>
        </a:p>
        <a:p>
          <a:pPr algn="l" rtl="0">
            <a:defRPr sz="1000"/>
          </a:pPr>
          <a:r>
            <a:rPr lang="ru-RU" sz="1200" b="1" i="0" strike="noStrike">
              <a:solidFill>
                <a:srgbClr val="000000"/>
              </a:solidFill>
              <a:latin typeface="Arial Cyr"/>
            </a:rPr>
            <a:t>Совета директоров ОАО "______________"                                                                                ОАО "МРСК/РСК _______________________"</a:t>
          </a:r>
        </a:p>
        <a:p>
          <a:pPr algn="l" rtl="0">
            <a:defRPr sz="1000"/>
          </a:pPr>
          <a:r>
            <a:rPr lang="ru-RU" sz="1200" b="1" i="0" strike="noStrike">
              <a:solidFill>
                <a:srgbClr val="000000"/>
              </a:solidFill>
              <a:latin typeface="Arial Cyr"/>
            </a:rPr>
            <a:t>"___"___________ 200_ г.                                                                                                                 "___"___________ 200_ г.</a:t>
          </a:r>
        </a:p>
        <a:p>
          <a:pPr algn="l" rtl="0">
            <a:defRPr sz="1000"/>
          </a:pPr>
          <a:endParaRPr lang="ru-RU" sz="1200" b="1" i="0" strike="noStrike">
            <a:solidFill>
              <a:srgbClr val="000000"/>
            </a:solidFill>
            <a:latin typeface="Arial Cyr"/>
          </a:endParaRPr>
        </a:p>
        <a:p>
          <a:pPr algn="l" rtl="0">
            <a:defRPr sz="1000"/>
          </a:pPr>
          <a:r>
            <a:rPr lang="ru-RU" sz="1200" b="1" i="0" strike="noStrike">
              <a:solidFill>
                <a:srgbClr val="000000"/>
              </a:solidFill>
              <a:latin typeface="Arial Cyr"/>
            </a:rPr>
            <a:t>_____________________(________________)                                                                                  __________________(_____________)</a:t>
          </a:r>
        </a:p>
        <a:p>
          <a:pPr algn="l" rtl="0">
            <a:defRPr sz="1000"/>
          </a:pPr>
          <a:endParaRPr lang="ru-RU" sz="1200" b="1" i="0" strike="noStrike">
            <a:solidFill>
              <a:srgbClr val="000000"/>
            </a:solidFill>
            <a:latin typeface="Arial Cyr"/>
          </a:endParaRPr>
        </a:p>
        <a:p>
          <a:pPr algn="l" rtl="0">
            <a:defRPr sz="1000"/>
          </a:pPr>
          <a:endParaRPr lang="ru-RU" sz="1200" b="1" i="0" strike="noStrike">
            <a:solidFill>
              <a:srgbClr val="000000"/>
            </a:solidFill>
            <a:latin typeface="Arial Cyr"/>
          </a:endParaRPr>
        </a:p>
        <a:p>
          <a:pPr algn="l" rtl="0">
            <a:defRPr sz="1000"/>
          </a:pPr>
          <a:r>
            <a:rPr lang="en-US" sz="1200" b="1" i="0" strike="noStrike">
              <a:solidFill>
                <a:srgbClr val="000000"/>
              </a:solidFill>
              <a:latin typeface="Arial Cyr"/>
            </a:rPr>
            <a:t>C</a:t>
          </a:r>
          <a:r>
            <a:rPr lang="ru-RU" sz="1200" b="1" i="0" strike="noStrike">
              <a:solidFill>
                <a:srgbClr val="000000"/>
              </a:solidFill>
              <a:latin typeface="Arial Cyr"/>
            </a:rPr>
            <a:t>огласована</a:t>
          </a:r>
        </a:p>
        <a:p>
          <a:pPr algn="l" rtl="0">
            <a:defRPr sz="1000"/>
          </a:pPr>
          <a:r>
            <a:rPr lang="ru-RU" sz="1200" b="1" i="0" strike="noStrike">
              <a:solidFill>
                <a:srgbClr val="000000"/>
              </a:solidFill>
              <a:latin typeface="Arial Cyr"/>
            </a:rPr>
            <a:t>Первым заместителем</a:t>
          </a:r>
          <a:r>
            <a:rPr lang="ru-RU" sz="1200" b="1" i="0" strike="noStrike" baseline="0">
              <a:solidFill>
                <a:srgbClr val="000000"/>
              </a:solidFill>
              <a:latin typeface="Arial Cyr"/>
            </a:rPr>
            <a:t> Генерального директора</a:t>
          </a:r>
          <a:r>
            <a:rPr lang="ru-RU" sz="1200" b="1" i="0" strike="noStrike">
              <a:solidFill>
                <a:srgbClr val="000000"/>
              </a:solidFill>
              <a:latin typeface="Arial Cyr"/>
            </a:rPr>
            <a:t>                                                                                                                                       </a:t>
          </a:r>
        </a:p>
        <a:p>
          <a:pPr algn="l" rtl="0">
            <a:defRPr sz="1000"/>
          </a:pPr>
          <a:r>
            <a:rPr lang="ru-RU" sz="1200" b="1" i="0" strike="noStrike">
              <a:solidFill>
                <a:srgbClr val="000000"/>
              </a:solidFill>
              <a:latin typeface="Arial Cyr"/>
            </a:rPr>
            <a:t>ОАО "Холдинг МРСК"</a:t>
          </a:r>
        </a:p>
        <a:p>
          <a:pPr algn="l" rtl="0">
            <a:defRPr sz="1000"/>
          </a:pPr>
          <a:endParaRPr lang="ru-RU" sz="1200" b="1" i="0" strike="noStrike">
            <a:solidFill>
              <a:srgbClr val="000000"/>
            </a:solidFill>
            <a:latin typeface="Arial Cyr"/>
          </a:endParaRPr>
        </a:p>
        <a:p>
          <a:pPr algn="l" rtl="0">
            <a:defRPr sz="1000"/>
          </a:pPr>
          <a:r>
            <a:rPr lang="ru-RU" sz="1200" b="1" i="0" strike="noStrike">
              <a:solidFill>
                <a:srgbClr val="000000"/>
              </a:solidFill>
              <a:latin typeface="Arial Cyr"/>
            </a:rPr>
            <a:t>"___"__________ 200_ г.</a:t>
          </a:r>
        </a:p>
        <a:p>
          <a:pPr algn="l" rtl="0">
            <a:defRPr sz="1000"/>
          </a:pPr>
          <a:endParaRPr lang="ru-RU" sz="1200" b="1" i="0" strike="noStrike">
            <a:solidFill>
              <a:srgbClr val="000000"/>
            </a:solidFill>
            <a:latin typeface="Arial Cyr"/>
          </a:endParaRPr>
        </a:p>
        <a:p>
          <a:pPr algn="l" rtl="0">
            <a:defRPr sz="1000"/>
          </a:pPr>
          <a:r>
            <a:rPr lang="ru-RU" sz="1200" b="1" i="0" strike="noStrike">
              <a:solidFill>
                <a:srgbClr val="000000"/>
              </a:solidFill>
              <a:latin typeface="Arial Cyr"/>
            </a:rPr>
            <a:t>_____________________(_________________)</a:t>
          </a:r>
        </a:p>
      </xdr:txBody>
    </xdr:sp>
    <xdr:clientData/>
  </xdr:twoCellAnchor>
  <xdr:twoCellAnchor>
    <xdr:from>
      <xdr:col>36</xdr:col>
      <xdr:colOff>0</xdr:colOff>
      <xdr:row>0</xdr:row>
      <xdr:rowOff>0</xdr:rowOff>
    </xdr:from>
    <xdr:to>
      <xdr:col>64</xdr:col>
      <xdr:colOff>497206</xdr:colOff>
      <xdr:row>0</xdr:row>
      <xdr:rowOff>0</xdr:rowOff>
    </xdr:to>
    <xdr:sp macro="" textlink="">
      <xdr:nvSpPr>
        <xdr:cNvPr id="4" name="Text Box 1"/>
        <xdr:cNvSpPr txBox="1">
          <a:spLocks noChangeArrowheads="1"/>
        </xdr:cNvSpPr>
      </xdr:nvSpPr>
      <xdr:spPr bwMode="auto">
        <a:xfrm>
          <a:off x="12011025" y="104775"/>
          <a:ext cx="5715000" cy="1209675"/>
        </a:xfrm>
        <a:prstGeom prst="rect">
          <a:avLst/>
        </a:prstGeom>
        <a:noFill/>
        <a:ln w="9525">
          <a:noFill/>
          <a:miter lim="800000"/>
          <a:headEnd/>
          <a:tailEnd/>
        </a:ln>
      </xdr:spPr>
      <xdr:txBody>
        <a:bodyPr vertOverflow="clip" wrap="square" lIns="0" tIns="32004" rIns="36576" bIns="0" anchor="t" upright="1"/>
        <a:lstStyle/>
        <a:p>
          <a:pPr algn="r" rtl="0">
            <a:defRPr sz="1000"/>
          </a:pPr>
          <a:r>
            <a:rPr lang="ru-RU" sz="1400" b="1" i="0" strike="noStrike" baseline="0">
              <a:solidFill>
                <a:srgbClr val="000000"/>
              </a:solidFill>
              <a:latin typeface="Arial Cyr"/>
            </a:rPr>
            <a:t> </a:t>
          </a:r>
          <a:endParaRPr lang="ru-RU" sz="1400" b="1" i="0" strike="noStrike">
            <a:solidFill>
              <a:srgbClr val="000000"/>
            </a:solidFill>
            <a:latin typeface="Arial Cyr"/>
          </a:endParaRPr>
        </a:p>
      </xdr:txBody>
    </xdr:sp>
    <xdr:clientData/>
  </xdr:twoCellAnchor>
  <xdr:twoCellAnchor>
    <xdr:from>
      <xdr:col>1</xdr:col>
      <xdr:colOff>0</xdr:colOff>
      <xdr:row>0</xdr:row>
      <xdr:rowOff>0</xdr:rowOff>
    </xdr:from>
    <xdr:to>
      <xdr:col>28</xdr:col>
      <xdr:colOff>231538</xdr:colOff>
      <xdr:row>0</xdr:row>
      <xdr:rowOff>0</xdr:rowOff>
    </xdr:to>
    <xdr:sp macro="" textlink="">
      <xdr:nvSpPr>
        <xdr:cNvPr id="5" name="Text Box 2"/>
        <xdr:cNvSpPr txBox="1">
          <a:spLocks noChangeArrowheads="1"/>
        </xdr:cNvSpPr>
      </xdr:nvSpPr>
      <xdr:spPr bwMode="auto">
        <a:xfrm>
          <a:off x="38100" y="104775"/>
          <a:ext cx="9896475" cy="3590925"/>
        </a:xfrm>
        <a:prstGeom prst="rect">
          <a:avLst/>
        </a:prstGeom>
        <a:noFill/>
        <a:ln w="9525">
          <a:noFill/>
          <a:miter lim="800000"/>
          <a:headEnd/>
          <a:tailEnd/>
        </a:ln>
      </xdr:spPr>
      <xdr:txBody>
        <a:bodyPr vertOverflow="clip" wrap="square" lIns="36576" tIns="27432" rIns="0" bIns="0" anchor="t" upright="1"/>
        <a:lstStyle/>
        <a:p>
          <a:pPr algn="l" rtl="0">
            <a:defRPr sz="1000"/>
          </a:pPr>
          <a:r>
            <a:rPr lang="ru-RU" sz="1200" b="1" i="0" strike="noStrike">
              <a:solidFill>
                <a:srgbClr val="000000"/>
              </a:solidFill>
              <a:latin typeface="Arial Cyr"/>
            </a:rPr>
            <a:t>Утверждена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38100</xdr:colOff>
      <xdr:row>0</xdr:row>
      <xdr:rowOff>104775</xdr:rowOff>
    </xdr:from>
    <xdr:to>
      <xdr:col>2</xdr:col>
      <xdr:colOff>657225</xdr:colOff>
      <xdr:row>23</xdr:row>
      <xdr:rowOff>0</xdr:rowOff>
    </xdr:to>
    <xdr:sp macro="" textlink="">
      <xdr:nvSpPr>
        <xdr:cNvPr id="7169" name="Text Box 2"/>
        <xdr:cNvSpPr txBox="1">
          <a:spLocks noChangeArrowheads="1"/>
        </xdr:cNvSpPr>
      </xdr:nvSpPr>
      <xdr:spPr bwMode="auto">
        <a:xfrm>
          <a:off x="38100" y="104775"/>
          <a:ext cx="5543550" cy="5095875"/>
        </a:xfrm>
        <a:prstGeom prst="rect">
          <a:avLst/>
        </a:prstGeom>
        <a:noFill/>
        <a:ln w="9525">
          <a:noFill/>
          <a:miter lim="800000"/>
          <a:headEnd/>
          <a:tailEnd/>
        </a:ln>
      </xdr:spPr>
      <xdr:txBody>
        <a:bodyPr vertOverflow="clip" wrap="square" lIns="36576" tIns="27432" rIns="0" bIns="0" anchor="t" upright="1"/>
        <a:lstStyle/>
        <a:p>
          <a:pPr algn="l" rtl="0">
            <a:defRPr sz="1000"/>
          </a:pPr>
          <a:r>
            <a:rPr lang="ru-RU" sz="1400" b="1" i="0" u="none" strike="noStrike" baseline="0">
              <a:solidFill>
                <a:srgbClr val="000000"/>
              </a:solidFill>
              <a:latin typeface="Arial Cyr"/>
              <a:cs typeface="Arial Cyr"/>
            </a:rPr>
            <a:t>Утверждена решением                                                                                                                                                                                                                                  </a:t>
          </a:r>
        </a:p>
        <a:p>
          <a:pPr algn="l" rtl="0">
            <a:defRPr sz="1000"/>
          </a:pPr>
          <a:r>
            <a:rPr lang="ru-RU" sz="1400" b="1" i="0" u="none" strike="noStrike" baseline="0">
              <a:solidFill>
                <a:srgbClr val="000000"/>
              </a:solidFill>
              <a:latin typeface="Arial Cyr"/>
              <a:cs typeface="Arial Cyr"/>
            </a:rPr>
            <a:t>Совета директоров ОАО "Кубаньэнерго"                                                                           </a:t>
          </a:r>
        </a:p>
        <a:p>
          <a:pPr algn="l" rtl="0">
            <a:defRPr sz="1000"/>
          </a:pPr>
          <a:r>
            <a:rPr lang="ru-RU" sz="1400" b="1" i="0" u="none" strike="noStrike" baseline="0">
              <a:solidFill>
                <a:srgbClr val="000000"/>
              </a:solidFill>
              <a:latin typeface="Arial Cyr"/>
              <a:cs typeface="Arial Cyr"/>
            </a:rPr>
            <a:t>_______________________"</a:t>
          </a:r>
        </a:p>
        <a:p>
          <a:pPr algn="l" rtl="0">
            <a:defRPr sz="1000"/>
          </a:pPr>
          <a:r>
            <a:rPr lang="ru-RU" sz="1400" b="1" i="0" u="none" strike="noStrike" baseline="0">
              <a:solidFill>
                <a:srgbClr val="000000"/>
              </a:solidFill>
              <a:latin typeface="Arial Cyr"/>
              <a:cs typeface="Arial Cyr"/>
            </a:rPr>
            <a:t>"___"___________ 200_ г.                                                                                                                </a:t>
          </a:r>
        </a:p>
        <a:p>
          <a:pPr algn="l" rtl="0">
            <a:defRPr sz="1000"/>
          </a:pPr>
          <a:endParaRPr lang="ru-RU" sz="1400" b="1" i="0" u="none" strike="noStrike" baseline="0">
            <a:solidFill>
              <a:srgbClr val="000000"/>
            </a:solidFill>
            <a:latin typeface="Arial Cyr"/>
            <a:cs typeface="Arial Cyr"/>
          </a:endParaRPr>
        </a:p>
        <a:p>
          <a:pPr algn="l" rtl="0">
            <a:defRPr sz="1000"/>
          </a:pPr>
          <a:r>
            <a:rPr lang="ru-RU" sz="1400" b="1" i="0" u="none" strike="noStrike" baseline="0">
              <a:solidFill>
                <a:srgbClr val="000000"/>
              </a:solidFill>
              <a:latin typeface="Arial Cyr"/>
              <a:cs typeface="Arial Cyr"/>
            </a:rPr>
            <a:t>_____________________(________________)                                                                           </a:t>
          </a:r>
        </a:p>
        <a:p>
          <a:pPr algn="l" rtl="0">
            <a:defRPr sz="1000"/>
          </a:pPr>
          <a:endParaRPr lang="ru-RU" sz="1400" b="1" i="0" u="none" strike="noStrike" baseline="0">
            <a:solidFill>
              <a:srgbClr val="000000"/>
            </a:solidFill>
            <a:latin typeface="Arial Cyr"/>
            <a:cs typeface="Arial Cyr"/>
          </a:endParaRPr>
        </a:p>
        <a:p>
          <a:pPr algn="l" rtl="0">
            <a:defRPr sz="1000"/>
          </a:pPr>
          <a:r>
            <a:rPr lang="ru-RU" sz="1400" b="1" i="0" u="none" strike="noStrike" baseline="0">
              <a:solidFill>
                <a:srgbClr val="000000"/>
              </a:solidFill>
              <a:latin typeface="Arial Cyr"/>
              <a:cs typeface="Arial Cyr"/>
            </a:rPr>
            <a:t>протокол от "___" _______________ 20___ г. № ____</a:t>
          </a:r>
        </a:p>
        <a:p>
          <a:pPr algn="l" rtl="0">
            <a:defRPr sz="1000"/>
          </a:pPr>
          <a:endParaRPr lang="ru-RU" sz="1400" b="1" i="0" u="none" strike="noStrike" baseline="0">
            <a:solidFill>
              <a:srgbClr val="000000"/>
            </a:solidFill>
            <a:latin typeface="Arial Cyr"/>
            <a:cs typeface="Arial Cyr"/>
          </a:endParaRPr>
        </a:p>
        <a:p>
          <a:pPr algn="l" rtl="0">
            <a:defRPr sz="1000"/>
          </a:pPr>
          <a:endParaRPr lang="ru-RU" sz="1400" b="1" i="0" u="none" strike="noStrike" baseline="0">
            <a:solidFill>
              <a:srgbClr val="000000"/>
            </a:solidFill>
            <a:latin typeface="Arial Cyr"/>
            <a:cs typeface="Arial Cyr"/>
          </a:endParaRPr>
        </a:p>
        <a:p>
          <a:pPr algn="l" rtl="0">
            <a:defRPr sz="1000"/>
          </a:pPr>
          <a:endParaRPr lang="ru-RU" sz="1400" b="1" i="0" u="none" strike="noStrike" baseline="0">
            <a:solidFill>
              <a:srgbClr val="000000"/>
            </a:solidFill>
            <a:latin typeface="Arial Cyr"/>
            <a:cs typeface="Arial Cyr"/>
          </a:endParaRPr>
        </a:p>
        <a:p>
          <a:pPr algn="l" rtl="0">
            <a:defRPr sz="1000"/>
          </a:pPr>
          <a:endParaRPr lang="ru-RU" sz="1400" b="1" i="0" u="none" strike="noStrike" baseline="0">
            <a:solidFill>
              <a:srgbClr val="000000"/>
            </a:solidFill>
            <a:latin typeface="Arial Cyr"/>
            <a:cs typeface="Arial Cyr"/>
          </a:endParaRPr>
        </a:p>
        <a:p>
          <a:pPr algn="l" rtl="0">
            <a:defRPr sz="1000"/>
          </a:pPr>
          <a:r>
            <a:rPr lang="en-US" sz="1400" b="1" i="0" u="none" strike="noStrike" baseline="0">
              <a:solidFill>
                <a:srgbClr val="000000"/>
              </a:solidFill>
              <a:latin typeface="Arial Cyr"/>
              <a:cs typeface="Arial Cyr"/>
            </a:rPr>
            <a:t>C</a:t>
          </a:r>
          <a:r>
            <a:rPr lang="ru-RU" sz="1400" b="1" i="0" u="none" strike="noStrike" baseline="0">
              <a:solidFill>
                <a:srgbClr val="000000"/>
              </a:solidFill>
              <a:latin typeface="Arial Cyr"/>
              <a:cs typeface="Arial Cyr"/>
            </a:rPr>
            <a:t>огласовано</a:t>
          </a:r>
        </a:p>
        <a:p>
          <a:pPr algn="l" rtl="0">
            <a:defRPr sz="1000"/>
          </a:pPr>
          <a:r>
            <a:rPr lang="ru-RU" sz="1400" b="1" i="0" u="none" strike="noStrike" baseline="0">
              <a:solidFill>
                <a:srgbClr val="000000"/>
              </a:solidFill>
              <a:latin typeface="Arial Cyr"/>
              <a:cs typeface="Arial Cyr"/>
            </a:rPr>
            <a:t>Заместитель Генерального директора                                                                                                                                       </a:t>
          </a:r>
        </a:p>
        <a:p>
          <a:pPr algn="l" rtl="0">
            <a:defRPr sz="1000"/>
          </a:pPr>
          <a:r>
            <a:rPr lang="ru-RU" sz="1400" b="1" i="0" u="none" strike="noStrike" baseline="0">
              <a:solidFill>
                <a:srgbClr val="000000"/>
              </a:solidFill>
              <a:latin typeface="Arial Cyr"/>
              <a:cs typeface="Arial Cyr"/>
            </a:rPr>
            <a:t>ОАО "Холдинг МРСК"</a:t>
          </a:r>
        </a:p>
        <a:p>
          <a:pPr algn="l" rtl="0">
            <a:defRPr sz="1000"/>
          </a:pPr>
          <a:endParaRPr lang="ru-RU" sz="1400" b="1" i="0" u="none" strike="noStrike" baseline="0">
            <a:solidFill>
              <a:srgbClr val="000000"/>
            </a:solidFill>
            <a:latin typeface="Arial Cyr"/>
            <a:cs typeface="Arial Cyr"/>
          </a:endParaRPr>
        </a:p>
        <a:p>
          <a:pPr algn="l" rtl="0">
            <a:defRPr sz="1000"/>
          </a:pPr>
          <a:r>
            <a:rPr lang="ru-RU" sz="1400" b="1" i="0" u="none" strike="noStrike" baseline="0">
              <a:solidFill>
                <a:srgbClr val="000000"/>
              </a:solidFill>
              <a:latin typeface="Arial Cyr"/>
              <a:cs typeface="Arial Cyr"/>
            </a:rPr>
            <a:t>"___"__________ 2010 г.</a:t>
          </a:r>
        </a:p>
        <a:p>
          <a:pPr algn="l" rtl="0">
            <a:defRPr sz="1000"/>
          </a:pPr>
          <a:endParaRPr lang="ru-RU" sz="1400" b="1" i="0" u="none" strike="noStrike" baseline="0">
            <a:solidFill>
              <a:srgbClr val="000000"/>
            </a:solidFill>
            <a:latin typeface="Arial Cyr"/>
            <a:cs typeface="Arial Cyr"/>
          </a:endParaRPr>
        </a:p>
        <a:p>
          <a:pPr algn="l" rtl="0">
            <a:defRPr sz="1000"/>
          </a:pPr>
          <a:r>
            <a:rPr lang="ru-RU" sz="1400" b="1" i="0" u="none" strike="noStrike" baseline="0">
              <a:solidFill>
                <a:srgbClr val="000000"/>
              </a:solidFill>
              <a:latin typeface="Arial Cyr"/>
              <a:cs typeface="Arial Cyr"/>
            </a:rPr>
            <a:t>_____________________(_________________)</a:t>
          </a:r>
        </a:p>
      </xdr:txBody>
    </xdr:sp>
    <xdr:clientData/>
  </xdr:twoCellAnchor>
  <xdr:twoCellAnchor>
    <xdr:from>
      <xdr:col>3</xdr:col>
      <xdr:colOff>295275</xdr:colOff>
      <xdr:row>0</xdr:row>
      <xdr:rowOff>104775</xdr:rowOff>
    </xdr:from>
    <xdr:to>
      <xdr:col>9</xdr:col>
      <xdr:colOff>542925</xdr:colOff>
      <xdr:row>22</xdr:row>
      <xdr:rowOff>304800</xdr:rowOff>
    </xdr:to>
    <xdr:sp macro="" textlink="">
      <xdr:nvSpPr>
        <xdr:cNvPr id="7170" name="Text Box 2"/>
        <xdr:cNvSpPr txBox="1">
          <a:spLocks noChangeArrowheads="1"/>
        </xdr:cNvSpPr>
      </xdr:nvSpPr>
      <xdr:spPr bwMode="auto">
        <a:xfrm>
          <a:off x="6619875" y="104775"/>
          <a:ext cx="5543550" cy="5029200"/>
        </a:xfrm>
        <a:prstGeom prst="rect">
          <a:avLst/>
        </a:prstGeom>
        <a:noFill/>
        <a:ln w="9525">
          <a:noFill/>
          <a:miter lim="800000"/>
          <a:headEnd/>
          <a:tailEnd/>
        </a:ln>
      </xdr:spPr>
      <xdr:txBody>
        <a:bodyPr vertOverflow="clip" wrap="square" lIns="36576" tIns="27432" rIns="0" bIns="0" anchor="t" upright="1"/>
        <a:lstStyle/>
        <a:p>
          <a:pPr algn="l" rtl="0">
            <a:defRPr sz="1000"/>
          </a:pPr>
          <a:r>
            <a:rPr lang="ru-RU" sz="1400" b="1" i="0" u="none" strike="noStrike" baseline="0">
              <a:solidFill>
                <a:srgbClr val="000000"/>
              </a:solidFill>
              <a:latin typeface="Arial Cyr"/>
              <a:cs typeface="Arial Cyr"/>
            </a:rPr>
            <a:t>Заместитель генерального директора по техническим вопросам - главный инженер ОАО "МРСК Юга"                                       </a:t>
          </a:r>
        </a:p>
        <a:p>
          <a:pPr algn="l" rtl="0">
            <a:defRPr sz="1000"/>
          </a:pPr>
          <a:endParaRPr lang="ru-RU" sz="1400" b="1" i="0" u="none" strike="noStrike" baseline="0">
            <a:solidFill>
              <a:srgbClr val="000000"/>
            </a:solidFill>
            <a:latin typeface="Arial Cyr"/>
            <a:cs typeface="Arial Cyr"/>
          </a:endParaRPr>
        </a:p>
        <a:p>
          <a:pPr algn="l" rtl="0">
            <a:defRPr sz="1000"/>
          </a:pPr>
          <a:r>
            <a:rPr lang="ru-RU" sz="1400" b="1" i="0" u="none" strike="noStrike" baseline="0">
              <a:solidFill>
                <a:srgbClr val="000000"/>
              </a:solidFill>
              <a:latin typeface="Arial Cyr"/>
              <a:cs typeface="Arial Cyr"/>
            </a:rPr>
            <a:t>"___"__________ 2010 г.   </a:t>
          </a:r>
        </a:p>
        <a:p>
          <a:pPr algn="l" rtl="0">
            <a:defRPr sz="1000"/>
          </a:pPr>
          <a:endParaRPr lang="ru-RU" sz="1400" b="1" i="0" u="none" strike="noStrike" baseline="0">
            <a:solidFill>
              <a:srgbClr val="000000"/>
            </a:solidFill>
            <a:latin typeface="Arial Cyr"/>
            <a:cs typeface="Arial Cyr"/>
          </a:endParaRPr>
        </a:p>
        <a:p>
          <a:pPr algn="l" rtl="0">
            <a:defRPr sz="1000"/>
          </a:pPr>
          <a:r>
            <a:rPr lang="ru-RU" sz="1400" b="1" i="0" u="none" strike="noStrike" baseline="0">
              <a:solidFill>
                <a:srgbClr val="000000"/>
              </a:solidFill>
              <a:latin typeface="Arial Cyr"/>
              <a:cs typeface="Arial Cyr"/>
            </a:rPr>
            <a:t>_____________________ Г.А. Султанов                                                                     </a:t>
          </a:r>
        </a:p>
        <a:p>
          <a:pPr algn="l" rtl="0">
            <a:defRPr sz="1000"/>
          </a:pPr>
          <a:endParaRPr lang="ru-RU" sz="1400" b="1" i="0" u="none" strike="noStrike" baseline="0">
            <a:solidFill>
              <a:srgbClr val="000000"/>
            </a:solidFill>
            <a:latin typeface="Arial Cyr"/>
            <a:cs typeface="Arial Cyr"/>
          </a:endParaRPr>
        </a:p>
        <a:p>
          <a:pPr algn="l" rtl="0">
            <a:defRPr sz="1000"/>
          </a:pPr>
          <a:endParaRPr lang="ru-RU" sz="1400" b="1" i="0" u="none" strike="noStrike" baseline="0">
            <a:solidFill>
              <a:srgbClr val="000000"/>
            </a:solidFill>
            <a:latin typeface="Arial Cyr"/>
            <a:cs typeface="Arial Cyr"/>
          </a:endParaRPr>
        </a:p>
        <a:p>
          <a:pPr algn="l" rtl="0">
            <a:defRPr sz="1000"/>
          </a:pPr>
          <a:endParaRPr lang="ru-RU" sz="1400" b="1" i="0" u="none" strike="noStrike" baseline="0">
            <a:solidFill>
              <a:srgbClr val="000000"/>
            </a:solidFill>
            <a:latin typeface="Arial Cyr"/>
            <a:cs typeface="Arial Cyr"/>
          </a:endParaRPr>
        </a:p>
        <a:p>
          <a:pPr algn="l" rtl="0">
            <a:defRPr sz="1000"/>
          </a:pPr>
          <a:endParaRPr lang="ru-RU" sz="1400" b="1" i="0" u="none" strike="noStrike" baseline="0">
            <a:solidFill>
              <a:srgbClr val="000000"/>
            </a:solidFill>
            <a:latin typeface="Arial Cyr"/>
            <a:cs typeface="Arial Cyr"/>
          </a:endParaRPr>
        </a:p>
        <a:p>
          <a:pPr algn="l" rtl="0">
            <a:defRPr sz="1000"/>
          </a:pPr>
          <a:endParaRPr lang="ru-RU" sz="1400" b="1" i="0" u="none" strike="noStrike" baseline="0">
            <a:solidFill>
              <a:srgbClr val="000000"/>
            </a:solidFill>
            <a:latin typeface="Arial Cyr"/>
            <a:cs typeface="Arial Cyr"/>
          </a:endParaRPr>
        </a:p>
        <a:p>
          <a:pPr algn="l" rtl="0">
            <a:defRPr sz="1000"/>
          </a:pPr>
          <a:endParaRPr lang="ru-RU" sz="1400" b="1" i="0" u="none" strike="noStrike" baseline="0">
            <a:solidFill>
              <a:srgbClr val="000000"/>
            </a:solidFill>
            <a:latin typeface="Arial Cyr"/>
            <a:cs typeface="Arial Cyr"/>
          </a:endParaRPr>
        </a:p>
        <a:p>
          <a:pPr algn="l" rtl="0">
            <a:defRPr sz="1000"/>
          </a:pPr>
          <a:r>
            <a:rPr lang="en-US" sz="1400" b="1" i="0" u="none" strike="noStrike" baseline="0">
              <a:solidFill>
                <a:srgbClr val="000000"/>
              </a:solidFill>
              <a:latin typeface="Arial Cyr"/>
              <a:cs typeface="Arial Cyr"/>
            </a:rPr>
            <a:t>C</a:t>
          </a:r>
          <a:r>
            <a:rPr lang="ru-RU" sz="1400" b="1" i="0" u="none" strike="noStrike" baseline="0">
              <a:solidFill>
                <a:srgbClr val="000000"/>
              </a:solidFill>
              <a:latin typeface="Arial Cyr"/>
              <a:cs typeface="Arial Cyr"/>
            </a:rPr>
            <a:t>огласовано                                                                                                                                      </a:t>
          </a:r>
        </a:p>
        <a:p>
          <a:pPr algn="l" rtl="0">
            <a:defRPr sz="1000"/>
          </a:pPr>
          <a:r>
            <a:rPr lang="ru-RU" sz="1400" b="1" i="0" u="none" strike="noStrike" baseline="0">
              <a:solidFill>
                <a:srgbClr val="000000"/>
              </a:solidFill>
              <a:latin typeface="Arial Cyr"/>
              <a:cs typeface="Arial Cyr"/>
            </a:rPr>
            <a:t>ОАО "МРСК Юга"</a:t>
          </a:r>
        </a:p>
        <a:p>
          <a:pPr algn="l" rtl="0">
            <a:defRPr sz="1000"/>
          </a:pPr>
          <a:endParaRPr lang="ru-RU" sz="1400" b="1" i="0" u="none" strike="noStrike" baseline="0">
            <a:solidFill>
              <a:srgbClr val="000000"/>
            </a:solidFill>
            <a:latin typeface="Arial Cyr"/>
            <a:cs typeface="Arial Cyr"/>
          </a:endParaRPr>
        </a:p>
        <a:p>
          <a:pPr algn="l" rtl="0">
            <a:defRPr sz="1000"/>
          </a:pPr>
          <a:r>
            <a:rPr lang="ru-RU" sz="1400" b="1" i="0" u="none" strike="noStrike" baseline="0">
              <a:solidFill>
                <a:srgbClr val="000000"/>
              </a:solidFill>
              <a:latin typeface="Arial Cyr"/>
              <a:cs typeface="Arial Cyr"/>
            </a:rPr>
            <a:t>"___"__________ 2010 г.</a:t>
          </a:r>
        </a:p>
        <a:p>
          <a:pPr algn="l" rtl="0">
            <a:defRPr sz="1000"/>
          </a:pPr>
          <a:endParaRPr lang="ru-RU" sz="1400" b="1" i="0" u="none" strike="noStrike" baseline="0">
            <a:solidFill>
              <a:srgbClr val="000000"/>
            </a:solidFill>
            <a:latin typeface="Arial Cyr"/>
            <a:cs typeface="Arial Cyr"/>
          </a:endParaRPr>
        </a:p>
        <a:p>
          <a:pPr algn="l" rtl="0">
            <a:defRPr sz="1000"/>
          </a:pPr>
          <a:r>
            <a:rPr lang="ru-RU" sz="1400" b="1" i="0" u="none" strike="noStrike" baseline="0">
              <a:solidFill>
                <a:srgbClr val="000000"/>
              </a:solidFill>
              <a:latin typeface="Arial Cyr"/>
              <a:cs typeface="Arial Cyr"/>
            </a:rPr>
            <a:t>_____________________(_________________)</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552450</xdr:colOff>
      <xdr:row>0</xdr:row>
      <xdr:rowOff>9525</xdr:rowOff>
    </xdr:from>
    <xdr:to>
      <xdr:col>3</xdr:col>
      <xdr:colOff>3619500</xdr:colOff>
      <xdr:row>18</xdr:row>
      <xdr:rowOff>0</xdr:rowOff>
    </xdr:to>
    <xdr:sp macro="" textlink="">
      <xdr:nvSpPr>
        <xdr:cNvPr id="3073" name="Text Box 2"/>
        <xdr:cNvSpPr txBox="1">
          <a:spLocks noChangeArrowheads="1"/>
        </xdr:cNvSpPr>
      </xdr:nvSpPr>
      <xdr:spPr bwMode="auto">
        <a:xfrm>
          <a:off x="552450" y="9525"/>
          <a:ext cx="4905375" cy="2905125"/>
        </a:xfrm>
        <a:prstGeom prst="rect">
          <a:avLst/>
        </a:prstGeom>
        <a:noFill/>
        <a:ln w="9525">
          <a:noFill/>
          <a:miter lim="800000"/>
          <a:headEnd/>
          <a:tailEnd/>
        </a:ln>
      </xdr:spPr>
      <xdr:txBody>
        <a:bodyPr vertOverflow="clip" wrap="square" lIns="36576" tIns="27432" rIns="0" bIns="0" anchor="t" upright="1"/>
        <a:lstStyle/>
        <a:p>
          <a:pPr algn="l" rtl="0">
            <a:defRPr sz="1000"/>
          </a:pPr>
          <a:r>
            <a:rPr lang="en-US" sz="1500" b="1" i="0" u="none" strike="noStrike" baseline="0">
              <a:solidFill>
                <a:srgbClr val="000000"/>
              </a:solidFill>
              <a:latin typeface="Arial Cyr"/>
              <a:cs typeface="Arial Cyr"/>
            </a:rPr>
            <a:t>C</a:t>
          </a:r>
          <a:r>
            <a:rPr lang="ru-RU" sz="1500" b="1" i="0" u="none" strike="noStrike" baseline="0">
              <a:solidFill>
                <a:srgbClr val="000000"/>
              </a:solidFill>
              <a:latin typeface="Arial Cyr"/>
              <a:cs typeface="Arial Cyr"/>
            </a:rPr>
            <a:t>огласовано</a:t>
          </a:r>
        </a:p>
        <a:p>
          <a:pPr algn="l" rtl="0">
            <a:defRPr sz="1000"/>
          </a:pPr>
          <a:r>
            <a:rPr lang="ru-RU" sz="1500" b="1" i="0" u="none" strike="noStrike" baseline="0">
              <a:solidFill>
                <a:srgbClr val="000000"/>
              </a:solidFill>
              <a:latin typeface="Arial Cyr"/>
              <a:cs typeface="Arial Cyr"/>
            </a:rPr>
            <a:t>Заместитель генерального директора</a:t>
          </a:r>
        </a:p>
        <a:p>
          <a:pPr algn="l" rtl="0">
            <a:defRPr sz="1000"/>
          </a:pPr>
          <a:r>
            <a:rPr lang="ru-RU" sz="1500" b="1" i="0" u="none" strike="noStrike" baseline="0">
              <a:solidFill>
                <a:srgbClr val="000000"/>
              </a:solidFill>
              <a:latin typeface="Arial Cyr"/>
              <a:cs typeface="Arial Cyr"/>
            </a:rPr>
            <a:t>по капитальному строительству                                                                                                                                    </a:t>
          </a:r>
        </a:p>
        <a:p>
          <a:pPr algn="l" rtl="0">
            <a:defRPr sz="1000"/>
          </a:pPr>
          <a:r>
            <a:rPr lang="ru-RU" sz="1500" b="1" i="0" u="none" strike="noStrike" baseline="0">
              <a:solidFill>
                <a:srgbClr val="000000"/>
              </a:solidFill>
              <a:latin typeface="Arial Cyr"/>
              <a:cs typeface="Arial Cyr"/>
            </a:rPr>
            <a:t>ОАО "Кубаньэнерго"</a:t>
          </a:r>
        </a:p>
        <a:p>
          <a:pPr algn="l" rtl="0">
            <a:defRPr sz="1000"/>
          </a:pPr>
          <a:endParaRPr lang="ru-RU" sz="1500" b="1" i="0" u="none" strike="noStrike" baseline="0">
            <a:solidFill>
              <a:srgbClr val="000000"/>
            </a:solidFill>
            <a:latin typeface="Arial Cyr"/>
            <a:cs typeface="Arial Cyr"/>
          </a:endParaRPr>
        </a:p>
        <a:p>
          <a:pPr algn="l" rtl="0">
            <a:defRPr sz="1000"/>
          </a:pPr>
          <a:endParaRPr lang="ru-RU" sz="1500" b="1" i="0" u="none" strike="noStrike" baseline="0">
            <a:solidFill>
              <a:srgbClr val="000000"/>
            </a:solidFill>
            <a:latin typeface="Arial Cyr"/>
            <a:cs typeface="Arial Cyr"/>
          </a:endParaRPr>
        </a:p>
        <a:p>
          <a:pPr algn="l" rtl="0">
            <a:defRPr sz="1000"/>
          </a:pPr>
          <a:r>
            <a:rPr lang="ru-RU" sz="1500" b="1" i="0" u="none" strike="noStrike" baseline="0">
              <a:solidFill>
                <a:srgbClr val="000000"/>
              </a:solidFill>
              <a:latin typeface="Arial Cyr"/>
              <a:cs typeface="Arial Cyr"/>
            </a:rPr>
            <a:t>"___"___________ 2010 г.</a:t>
          </a:r>
        </a:p>
        <a:p>
          <a:pPr algn="l" rtl="0">
            <a:defRPr sz="1000"/>
          </a:pPr>
          <a:endParaRPr lang="ru-RU" sz="1500" b="1" i="0" u="none" strike="noStrike" baseline="0">
            <a:solidFill>
              <a:srgbClr val="000000"/>
            </a:solidFill>
            <a:latin typeface="Arial Cyr"/>
            <a:cs typeface="Arial Cyr"/>
          </a:endParaRPr>
        </a:p>
        <a:p>
          <a:pPr algn="l" rtl="0">
            <a:defRPr sz="1000"/>
          </a:pPr>
          <a:endParaRPr lang="ru-RU" sz="1500" b="1" i="0" u="none" strike="noStrike" baseline="0">
            <a:solidFill>
              <a:srgbClr val="000000"/>
            </a:solidFill>
            <a:latin typeface="Arial Cyr"/>
            <a:cs typeface="Arial Cyr"/>
          </a:endParaRPr>
        </a:p>
        <a:p>
          <a:pPr algn="l" rtl="0">
            <a:defRPr sz="1000"/>
          </a:pPr>
          <a:r>
            <a:rPr lang="ru-RU" sz="1500" b="1" i="0" u="none" strike="noStrike" baseline="0">
              <a:solidFill>
                <a:srgbClr val="000000"/>
              </a:solidFill>
              <a:latin typeface="Arial Cyr"/>
              <a:cs typeface="Arial Cyr"/>
            </a:rPr>
            <a:t>__________________ М.Б. Бронников</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38100</xdr:colOff>
      <xdr:row>0</xdr:row>
      <xdr:rowOff>104775</xdr:rowOff>
    </xdr:from>
    <xdr:to>
      <xdr:col>3</xdr:col>
      <xdr:colOff>0</xdr:colOff>
      <xdr:row>23</xdr:row>
      <xdr:rowOff>171450</xdr:rowOff>
    </xdr:to>
    <xdr:sp macro="" textlink="">
      <xdr:nvSpPr>
        <xdr:cNvPr id="8193" name="Text Box 2"/>
        <xdr:cNvSpPr txBox="1">
          <a:spLocks noChangeArrowheads="1"/>
        </xdr:cNvSpPr>
      </xdr:nvSpPr>
      <xdr:spPr bwMode="auto">
        <a:xfrm>
          <a:off x="38100" y="104775"/>
          <a:ext cx="6772275" cy="6438900"/>
        </a:xfrm>
        <a:prstGeom prst="rect">
          <a:avLst/>
        </a:prstGeom>
        <a:noFill/>
        <a:ln w="9525">
          <a:noFill/>
          <a:miter lim="800000"/>
          <a:headEnd/>
          <a:tailEnd/>
        </a:ln>
      </xdr:spPr>
      <xdr:txBody>
        <a:bodyPr vertOverflow="clip" wrap="square" lIns="36576" tIns="27432" rIns="0" bIns="0" anchor="t" upright="1"/>
        <a:lstStyle/>
        <a:p>
          <a:pPr algn="l" rtl="0">
            <a:defRPr sz="1000"/>
          </a:pPr>
          <a:r>
            <a:rPr lang="ru-RU" sz="1800" b="1" i="0" u="none" strike="noStrike" baseline="0">
              <a:solidFill>
                <a:srgbClr val="000000"/>
              </a:solidFill>
              <a:latin typeface="Arial Cyr"/>
              <a:cs typeface="Arial Cyr"/>
            </a:rPr>
            <a:t>Утверждена решением                                                                                                                                                                                                                                  </a:t>
          </a:r>
        </a:p>
        <a:p>
          <a:pPr algn="l" rtl="0">
            <a:defRPr sz="1000"/>
          </a:pPr>
          <a:r>
            <a:rPr lang="ru-RU" sz="1800" b="1" i="0" u="none" strike="noStrike" baseline="0">
              <a:solidFill>
                <a:srgbClr val="000000"/>
              </a:solidFill>
              <a:latin typeface="Arial Cyr"/>
              <a:cs typeface="Arial Cyr"/>
            </a:rPr>
            <a:t>Совета директоров ОАО "Кубаньэнерго"                                                                           </a:t>
          </a:r>
        </a:p>
        <a:p>
          <a:pPr algn="l" rtl="0">
            <a:defRPr sz="1000"/>
          </a:pPr>
          <a:r>
            <a:rPr lang="ru-RU" sz="1800" b="1" i="0" u="none" strike="noStrike" baseline="0">
              <a:solidFill>
                <a:srgbClr val="000000"/>
              </a:solidFill>
              <a:latin typeface="Arial Cyr"/>
              <a:cs typeface="Arial Cyr"/>
            </a:rPr>
            <a:t>_______________________"</a:t>
          </a:r>
        </a:p>
        <a:p>
          <a:pPr algn="l" rtl="0">
            <a:defRPr sz="1000"/>
          </a:pPr>
          <a:r>
            <a:rPr lang="ru-RU" sz="1800" b="1" i="0" u="none" strike="noStrike" baseline="0">
              <a:solidFill>
                <a:srgbClr val="000000"/>
              </a:solidFill>
              <a:latin typeface="Arial Cyr"/>
              <a:cs typeface="Arial Cyr"/>
            </a:rPr>
            <a:t>"___"___________ 200_ г.                                                                                                                </a:t>
          </a:r>
        </a:p>
        <a:p>
          <a:pPr algn="l" rtl="0">
            <a:defRPr sz="1000"/>
          </a:pPr>
          <a:endParaRPr lang="ru-RU" sz="1800" b="1" i="0" u="none" strike="noStrike" baseline="0">
            <a:solidFill>
              <a:srgbClr val="000000"/>
            </a:solidFill>
            <a:latin typeface="Arial Cyr"/>
            <a:cs typeface="Arial Cyr"/>
          </a:endParaRPr>
        </a:p>
        <a:p>
          <a:pPr algn="l" rtl="0">
            <a:defRPr sz="1000"/>
          </a:pPr>
          <a:r>
            <a:rPr lang="ru-RU" sz="1800" b="1" i="0" u="none" strike="noStrike" baseline="0">
              <a:solidFill>
                <a:srgbClr val="000000"/>
              </a:solidFill>
              <a:latin typeface="Arial Cyr"/>
              <a:cs typeface="Arial Cyr"/>
            </a:rPr>
            <a:t>_____________________(________________)                                                                           </a:t>
          </a:r>
        </a:p>
        <a:p>
          <a:pPr algn="l" rtl="0">
            <a:defRPr sz="1000"/>
          </a:pPr>
          <a:endParaRPr lang="ru-RU" sz="1800" b="1" i="0" u="none" strike="noStrike" baseline="0">
            <a:solidFill>
              <a:srgbClr val="000000"/>
            </a:solidFill>
            <a:latin typeface="Arial Cyr"/>
            <a:cs typeface="Arial Cyr"/>
          </a:endParaRPr>
        </a:p>
        <a:p>
          <a:pPr algn="l" rtl="0">
            <a:defRPr sz="1000"/>
          </a:pPr>
          <a:r>
            <a:rPr lang="ru-RU" sz="1800" b="1" i="0" u="none" strike="noStrike" baseline="0">
              <a:solidFill>
                <a:srgbClr val="000000"/>
              </a:solidFill>
              <a:latin typeface="Arial Cyr"/>
              <a:cs typeface="Arial Cyr"/>
            </a:rPr>
            <a:t>протокол от "___" _______________ 20___ г. № ____</a:t>
          </a:r>
        </a:p>
        <a:p>
          <a:pPr algn="l" rtl="0">
            <a:defRPr sz="1000"/>
          </a:pPr>
          <a:endParaRPr lang="ru-RU" sz="1800" b="1" i="0" u="none" strike="noStrike" baseline="0">
            <a:solidFill>
              <a:srgbClr val="000000"/>
            </a:solidFill>
            <a:latin typeface="Arial Cyr"/>
            <a:cs typeface="Arial Cyr"/>
          </a:endParaRPr>
        </a:p>
        <a:p>
          <a:pPr algn="l" rtl="0">
            <a:defRPr sz="1000"/>
          </a:pPr>
          <a:endParaRPr lang="ru-RU" sz="1800" b="1" i="0" u="none" strike="noStrike" baseline="0">
            <a:solidFill>
              <a:srgbClr val="000000"/>
            </a:solidFill>
            <a:latin typeface="Arial Cyr"/>
            <a:cs typeface="Arial Cyr"/>
          </a:endParaRPr>
        </a:p>
        <a:p>
          <a:pPr algn="l" rtl="0">
            <a:defRPr sz="1000"/>
          </a:pPr>
          <a:endParaRPr lang="ru-RU" sz="1800" b="1" i="0" u="none" strike="noStrike" baseline="0">
            <a:solidFill>
              <a:srgbClr val="000000"/>
            </a:solidFill>
            <a:latin typeface="Arial Cyr"/>
            <a:cs typeface="Arial Cyr"/>
          </a:endParaRPr>
        </a:p>
        <a:p>
          <a:pPr algn="l" rtl="0">
            <a:defRPr sz="1000"/>
          </a:pPr>
          <a:endParaRPr lang="ru-RU" sz="1800" b="1" i="0" u="none" strike="noStrike" baseline="0">
            <a:solidFill>
              <a:srgbClr val="000000"/>
            </a:solidFill>
            <a:latin typeface="Arial Cyr"/>
            <a:cs typeface="Arial Cyr"/>
          </a:endParaRPr>
        </a:p>
        <a:p>
          <a:pPr algn="l" rtl="0">
            <a:defRPr sz="1000"/>
          </a:pPr>
          <a:r>
            <a:rPr lang="en-US" sz="1800" b="1" i="0" u="none" strike="noStrike" baseline="0">
              <a:solidFill>
                <a:srgbClr val="000000"/>
              </a:solidFill>
              <a:latin typeface="Arial Cyr"/>
              <a:cs typeface="Arial Cyr"/>
            </a:rPr>
            <a:t>C</a:t>
          </a:r>
          <a:r>
            <a:rPr lang="ru-RU" sz="1800" b="1" i="0" u="none" strike="noStrike" baseline="0">
              <a:solidFill>
                <a:srgbClr val="000000"/>
              </a:solidFill>
              <a:latin typeface="Arial Cyr"/>
              <a:cs typeface="Arial Cyr"/>
            </a:rPr>
            <a:t>огласовано</a:t>
          </a:r>
        </a:p>
        <a:p>
          <a:pPr algn="l" rtl="0">
            <a:defRPr sz="1000"/>
          </a:pPr>
          <a:r>
            <a:rPr lang="ru-RU" sz="1800" b="1" i="0" u="none" strike="noStrike" baseline="0">
              <a:solidFill>
                <a:srgbClr val="000000"/>
              </a:solidFill>
              <a:latin typeface="Arial Cyr"/>
              <a:cs typeface="Arial Cyr"/>
            </a:rPr>
            <a:t>Заместитель Генерального директора                                                                                                                                       </a:t>
          </a:r>
        </a:p>
        <a:p>
          <a:pPr algn="l" rtl="0">
            <a:defRPr sz="1000"/>
          </a:pPr>
          <a:r>
            <a:rPr lang="ru-RU" sz="1800" b="1" i="0" u="none" strike="noStrike" baseline="0">
              <a:solidFill>
                <a:srgbClr val="000000"/>
              </a:solidFill>
              <a:latin typeface="Arial Cyr"/>
              <a:cs typeface="Arial Cyr"/>
            </a:rPr>
            <a:t>ОАО "Холдинг МРСК"</a:t>
          </a:r>
        </a:p>
        <a:p>
          <a:pPr algn="l" rtl="0">
            <a:defRPr sz="1000"/>
          </a:pPr>
          <a:endParaRPr lang="ru-RU" sz="1800" b="1" i="0" u="none" strike="noStrike" baseline="0">
            <a:solidFill>
              <a:srgbClr val="000000"/>
            </a:solidFill>
            <a:latin typeface="Arial Cyr"/>
            <a:cs typeface="Arial Cyr"/>
          </a:endParaRPr>
        </a:p>
        <a:p>
          <a:pPr algn="l" rtl="0">
            <a:defRPr sz="1000"/>
          </a:pPr>
          <a:r>
            <a:rPr lang="ru-RU" sz="1800" b="1" i="0" u="none" strike="noStrike" baseline="0">
              <a:solidFill>
                <a:srgbClr val="000000"/>
              </a:solidFill>
              <a:latin typeface="Arial Cyr"/>
              <a:cs typeface="Arial Cyr"/>
            </a:rPr>
            <a:t>"___"__________ 2010 г.</a:t>
          </a:r>
        </a:p>
        <a:p>
          <a:pPr algn="l" rtl="0">
            <a:defRPr sz="1000"/>
          </a:pPr>
          <a:endParaRPr lang="ru-RU" sz="1800" b="1" i="0" u="none" strike="noStrike" baseline="0">
            <a:solidFill>
              <a:srgbClr val="000000"/>
            </a:solidFill>
            <a:latin typeface="Arial Cyr"/>
            <a:cs typeface="Arial Cyr"/>
          </a:endParaRPr>
        </a:p>
        <a:p>
          <a:pPr algn="l" rtl="0">
            <a:defRPr sz="1000"/>
          </a:pPr>
          <a:r>
            <a:rPr lang="ru-RU" sz="1800" b="1" i="0" u="none" strike="noStrike" baseline="0">
              <a:solidFill>
                <a:srgbClr val="000000"/>
              </a:solidFill>
              <a:latin typeface="Arial Cyr"/>
              <a:cs typeface="Arial Cyr"/>
            </a:rPr>
            <a:t>_____________________(_________________)</a:t>
          </a:r>
        </a:p>
      </xdr:txBody>
    </xdr:sp>
    <xdr:clientData/>
  </xdr:twoCellAnchor>
  <xdr:twoCellAnchor>
    <xdr:from>
      <xdr:col>4</xdr:col>
      <xdr:colOff>1019175</xdr:colOff>
      <xdr:row>0</xdr:row>
      <xdr:rowOff>104775</xdr:rowOff>
    </xdr:from>
    <xdr:to>
      <xdr:col>10</xdr:col>
      <xdr:colOff>457200</xdr:colOff>
      <xdr:row>22</xdr:row>
      <xdr:rowOff>152400</xdr:rowOff>
    </xdr:to>
    <xdr:sp macro="" textlink="">
      <xdr:nvSpPr>
        <xdr:cNvPr id="8194" name="Text Box 2"/>
        <xdr:cNvSpPr txBox="1">
          <a:spLocks noChangeArrowheads="1"/>
        </xdr:cNvSpPr>
      </xdr:nvSpPr>
      <xdr:spPr bwMode="auto">
        <a:xfrm>
          <a:off x="9086850" y="104775"/>
          <a:ext cx="6715125" cy="6162675"/>
        </a:xfrm>
        <a:prstGeom prst="rect">
          <a:avLst/>
        </a:prstGeom>
        <a:noFill/>
        <a:ln w="9525">
          <a:noFill/>
          <a:miter lim="800000"/>
          <a:headEnd/>
          <a:tailEnd/>
        </a:ln>
      </xdr:spPr>
      <xdr:txBody>
        <a:bodyPr vertOverflow="clip" wrap="square" lIns="36576" tIns="27432" rIns="0" bIns="0" anchor="t" upright="1"/>
        <a:lstStyle/>
        <a:p>
          <a:pPr algn="l" rtl="0">
            <a:defRPr sz="1000"/>
          </a:pPr>
          <a:r>
            <a:rPr lang="ru-RU" sz="1800" b="1" i="0" u="none" strike="noStrike" baseline="0">
              <a:solidFill>
                <a:srgbClr val="000000"/>
              </a:solidFill>
              <a:latin typeface="Arial Cyr"/>
              <a:cs typeface="Arial Cyr"/>
            </a:rPr>
            <a:t>Генеральный директор</a:t>
          </a:r>
        </a:p>
        <a:p>
          <a:pPr algn="l" rtl="0">
            <a:defRPr sz="1000"/>
          </a:pPr>
          <a:r>
            <a:rPr lang="ru-RU" sz="1800" b="1" i="0" u="none" strike="noStrike" baseline="0">
              <a:solidFill>
                <a:srgbClr val="000000"/>
              </a:solidFill>
              <a:latin typeface="Arial Cyr"/>
              <a:cs typeface="Arial Cyr"/>
            </a:rPr>
            <a:t>ОАО "Кубаньэнерго"                                              </a:t>
          </a:r>
        </a:p>
        <a:p>
          <a:pPr algn="l" rtl="0">
            <a:defRPr sz="1000"/>
          </a:pPr>
          <a:endParaRPr lang="ru-RU" sz="1800" b="1" i="0" u="none" strike="noStrike" baseline="0">
            <a:solidFill>
              <a:srgbClr val="000000"/>
            </a:solidFill>
            <a:latin typeface="Arial Cyr"/>
            <a:cs typeface="Arial Cyr"/>
          </a:endParaRPr>
        </a:p>
        <a:p>
          <a:pPr algn="l" rtl="0">
            <a:defRPr sz="1000"/>
          </a:pPr>
          <a:r>
            <a:rPr lang="ru-RU" sz="1800" b="1" i="0" u="none" strike="noStrike" baseline="0">
              <a:solidFill>
                <a:srgbClr val="000000"/>
              </a:solidFill>
              <a:latin typeface="Arial Cyr"/>
              <a:cs typeface="Arial Cyr"/>
            </a:rPr>
            <a:t>"___"__________ 2010 г.   </a:t>
          </a:r>
        </a:p>
        <a:p>
          <a:pPr algn="l" rtl="0">
            <a:defRPr sz="1000"/>
          </a:pPr>
          <a:endParaRPr lang="ru-RU" sz="1800" b="1" i="0" u="none" strike="noStrike" baseline="0">
            <a:solidFill>
              <a:srgbClr val="000000"/>
            </a:solidFill>
            <a:latin typeface="Arial Cyr"/>
            <a:cs typeface="Arial Cyr"/>
          </a:endParaRPr>
        </a:p>
        <a:p>
          <a:pPr algn="l" rtl="0">
            <a:defRPr sz="1000"/>
          </a:pPr>
          <a:r>
            <a:rPr lang="ru-RU" sz="1800" b="1" i="0" u="none" strike="noStrike" baseline="0">
              <a:solidFill>
                <a:srgbClr val="000000"/>
              </a:solidFill>
              <a:latin typeface="Arial Cyr"/>
              <a:cs typeface="Arial Cyr"/>
            </a:rPr>
            <a:t>_____________________ Г.А. Султанов                                                                     </a:t>
          </a:r>
        </a:p>
        <a:p>
          <a:pPr algn="l" rtl="0">
            <a:defRPr sz="1000"/>
          </a:pPr>
          <a:endParaRPr lang="ru-RU" sz="1800" b="1" i="0" u="none" strike="noStrike" baseline="0">
            <a:solidFill>
              <a:srgbClr val="000000"/>
            </a:solidFill>
            <a:latin typeface="Arial Cyr"/>
            <a:cs typeface="Arial Cyr"/>
          </a:endParaRPr>
        </a:p>
        <a:p>
          <a:pPr algn="l" rtl="0">
            <a:defRPr sz="1000"/>
          </a:pPr>
          <a:endParaRPr lang="ru-RU" sz="1800" b="1" i="0" u="none" strike="noStrike" baseline="0">
            <a:solidFill>
              <a:srgbClr val="000000"/>
            </a:solidFill>
            <a:latin typeface="Arial Cyr"/>
            <a:cs typeface="Arial Cyr"/>
          </a:endParaRPr>
        </a:p>
        <a:p>
          <a:pPr algn="l" rtl="0">
            <a:defRPr sz="1000"/>
          </a:pPr>
          <a:endParaRPr lang="ru-RU" sz="1800" b="1" i="0" u="none" strike="noStrike" baseline="0">
            <a:solidFill>
              <a:srgbClr val="000000"/>
            </a:solidFill>
            <a:latin typeface="Arial Cyr"/>
            <a:cs typeface="Arial Cyr"/>
          </a:endParaRPr>
        </a:p>
        <a:p>
          <a:pPr algn="l" rtl="0">
            <a:defRPr sz="1000"/>
          </a:pPr>
          <a:endParaRPr lang="ru-RU" sz="1800" b="1" i="0" u="none" strike="noStrike" baseline="0">
            <a:solidFill>
              <a:srgbClr val="000000"/>
            </a:solidFill>
            <a:latin typeface="Arial Cyr"/>
            <a:cs typeface="Arial Cyr"/>
          </a:endParaRPr>
        </a:p>
        <a:p>
          <a:pPr algn="l" rtl="0">
            <a:defRPr sz="1000"/>
          </a:pPr>
          <a:endParaRPr lang="ru-RU" sz="1800" b="1" i="0" u="none" strike="noStrike" baseline="0">
            <a:solidFill>
              <a:srgbClr val="000000"/>
            </a:solidFill>
            <a:latin typeface="Arial Cyr"/>
            <a:cs typeface="Arial Cyr"/>
          </a:endParaRPr>
        </a:p>
        <a:p>
          <a:pPr algn="l" rtl="0">
            <a:defRPr sz="1000"/>
          </a:pPr>
          <a:endParaRPr lang="ru-RU" sz="1800" b="1" i="0" u="none" strike="noStrike" baseline="0">
            <a:solidFill>
              <a:srgbClr val="000000"/>
            </a:solidFill>
            <a:latin typeface="Arial Cyr"/>
            <a:cs typeface="Arial Cyr"/>
          </a:endParaRPr>
        </a:p>
        <a:p>
          <a:pPr algn="l" rtl="0">
            <a:defRPr sz="1000"/>
          </a:pPr>
          <a:r>
            <a:rPr lang="en-US" sz="1800" b="1" i="0" u="none" strike="noStrike" baseline="0">
              <a:solidFill>
                <a:srgbClr val="000000"/>
              </a:solidFill>
              <a:latin typeface="Arial Cyr"/>
              <a:cs typeface="Arial Cyr"/>
            </a:rPr>
            <a:t>C</a:t>
          </a:r>
          <a:r>
            <a:rPr lang="ru-RU" sz="1800" b="1" i="0" u="none" strike="noStrike" baseline="0">
              <a:solidFill>
                <a:srgbClr val="000000"/>
              </a:solidFill>
              <a:latin typeface="Arial Cyr"/>
              <a:cs typeface="Arial Cyr"/>
            </a:rPr>
            <a:t>огласовано                                                                                                                                     </a:t>
          </a:r>
        </a:p>
        <a:p>
          <a:pPr algn="l" rtl="0">
            <a:defRPr sz="1000"/>
          </a:pPr>
          <a:r>
            <a:rPr lang="ru-RU" sz="1800" b="1" i="0" u="none" strike="noStrike" baseline="0">
              <a:solidFill>
                <a:srgbClr val="000000"/>
              </a:solidFill>
              <a:latin typeface="Arial Cyr"/>
              <a:cs typeface="Arial Cyr"/>
            </a:rPr>
            <a:t>ОАО "МРСК Юга"</a:t>
          </a:r>
        </a:p>
        <a:p>
          <a:pPr algn="l" rtl="0">
            <a:defRPr sz="1000"/>
          </a:pPr>
          <a:endParaRPr lang="ru-RU" sz="1800" b="1" i="0" u="none" strike="noStrike" baseline="0">
            <a:solidFill>
              <a:srgbClr val="000000"/>
            </a:solidFill>
            <a:latin typeface="Arial Cyr"/>
            <a:cs typeface="Arial Cyr"/>
          </a:endParaRPr>
        </a:p>
        <a:p>
          <a:pPr algn="l" rtl="0">
            <a:defRPr sz="1000"/>
          </a:pPr>
          <a:r>
            <a:rPr lang="ru-RU" sz="1800" b="1" i="0" u="none" strike="noStrike" baseline="0">
              <a:solidFill>
                <a:srgbClr val="000000"/>
              </a:solidFill>
              <a:latin typeface="Arial Cyr"/>
              <a:cs typeface="Arial Cyr"/>
            </a:rPr>
            <a:t>"___"__________ 2010 г.</a:t>
          </a:r>
        </a:p>
        <a:p>
          <a:pPr algn="l" rtl="0">
            <a:defRPr sz="1000"/>
          </a:pPr>
          <a:endParaRPr lang="ru-RU" sz="1800" b="1" i="0" u="none" strike="noStrike" baseline="0">
            <a:solidFill>
              <a:srgbClr val="000000"/>
            </a:solidFill>
            <a:latin typeface="Arial Cyr"/>
            <a:cs typeface="Arial Cyr"/>
          </a:endParaRPr>
        </a:p>
        <a:p>
          <a:pPr algn="l" rtl="0">
            <a:defRPr sz="1000"/>
          </a:pPr>
          <a:r>
            <a:rPr lang="ru-RU" sz="1800" b="1" i="0" u="none" strike="noStrike" baseline="0">
              <a:solidFill>
                <a:srgbClr val="000000"/>
              </a:solidFill>
              <a:latin typeface="Arial Cyr"/>
              <a:cs typeface="Arial Cyr"/>
            </a:rPr>
            <a:t>_____________________(_________________)</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600075</xdr:colOff>
      <xdr:row>0</xdr:row>
      <xdr:rowOff>142875</xdr:rowOff>
    </xdr:from>
    <xdr:to>
      <xdr:col>16</xdr:col>
      <xdr:colOff>257175</xdr:colOff>
      <xdr:row>17</xdr:row>
      <xdr:rowOff>114300</xdr:rowOff>
    </xdr:to>
    <xdr:sp macro="" textlink="">
      <xdr:nvSpPr>
        <xdr:cNvPr id="4097" name="Text Box 2"/>
        <xdr:cNvSpPr txBox="1">
          <a:spLocks noChangeArrowheads="1"/>
        </xdr:cNvSpPr>
      </xdr:nvSpPr>
      <xdr:spPr bwMode="auto">
        <a:xfrm>
          <a:off x="9096375" y="142875"/>
          <a:ext cx="9658350" cy="2724150"/>
        </a:xfrm>
        <a:prstGeom prst="rect">
          <a:avLst/>
        </a:prstGeom>
        <a:noFill/>
        <a:ln w="9525">
          <a:noFill/>
          <a:miter lim="800000"/>
          <a:headEnd/>
          <a:tailEnd/>
        </a:ln>
      </xdr:spPr>
      <xdr:txBody>
        <a:bodyPr vertOverflow="clip" wrap="square" lIns="36576" tIns="27432" rIns="0" bIns="0" anchor="t" upright="1"/>
        <a:lstStyle/>
        <a:p>
          <a:pPr algn="l" rtl="0">
            <a:defRPr sz="1000"/>
          </a:pPr>
          <a:r>
            <a:rPr lang="en-US" sz="1500" b="1" i="0" u="none" strike="noStrike" baseline="0">
              <a:solidFill>
                <a:srgbClr val="000000"/>
              </a:solidFill>
              <a:latin typeface="Arial Cyr"/>
              <a:cs typeface="Arial Cyr"/>
            </a:rPr>
            <a:t>C</a:t>
          </a:r>
          <a:r>
            <a:rPr lang="ru-RU" sz="1500" b="1" i="0" u="none" strike="noStrike" baseline="0">
              <a:solidFill>
                <a:srgbClr val="000000"/>
              </a:solidFill>
              <a:latin typeface="Arial Cyr"/>
              <a:cs typeface="Arial Cyr"/>
            </a:rPr>
            <a:t>огласовано</a:t>
          </a:r>
        </a:p>
        <a:p>
          <a:pPr algn="l" rtl="0">
            <a:defRPr sz="1000"/>
          </a:pPr>
          <a:r>
            <a:rPr lang="ru-RU" sz="1500" b="1" i="0" u="none" strike="noStrike" baseline="0">
              <a:solidFill>
                <a:srgbClr val="000000"/>
              </a:solidFill>
              <a:latin typeface="Arial Cyr"/>
              <a:cs typeface="Arial Cyr"/>
            </a:rPr>
            <a:t>Заместитель генерального директора</a:t>
          </a:r>
        </a:p>
        <a:p>
          <a:pPr algn="l" rtl="0">
            <a:defRPr sz="1000"/>
          </a:pPr>
          <a:r>
            <a:rPr lang="ru-RU" sz="1500" b="1" i="0" u="none" strike="noStrike" baseline="0">
              <a:solidFill>
                <a:srgbClr val="000000"/>
              </a:solidFill>
              <a:latin typeface="Arial Cyr"/>
              <a:cs typeface="Arial Cyr"/>
            </a:rPr>
            <a:t>по капитальному строительству                                                                                                                                    </a:t>
          </a:r>
        </a:p>
        <a:p>
          <a:pPr algn="l" rtl="0">
            <a:defRPr sz="1000"/>
          </a:pPr>
          <a:r>
            <a:rPr lang="ru-RU" sz="1500" b="1" i="0" u="none" strike="noStrike" baseline="0">
              <a:solidFill>
                <a:srgbClr val="000000"/>
              </a:solidFill>
              <a:latin typeface="Arial Cyr"/>
              <a:cs typeface="Arial Cyr"/>
            </a:rPr>
            <a:t>ОАО "МРСК/РСК _________________"</a:t>
          </a:r>
        </a:p>
        <a:p>
          <a:pPr algn="l" rtl="0">
            <a:defRPr sz="1000"/>
          </a:pPr>
          <a:endParaRPr lang="ru-RU" sz="1500" b="1" i="0" u="none" strike="noStrike" baseline="0">
            <a:solidFill>
              <a:srgbClr val="000000"/>
            </a:solidFill>
            <a:latin typeface="Arial Cyr"/>
            <a:cs typeface="Arial Cyr"/>
          </a:endParaRPr>
        </a:p>
        <a:p>
          <a:pPr algn="l" rtl="0">
            <a:defRPr sz="1000"/>
          </a:pPr>
          <a:endParaRPr lang="ru-RU" sz="1500" b="1" i="0" u="none" strike="noStrike" baseline="0">
            <a:solidFill>
              <a:srgbClr val="000000"/>
            </a:solidFill>
            <a:latin typeface="Arial Cyr"/>
            <a:cs typeface="Arial Cyr"/>
          </a:endParaRPr>
        </a:p>
        <a:p>
          <a:pPr algn="l" rtl="0">
            <a:defRPr sz="1000"/>
          </a:pPr>
          <a:r>
            <a:rPr lang="ru-RU" sz="1500" b="1" i="0" u="none" strike="noStrike" baseline="0">
              <a:solidFill>
                <a:srgbClr val="000000"/>
              </a:solidFill>
              <a:latin typeface="Arial Cyr"/>
              <a:cs typeface="Arial Cyr"/>
            </a:rPr>
            <a:t>"___"______________________ 20...</a:t>
          </a:r>
        </a:p>
        <a:p>
          <a:pPr algn="l" rtl="0">
            <a:defRPr sz="1000"/>
          </a:pPr>
          <a:r>
            <a:rPr lang="ru-RU" sz="1500" b="1" i="0" u="none" strike="noStrike" baseline="0">
              <a:solidFill>
                <a:srgbClr val="000000"/>
              </a:solidFill>
              <a:latin typeface="Arial Cyr"/>
              <a:cs typeface="Arial Cyr"/>
            </a:rPr>
            <a:t>г.</a:t>
          </a:r>
        </a:p>
        <a:p>
          <a:pPr algn="l" rtl="0">
            <a:defRPr sz="1000"/>
          </a:pPr>
          <a:r>
            <a:rPr lang="ru-RU" sz="1500" b="1" i="0" u="none" strike="noStrike" baseline="0">
              <a:solidFill>
                <a:srgbClr val="000000"/>
              </a:solidFill>
              <a:latin typeface="Arial Cyr"/>
              <a:cs typeface="Arial Cyr"/>
            </a:rPr>
            <a:t>__________________(___________________)</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276225</xdr:colOff>
      <xdr:row>1</xdr:row>
      <xdr:rowOff>66675</xdr:rowOff>
    </xdr:from>
    <xdr:to>
      <xdr:col>4</xdr:col>
      <xdr:colOff>742950</xdr:colOff>
      <xdr:row>18</xdr:row>
      <xdr:rowOff>0</xdr:rowOff>
    </xdr:to>
    <xdr:sp macro="" textlink="">
      <xdr:nvSpPr>
        <xdr:cNvPr id="6145" name="Text Box 2"/>
        <xdr:cNvSpPr txBox="1">
          <a:spLocks noChangeArrowheads="1"/>
        </xdr:cNvSpPr>
      </xdr:nvSpPr>
      <xdr:spPr bwMode="auto">
        <a:xfrm>
          <a:off x="5934075" y="228600"/>
          <a:ext cx="4152900" cy="2686050"/>
        </a:xfrm>
        <a:prstGeom prst="rect">
          <a:avLst/>
        </a:prstGeom>
        <a:noFill/>
        <a:ln w="9525">
          <a:noFill/>
          <a:miter lim="800000"/>
          <a:headEnd/>
          <a:tailEnd/>
        </a:ln>
      </xdr:spPr>
      <xdr:txBody>
        <a:bodyPr vertOverflow="clip" wrap="square" lIns="36576" tIns="27432" rIns="0" bIns="0" anchor="t" upright="1"/>
        <a:lstStyle/>
        <a:p>
          <a:pPr algn="l" rtl="1">
            <a:defRPr sz="1000"/>
          </a:pPr>
          <a:r>
            <a:rPr lang="en-US" sz="1500" b="1" i="0" strike="noStrike">
              <a:solidFill>
                <a:srgbClr val="000000"/>
              </a:solidFill>
              <a:latin typeface="Arial Cyr"/>
            </a:rPr>
            <a:t>C</a:t>
          </a:r>
          <a:r>
            <a:rPr lang="ru-RU" sz="1500" b="1" i="0" strike="noStrike">
              <a:solidFill>
                <a:srgbClr val="000000"/>
              </a:solidFill>
              <a:latin typeface="Arial Cyr"/>
            </a:rPr>
            <a:t>огласовано</a:t>
          </a:r>
        </a:p>
        <a:p>
          <a:pPr algn="l" rtl="1">
            <a:defRPr sz="1000"/>
          </a:pPr>
          <a:r>
            <a:rPr lang="ru-RU" sz="1500" b="1" i="0" strike="noStrike">
              <a:solidFill>
                <a:srgbClr val="000000"/>
              </a:solidFill>
              <a:latin typeface="Arial Cyr"/>
            </a:rPr>
            <a:t>Заместитель генерального директора</a:t>
          </a:r>
        </a:p>
        <a:p>
          <a:pPr algn="l" rtl="1">
            <a:lnSpc>
              <a:spcPts val="1600"/>
            </a:lnSpc>
            <a:defRPr sz="1000"/>
          </a:pPr>
          <a:r>
            <a:rPr lang="ru-RU" sz="1500" b="1" i="0" strike="noStrike">
              <a:solidFill>
                <a:srgbClr val="000000"/>
              </a:solidFill>
              <a:latin typeface="Arial Cyr"/>
            </a:rPr>
            <a:t>по экономике и финансам                                                                                                                                    </a:t>
          </a:r>
        </a:p>
        <a:p>
          <a:pPr algn="l" rtl="1">
            <a:defRPr sz="1000"/>
          </a:pPr>
          <a:r>
            <a:rPr lang="ru-RU" sz="1500" b="1" i="0" strike="noStrike">
              <a:solidFill>
                <a:srgbClr val="000000"/>
              </a:solidFill>
              <a:latin typeface="Arial Cyr"/>
            </a:rPr>
            <a:t>ОАО "МРСК/РСК _________________"</a:t>
          </a:r>
        </a:p>
        <a:p>
          <a:pPr algn="l" rtl="1">
            <a:defRPr sz="1000"/>
          </a:pPr>
          <a:endParaRPr lang="ru-RU" sz="1500" b="1" i="0" strike="noStrike">
            <a:solidFill>
              <a:srgbClr val="000000"/>
            </a:solidFill>
            <a:latin typeface="Arial Cyr"/>
          </a:endParaRPr>
        </a:p>
        <a:p>
          <a:pPr algn="l" rtl="1">
            <a:lnSpc>
              <a:spcPts val="1600"/>
            </a:lnSpc>
            <a:defRPr sz="1000"/>
          </a:pPr>
          <a:endParaRPr lang="ru-RU" sz="1500" b="1" i="0" strike="noStrike">
            <a:solidFill>
              <a:srgbClr val="000000"/>
            </a:solidFill>
            <a:latin typeface="Arial Cyr"/>
          </a:endParaRPr>
        </a:p>
        <a:p>
          <a:pPr algn="l" rtl="1">
            <a:defRPr sz="1000"/>
          </a:pPr>
          <a:r>
            <a:rPr lang="ru-RU" sz="1500" b="1" i="0" strike="noStrike">
              <a:solidFill>
                <a:srgbClr val="000000"/>
              </a:solidFill>
              <a:latin typeface="Arial Cyr"/>
            </a:rPr>
            <a:t>"___"______________________ 20...г.</a:t>
          </a:r>
        </a:p>
        <a:p>
          <a:pPr algn="l" rtl="1">
            <a:lnSpc>
              <a:spcPts val="1600"/>
            </a:lnSpc>
            <a:defRPr sz="1000"/>
          </a:pPr>
          <a:endParaRPr lang="ru-RU" sz="1500" b="1" i="0" strike="noStrike">
            <a:solidFill>
              <a:srgbClr val="000000"/>
            </a:solidFill>
            <a:latin typeface="Arial Cyr"/>
          </a:endParaRPr>
        </a:p>
        <a:p>
          <a:pPr algn="l" rtl="1">
            <a:defRPr sz="1000"/>
          </a:pPr>
          <a:endParaRPr lang="ru-RU" sz="1500" b="1" i="0" strike="noStrike">
            <a:solidFill>
              <a:srgbClr val="000000"/>
            </a:solidFill>
            <a:latin typeface="Arial Cyr"/>
          </a:endParaRPr>
        </a:p>
        <a:p>
          <a:pPr algn="l" rtl="1">
            <a:lnSpc>
              <a:spcPts val="1500"/>
            </a:lnSpc>
            <a:defRPr sz="1000"/>
          </a:pPr>
          <a:r>
            <a:rPr lang="ru-RU" sz="1500" b="1" i="0" strike="noStrike">
              <a:solidFill>
                <a:srgbClr val="000000"/>
              </a:solidFill>
              <a:latin typeface="Arial Cyr"/>
            </a:rPr>
            <a:t>__________________(___________________)</a:t>
          </a:r>
        </a:p>
      </xdr:txBody>
    </xdr:sp>
    <xdr:clientData/>
  </xdr:twoCellAnchor>
  <xdr:twoCellAnchor>
    <xdr:from>
      <xdr:col>1</xdr:col>
      <xdr:colOff>276225</xdr:colOff>
      <xdr:row>1</xdr:row>
      <xdr:rowOff>66675</xdr:rowOff>
    </xdr:from>
    <xdr:to>
      <xdr:col>4</xdr:col>
      <xdr:colOff>742950</xdr:colOff>
      <xdr:row>18</xdr:row>
      <xdr:rowOff>0</xdr:rowOff>
    </xdr:to>
    <xdr:sp macro="" textlink="">
      <xdr:nvSpPr>
        <xdr:cNvPr id="11265" name="Text Box 2"/>
        <xdr:cNvSpPr txBox="1">
          <a:spLocks noChangeArrowheads="1"/>
        </xdr:cNvSpPr>
      </xdr:nvSpPr>
      <xdr:spPr bwMode="auto">
        <a:xfrm>
          <a:off x="5934075" y="228600"/>
          <a:ext cx="4152900" cy="2686050"/>
        </a:xfrm>
        <a:prstGeom prst="rect">
          <a:avLst/>
        </a:prstGeom>
        <a:noFill/>
        <a:ln w="9525">
          <a:noFill/>
          <a:miter lim="800000"/>
          <a:headEnd/>
          <a:tailEnd/>
        </a:ln>
      </xdr:spPr>
      <xdr:txBody>
        <a:bodyPr vertOverflow="clip" wrap="square" lIns="36576" tIns="27432" rIns="0" bIns="0" anchor="t" upright="1"/>
        <a:lstStyle/>
        <a:p>
          <a:pPr algn="l" rtl="1">
            <a:defRPr sz="1000"/>
          </a:pPr>
          <a:r>
            <a:rPr lang="en-US" sz="1500" b="1" i="0" strike="noStrike">
              <a:solidFill>
                <a:srgbClr val="000000"/>
              </a:solidFill>
              <a:latin typeface="Arial Cyr"/>
            </a:rPr>
            <a:t>C</a:t>
          </a:r>
          <a:r>
            <a:rPr lang="ru-RU" sz="1500" b="1" i="0" strike="noStrike">
              <a:solidFill>
                <a:srgbClr val="000000"/>
              </a:solidFill>
              <a:latin typeface="Arial Cyr"/>
            </a:rPr>
            <a:t>огласовано</a:t>
          </a:r>
        </a:p>
        <a:p>
          <a:pPr algn="l" rtl="1">
            <a:defRPr sz="1000"/>
          </a:pPr>
          <a:r>
            <a:rPr lang="ru-RU" sz="1500" b="1" i="0" strike="noStrike">
              <a:solidFill>
                <a:srgbClr val="000000"/>
              </a:solidFill>
              <a:latin typeface="Arial Cyr"/>
            </a:rPr>
            <a:t>Заместитель генерального директора</a:t>
          </a:r>
        </a:p>
        <a:p>
          <a:pPr algn="l" rtl="1">
            <a:lnSpc>
              <a:spcPts val="1600"/>
            </a:lnSpc>
            <a:defRPr sz="1000"/>
          </a:pPr>
          <a:r>
            <a:rPr lang="ru-RU" sz="1500" b="1" i="0" strike="noStrike">
              <a:solidFill>
                <a:srgbClr val="000000"/>
              </a:solidFill>
              <a:latin typeface="Arial Cyr"/>
            </a:rPr>
            <a:t>по экономике и финансам                                                                                                                                    </a:t>
          </a:r>
        </a:p>
        <a:p>
          <a:pPr algn="l" rtl="1">
            <a:defRPr sz="1000"/>
          </a:pPr>
          <a:r>
            <a:rPr lang="ru-RU" sz="1500" b="1" i="0" strike="noStrike">
              <a:solidFill>
                <a:srgbClr val="000000"/>
              </a:solidFill>
              <a:latin typeface="Arial Cyr"/>
            </a:rPr>
            <a:t>ОАО "МРСК/РСК _________________"</a:t>
          </a:r>
        </a:p>
        <a:p>
          <a:pPr algn="l" rtl="1">
            <a:defRPr sz="1000"/>
          </a:pPr>
          <a:endParaRPr lang="ru-RU" sz="1500" b="1" i="0" strike="noStrike">
            <a:solidFill>
              <a:srgbClr val="000000"/>
            </a:solidFill>
            <a:latin typeface="Arial Cyr"/>
          </a:endParaRPr>
        </a:p>
        <a:p>
          <a:pPr algn="l" rtl="1">
            <a:lnSpc>
              <a:spcPts val="1600"/>
            </a:lnSpc>
            <a:defRPr sz="1000"/>
          </a:pPr>
          <a:endParaRPr lang="ru-RU" sz="1500" b="1" i="0" strike="noStrike">
            <a:solidFill>
              <a:srgbClr val="000000"/>
            </a:solidFill>
            <a:latin typeface="Arial Cyr"/>
          </a:endParaRPr>
        </a:p>
        <a:p>
          <a:pPr algn="l" rtl="1">
            <a:defRPr sz="1000"/>
          </a:pPr>
          <a:r>
            <a:rPr lang="ru-RU" sz="1500" b="1" i="0" strike="noStrike">
              <a:solidFill>
                <a:srgbClr val="000000"/>
              </a:solidFill>
              <a:latin typeface="Arial Cyr"/>
            </a:rPr>
            <a:t>"___"______________________ 2009г.</a:t>
          </a:r>
        </a:p>
        <a:p>
          <a:pPr algn="l" rtl="1">
            <a:lnSpc>
              <a:spcPts val="1600"/>
            </a:lnSpc>
            <a:defRPr sz="1000"/>
          </a:pPr>
          <a:endParaRPr lang="ru-RU" sz="1500" b="1" i="0" strike="noStrike">
            <a:solidFill>
              <a:srgbClr val="000000"/>
            </a:solidFill>
            <a:latin typeface="Arial Cyr"/>
          </a:endParaRPr>
        </a:p>
        <a:p>
          <a:pPr algn="l" rtl="1">
            <a:defRPr sz="1000"/>
          </a:pPr>
          <a:endParaRPr lang="ru-RU" sz="1500" b="1" i="0" strike="noStrike">
            <a:solidFill>
              <a:srgbClr val="000000"/>
            </a:solidFill>
            <a:latin typeface="Arial Cyr"/>
          </a:endParaRPr>
        </a:p>
        <a:p>
          <a:pPr algn="l" rtl="1">
            <a:lnSpc>
              <a:spcPts val="1500"/>
            </a:lnSpc>
            <a:defRPr sz="1000"/>
          </a:pPr>
          <a:r>
            <a:rPr lang="ru-RU" sz="1500" b="1" i="0" strike="noStrike">
              <a:solidFill>
                <a:srgbClr val="000000"/>
              </a:solidFill>
              <a:latin typeface="Arial Cyr"/>
            </a:rPr>
            <a:t>__________________(___________________)</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1056;&#1072;&#1073;&#1086;&#1090;&#1072;\&#1058;&#1072;&#1088;&#1080;&#1092;&#1085;&#1086;&#1077;%20&#1076;&#1077;&#1083;&#1086;%202009\&#1056;&#1072;&#1089;&#1095;&#1077;&#1090;&#1099;\3%20OAO%20Kubanenergo_tarifnoe%20delo%20po%20peredache%20na%202009%20god%20(&#1052;&#1056;&#1057;&#1050;%20&#1087;&#1086;%20&#1089;&#1090;&#1072;&#1090;&#1100;&#1103;&#108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1056;&#1072;&#1073;&#1086;&#1090;&#1072;\&#1058;&#1044;%202010\&#1056;&#1072;&#1089;&#1095;&#1077;&#1090;&#1099;\&#1054;&#1090;&#1087;&#1088;&#1072;&#1074;&#1082;&#1072;%20&#1074;%20&#1056;&#1069;&#1050;\&#1058;&#1072;&#1088;&#1080;&#1092;&#1085;&#1086;&#1077;%20&#1076;&#1077;&#1083;&#1086;%202010%20(&#1074;%20&#1095;&#1072;&#1089;&#1090;&#1080;%20&#1080;&#1079;%20&#1087;&#1088;&#1080;&#1073;&#1099;&#1083;&#1080;)%20-%2006%2004%2020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1056;&#1072;&#1073;&#1086;&#1090;&#1072;\&#1047;&#1072;&#1087;&#1088;&#1086;&#1089;&#1099;%20&#1089;&#1083;&#1091;&#1078;&#1073;\&#1045;&#1074;&#1089;&#1090;&#1088;&#1072;&#1090;&#1086;&#1074;&#1089;&#1082;&#1080;&#1081;\&#1058;&#1044;%202011\&#1056;&#1072;&#1089;&#1095;&#1077;&#1090;&#1099;\&#1041;&#1086;&#1088;&#1080;&#1089;&#1086;&#1074;&#1072;\&#1079;&#1072;&#1090;&#1088;&#1072;&#1090;&#1099;%20+%2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Заголовок"/>
      <sheetName val="3"/>
      <sheetName val="4"/>
      <sheetName val="5"/>
      <sheetName val="ФСК"/>
      <sheetName val="Потери"/>
      <sheetName val="15_РСК"/>
      <sheetName val="15_проч"/>
      <sheetName val="16_2007"/>
      <sheetName val="16_2008"/>
      <sheetName val="16_2009"/>
      <sheetName val="16_МП"/>
      <sheetName val="17"/>
      <sheetName val="17.1 "/>
      <sheetName val="20"/>
      <sheetName val="Прибыль 2007"/>
      <sheetName val="Прибыль 2008"/>
      <sheetName val="21_Прибыль"/>
      <sheetName val="P2.1"/>
      <sheetName val="P2.2"/>
      <sheetName val="НВВ_по_ур"/>
      <sheetName val="24"/>
      <sheetName val="25"/>
      <sheetName val="Проверка"/>
      <sheetName val="Comment"/>
      <sheetName val="форма 1 НВВ по видам"/>
      <sheetName val="форма 2 НВВ передача"/>
      <sheetName val="Расшифровка прочих"/>
      <sheetName val="форма 3 ФОТ по видам"/>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8">
          <cell r="D8">
            <v>11881263.761999998</v>
          </cell>
        </row>
        <row r="22">
          <cell r="D22">
            <v>482588.5</v>
          </cell>
        </row>
        <row r="53">
          <cell r="D53">
            <v>0</v>
          </cell>
        </row>
        <row r="58">
          <cell r="D58">
            <v>115205.2</v>
          </cell>
        </row>
        <row r="65">
          <cell r="D65">
            <v>515711.5</v>
          </cell>
        </row>
        <row r="66">
          <cell r="D66">
            <v>4850</v>
          </cell>
        </row>
        <row r="75">
          <cell r="D75">
            <v>228928.42319999999</v>
          </cell>
        </row>
        <row r="81">
          <cell r="D81">
            <v>12694849.885199998</v>
          </cell>
        </row>
      </sheetData>
      <sheetData sheetId="27" refreshError="1"/>
      <sheetData sheetId="28"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Заголовок"/>
      <sheetName val="3"/>
      <sheetName val="4"/>
      <sheetName val="5"/>
      <sheetName val="ФСК"/>
      <sheetName val="Потери"/>
      <sheetName val="15_РСК"/>
      <sheetName val="15_проч"/>
      <sheetName val="16_2008"/>
      <sheetName val="16_2009"/>
      <sheetName val="16_2010"/>
      <sheetName val="16_МП"/>
      <sheetName val="17 ЕИАС"/>
      <sheetName val="17.1 "/>
      <sheetName val="20"/>
      <sheetName val="Прибыль 21"/>
      <sheetName val="P2.1"/>
      <sheetName val="P2.2"/>
      <sheetName val="НВВ_по_ур"/>
      <sheetName val="24"/>
      <sheetName val="25"/>
      <sheetName val="Проверка"/>
      <sheetName val="Comment"/>
      <sheetName val="форма 1 НВВ по видам (2)"/>
      <sheetName val="форма 2 НВВ передача (2)"/>
      <sheetName val="Расшифровка прочих"/>
      <sheetName val="форма 3 ФОТ по видам"/>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8">
          <cell r="D8">
            <v>14719985.25</v>
          </cell>
        </row>
        <row r="22">
          <cell r="D22">
            <v>987735.55</v>
          </cell>
        </row>
        <row r="62">
          <cell r="D62">
            <v>230874.96</v>
          </cell>
        </row>
        <row r="81">
          <cell r="D81">
            <v>184226.4</v>
          </cell>
        </row>
        <row r="90">
          <cell r="D90">
            <v>300000.45</v>
          </cell>
        </row>
        <row r="91">
          <cell r="D91">
            <v>5223.5</v>
          </cell>
          <cell r="F91">
            <v>5724.96</v>
          </cell>
        </row>
        <row r="99">
          <cell r="D99">
            <v>170631.9</v>
          </cell>
        </row>
        <row r="106">
          <cell r="D106">
            <v>15433307.4</v>
          </cell>
        </row>
      </sheetData>
      <sheetData sheetId="25" refreshError="1"/>
      <sheetData sheetId="26"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Лист1"/>
      <sheetName val="1.3."/>
      <sheetName val="1.4."/>
      <sheetName val="1.5."/>
      <sheetName val="17 ЕИАС"/>
      <sheetName val="17.1."/>
      <sheetName val="П 2.1."/>
      <sheetName val="П 2.2."/>
      <sheetName val="2.1."/>
      <sheetName val="2.2."/>
      <sheetName val="RAB НВВ по видам "/>
      <sheetName val="1.24. (RAB)"/>
      <sheetName val="Проверка"/>
      <sheetName val="1.25."/>
      <sheetName val="16 2009"/>
      <sheetName val="16 2010"/>
      <sheetName val="16 2011"/>
      <sheetName val="16 МП 2011"/>
      <sheetName val="НВВ по видам"/>
      <sheetName val="НВВ передача"/>
      <sheetName val="Расшифровка прочих"/>
      <sheetName val="Расш прочих 2009"/>
      <sheetName val="1.15"/>
      <sheetName val="1.15. проч"/>
      <sheetName val="1.6."/>
      <sheetName val="3.1."/>
      <sheetName val="1.12"/>
      <sheetName val="1.13"/>
      <sheetName val="ФСК "/>
      <sheetName val="ТСО"/>
      <sheetName val="1.20."/>
      <sheetName val="1.20.3."/>
      <sheetName val="1.21."/>
      <sheetName val="НВВ по уровн"/>
      <sheetName val="1.24."/>
      <sheetName val="НВВ по уровн(RAB)"/>
      <sheetName val="1.27"/>
      <sheetName val="Анализ НВВ 2009"/>
      <sheetName val="НВВ на 2011"/>
      <sheetName val="Потери"/>
      <sheetName val="ФОТ по видам"/>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8">
          <cell r="D8">
            <v>18136055.43</v>
          </cell>
          <cell r="F8">
            <v>23421632.599999998</v>
          </cell>
        </row>
        <row r="22">
          <cell r="D22">
            <v>1231499.97</v>
          </cell>
          <cell r="F22">
            <v>1228568.49</v>
          </cell>
        </row>
        <row r="62">
          <cell r="D62">
            <v>253038.96</v>
          </cell>
          <cell r="F62">
            <v>389681</v>
          </cell>
        </row>
        <row r="81">
          <cell r="D81">
            <v>267912.13</v>
          </cell>
          <cell r="F81">
            <v>121239.23</v>
          </cell>
        </row>
        <row r="90">
          <cell r="D90">
            <v>285866.95</v>
          </cell>
          <cell r="F90">
            <v>146551</v>
          </cell>
        </row>
        <row r="91">
          <cell r="D91">
            <v>5724.96</v>
          </cell>
          <cell r="F91">
            <v>0</v>
          </cell>
        </row>
        <row r="99">
          <cell r="D99">
            <v>174412.50086053301</v>
          </cell>
          <cell r="F99">
            <v>57827.1</v>
          </cell>
        </row>
        <row r="106">
          <cell r="D106">
            <v>18968108.750860531</v>
          </cell>
          <cell r="F106">
            <v>24470806.409999996</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EZ525"/>
  <sheetViews>
    <sheetView view="pageBreakPreview" topLeftCell="M58" zoomScale="80" zoomScaleSheetLayoutView="80" workbookViewId="0">
      <selection activeCell="O63" sqref="O63"/>
    </sheetView>
  </sheetViews>
  <sheetFormatPr defaultRowHeight="12.75"/>
  <cols>
    <col min="1" max="1" width="17.5703125" style="29" customWidth="1"/>
    <col min="2" max="2" width="66.85546875" style="29" customWidth="1"/>
    <col min="3" max="3" width="14.28515625" style="29" customWidth="1"/>
    <col min="4" max="4" width="10.85546875" style="29" customWidth="1"/>
    <col min="5" max="5" width="10" style="29" customWidth="1"/>
    <col min="6" max="6" width="11.5703125" style="29" customWidth="1"/>
    <col min="7" max="7" width="12.85546875" style="29" customWidth="1"/>
    <col min="8" max="8" width="10.85546875" style="29" customWidth="1"/>
    <col min="9" max="9" width="12.140625" style="29" customWidth="1"/>
    <col min="10" max="10" width="13.42578125" style="29" customWidth="1"/>
    <col min="11" max="11" width="11.85546875" style="29" customWidth="1"/>
    <col min="12" max="12" width="13" style="28" customWidth="1"/>
    <col min="13" max="13" width="12.85546875" style="28" customWidth="1"/>
    <col min="14" max="14" width="11.5703125" style="28" customWidth="1"/>
    <col min="15" max="15" width="14.140625" style="28" customWidth="1"/>
    <col min="16" max="16" width="9.7109375" style="28" customWidth="1"/>
    <col min="17" max="18" width="10.140625" style="28" customWidth="1"/>
    <col min="19" max="19" width="9.42578125" style="28" customWidth="1"/>
    <col min="20" max="20" width="10.42578125" style="28" customWidth="1"/>
    <col min="21" max="21" width="10.7109375" style="28" customWidth="1"/>
    <col min="22" max="22" width="11" style="32" customWidth="1"/>
    <col min="23" max="23" width="9.140625" style="32"/>
    <col min="24" max="39" width="9.140625" style="28"/>
    <col min="40" max="40" width="8.85546875" style="28" customWidth="1"/>
    <col min="41" max="41" width="8.42578125" style="28" customWidth="1"/>
    <col min="42" max="42" width="9.5703125" style="28" customWidth="1"/>
    <col min="43" max="47" width="9.140625" style="29"/>
    <col min="48" max="48" width="9.140625" style="6"/>
    <col min="49" max="51" width="9.140625" style="29"/>
    <col min="52" max="56" width="10.5703125" style="29" customWidth="1"/>
    <col min="57" max="57" width="10.7109375" style="29" customWidth="1"/>
    <col min="58" max="58" width="9.140625" style="29"/>
    <col min="59" max="59" width="11.28515625" style="29" customWidth="1"/>
    <col min="60" max="60" width="9.140625" style="29"/>
    <col min="61" max="61" width="11" style="29" customWidth="1"/>
    <col min="62" max="62" width="9.140625" style="29"/>
    <col min="63" max="63" width="11.5703125" style="29" customWidth="1"/>
    <col min="64" max="66" width="9.140625" style="29"/>
    <col min="67" max="67" width="10.85546875" style="29" customWidth="1"/>
    <col min="68" max="72" width="13" style="29" customWidth="1"/>
    <col min="73" max="73" width="9.140625" style="29"/>
    <col min="74" max="75" width="10.28515625" style="29" customWidth="1"/>
    <col min="76" max="76" width="9.140625" style="29"/>
    <col min="77" max="78" width="11" style="29" customWidth="1"/>
    <col min="79" max="79" width="9.140625" style="29"/>
    <col min="80" max="81" width="9.7109375" style="29" customWidth="1"/>
    <col min="82" max="82" width="10.28515625" style="29" customWidth="1"/>
    <col min="83" max="84" width="9.140625" style="29"/>
    <col min="85" max="85" width="10.5703125" style="29" customWidth="1"/>
    <col min="86" max="86" width="10.28515625" style="29" customWidth="1"/>
    <col min="87" max="87" width="10.7109375" style="29" customWidth="1"/>
    <col min="88" max="88" width="9.140625" style="29"/>
    <col min="89" max="89" width="11" style="29" customWidth="1"/>
    <col min="90" max="90" width="10.42578125" style="29" customWidth="1"/>
    <col min="91" max="92" width="10.5703125" style="29" customWidth="1"/>
    <col min="93" max="94" width="9.140625" style="29"/>
    <col min="95" max="95" width="11.140625" style="29" customWidth="1"/>
    <col min="96" max="96" width="11.42578125" style="29" customWidth="1"/>
    <col min="97" max="97" width="11" style="29" customWidth="1"/>
    <col min="98" max="99" width="10" style="29" customWidth="1"/>
    <col min="100" max="100" width="10.7109375" style="29" customWidth="1"/>
    <col min="101" max="102" width="9.140625" style="29"/>
    <col min="103" max="103" width="10" style="29" customWidth="1"/>
    <col min="104" max="105" width="11.42578125" style="29" customWidth="1"/>
    <col min="106" max="106" width="10.42578125" style="29" customWidth="1"/>
    <col min="107" max="107" width="9.140625" style="29"/>
    <col min="108" max="108" width="10" style="29" customWidth="1"/>
    <col min="109" max="16384" width="9.140625" style="29"/>
  </cols>
  <sheetData>
    <row r="1" spans="1:55" ht="113.25" customHeight="1">
      <c r="O1" s="31"/>
    </row>
    <row r="2" spans="1:55" ht="113.25" customHeight="1">
      <c r="O2" s="31"/>
    </row>
    <row r="3" spans="1:55" ht="84.75" customHeight="1">
      <c r="O3" s="31"/>
    </row>
    <row r="4" spans="1:55" ht="84.75" customHeight="1">
      <c r="O4" s="31"/>
    </row>
    <row r="5" spans="1:55" ht="31.5" customHeight="1">
      <c r="O5" s="31"/>
      <c r="R5" s="33"/>
      <c r="S5" s="33"/>
    </row>
    <row r="6" spans="1:55" ht="28.5" customHeight="1">
      <c r="A6" s="34" t="s">
        <v>466</v>
      </c>
      <c r="C6" s="35"/>
      <c r="D6" s="35"/>
      <c r="E6" s="35"/>
      <c r="F6" s="35"/>
      <c r="G6" s="35"/>
      <c r="H6" s="35"/>
      <c r="I6" s="35"/>
      <c r="J6" s="35"/>
      <c r="K6" s="35"/>
      <c r="L6" s="36"/>
      <c r="M6" s="36"/>
      <c r="N6" s="36"/>
      <c r="O6" s="36"/>
      <c r="P6" s="36"/>
      <c r="Q6" s="36"/>
      <c r="R6" s="36"/>
      <c r="S6" s="36"/>
      <c r="T6" s="36"/>
      <c r="U6" s="36"/>
      <c r="V6" s="37"/>
      <c r="W6" s="37"/>
      <c r="X6" s="38"/>
      <c r="Y6" s="38"/>
      <c r="Z6" s="38"/>
      <c r="AA6" s="38"/>
      <c r="AB6" s="38"/>
      <c r="AC6" s="38"/>
      <c r="AD6" s="38"/>
      <c r="AE6" s="38"/>
      <c r="AF6" s="38"/>
      <c r="AG6" s="38"/>
      <c r="AH6" s="38"/>
      <c r="AI6" s="38"/>
      <c r="AJ6" s="38"/>
      <c r="AK6" s="38"/>
      <c r="AL6" s="38"/>
      <c r="AM6" s="38"/>
      <c r="AN6" s="38"/>
      <c r="AO6" s="38"/>
      <c r="AP6" s="38"/>
    </row>
    <row r="7" spans="1:55" ht="18.75" customHeight="1">
      <c r="B7" s="35"/>
      <c r="C7" s="35"/>
      <c r="D7" s="35"/>
      <c r="E7" s="35"/>
      <c r="F7" s="35"/>
      <c r="G7" s="35"/>
      <c r="H7" s="35"/>
      <c r="I7" s="35"/>
      <c r="J7" s="35"/>
      <c r="K7" s="35"/>
      <c r="L7" s="39"/>
      <c r="M7" s="39"/>
      <c r="N7" s="39"/>
      <c r="O7" s="39"/>
      <c r="P7" s="39"/>
      <c r="Q7" s="39"/>
      <c r="R7" s="39"/>
      <c r="S7" s="39"/>
      <c r="T7" s="39"/>
      <c r="U7" s="39"/>
      <c r="V7" s="40"/>
      <c r="W7" s="40"/>
    </row>
    <row r="8" spans="1:55" ht="35.25" customHeight="1" thickBot="1">
      <c r="A8" s="25" t="s">
        <v>1111</v>
      </c>
      <c r="B8" s="35"/>
      <c r="C8" s="35"/>
      <c r="D8" s="35"/>
      <c r="E8" s="35"/>
      <c r="F8" s="35"/>
      <c r="G8" s="35"/>
      <c r="H8" s="35"/>
      <c r="I8" s="35"/>
      <c r="J8" s="35"/>
      <c r="L8" s="39"/>
      <c r="M8" s="39"/>
      <c r="N8" s="39"/>
      <c r="O8" s="29"/>
      <c r="Q8" s="39"/>
      <c r="R8" s="41"/>
      <c r="S8" s="39"/>
      <c r="U8" s="41" t="s">
        <v>629</v>
      </c>
      <c r="V8" s="40"/>
      <c r="W8" s="40"/>
    </row>
    <row r="9" spans="1:55" s="44" customFormat="1" ht="40.5" customHeight="1" thickBot="1">
      <c r="A9" s="419"/>
      <c r="B9" s="1135" t="s">
        <v>1108</v>
      </c>
      <c r="C9" s="1151" t="s">
        <v>1109</v>
      </c>
      <c r="D9" s="1119"/>
      <c r="E9" s="1152"/>
      <c r="F9" s="1152"/>
      <c r="G9" s="1152"/>
      <c r="H9" s="1119"/>
      <c r="I9" s="1119"/>
      <c r="J9" s="1120"/>
      <c r="K9" s="1108" t="s">
        <v>1110</v>
      </c>
      <c r="L9" s="1119"/>
      <c r="M9" s="1119"/>
      <c r="N9" s="1119"/>
      <c r="O9" s="1119"/>
      <c r="P9" s="1119"/>
      <c r="Q9" s="1119"/>
      <c r="R9" s="1119"/>
      <c r="S9" s="1119"/>
      <c r="T9" s="1119"/>
      <c r="U9" s="1120"/>
      <c r="V9" s="43"/>
      <c r="W9" s="43"/>
      <c r="X9" s="42"/>
      <c r="Y9" s="42"/>
      <c r="Z9" s="42"/>
      <c r="AA9" s="42"/>
      <c r="AB9" s="42"/>
      <c r="AC9" s="42"/>
      <c r="AD9" s="42"/>
      <c r="AE9" s="42"/>
      <c r="AF9" s="42"/>
      <c r="AG9" s="42"/>
      <c r="AH9" s="42"/>
      <c r="AI9" s="42"/>
      <c r="AJ9" s="42"/>
      <c r="AK9" s="42"/>
      <c r="AL9" s="42"/>
      <c r="AM9" s="42"/>
      <c r="AN9" s="42"/>
      <c r="AO9" s="42"/>
      <c r="AP9" s="42"/>
      <c r="AV9" s="45"/>
    </row>
    <row r="10" spans="1:55" s="44" customFormat="1" ht="43.5" customHeight="1">
      <c r="A10" s="420"/>
      <c r="B10" s="1136"/>
      <c r="C10" s="1133" t="s">
        <v>749</v>
      </c>
      <c r="D10" s="1134"/>
      <c r="E10" s="1147" t="s">
        <v>495</v>
      </c>
      <c r="F10" s="1147"/>
      <c r="G10" s="1147"/>
      <c r="H10" s="1102" t="s">
        <v>1129</v>
      </c>
      <c r="I10" s="1111"/>
      <c r="J10" s="1149" t="s">
        <v>416</v>
      </c>
      <c r="K10" s="1127" t="s">
        <v>750</v>
      </c>
      <c r="L10" s="1110"/>
      <c r="M10" s="1110"/>
      <c r="N10" s="1111"/>
      <c r="O10" s="1148" t="s">
        <v>843</v>
      </c>
      <c r="P10" s="1102" t="s">
        <v>752</v>
      </c>
      <c r="Q10" s="1110"/>
      <c r="R10" s="1111"/>
      <c r="S10" s="1069" t="s">
        <v>701</v>
      </c>
      <c r="T10" s="1102" t="s">
        <v>751</v>
      </c>
      <c r="U10" s="1103"/>
      <c r="V10" s="43"/>
      <c r="W10" s="43"/>
      <c r="X10" s="42"/>
      <c r="Y10" s="42"/>
      <c r="Z10" s="42"/>
      <c r="AA10" s="42"/>
      <c r="AB10" s="42"/>
      <c r="AC10" s="42"/>
      <c r="AD10" s="42"/>
      <c r="AE10" s="42"/>
      <c r="AF10" s="42"/>
      <c r="AG10" s="42"/>
      <c r="AH10" s="42"/>
      <c r="AI10" s="42"/>
      <c r="AJ10" s="42"/>
      <c r="AK10" s="42"/>
      <c r="AL10" s="42"/>
      <c r="AM10" s="42"/>
      <c r="AN10" s="42"/>
      <c r="AO10" s="42"/>
      <c r="AP10" s="42"/>
      <c r="AV10" s="45"/>
    </row>
    <row r="11" spans="1:55" s="49" customFormat="1" ht="182.25" customHeight="1" thickBot="1">
      <c r="A11" s="420"/>
      <c r="B11" s="1137"/>
      <c r="C11" s="421" t="s">
        <v>706</v>
      </c>
      <c r="D11" s="77" t="s">
        <v>748</v>
      </c>
      <c r="E11" s="422" t="s">
        <v>413</v>
      </c>
      <c r="F11" s="422" t="s">
        <v>414</v>
      </c>
      <c r="G11" s="422" t="s">
        <v>415</v>
      </c>
      <c r="H11" s="78" t="s">
        <v>708</v>
      </c>
      <c r="I11" s="78" t="s">
        <v>745</v>
      </c>
      <c r="J11" s="1150"/>
      <c r="K11" s="423" t="s">
        <v>691</v>
      </c>
      <c r="L11" s="97" t="s">
        <v>643</v>
      </c>
      <c r="M11" s="97" t="s">
        <v>866</v>
      </c>
      <c r="N11" s="98" t="s">
        <v>644</v>
      </c>
      <c r="O11" s="1121"/>
      <c r="P11" s="97" t="s">
        <v>867</v>
      </c>
      <c r="Q11" s="99" t="s">
        <v>627</v>
      </c>
      <c r="R11" s="99" t="s">
        <v>642</v>
      </c>
      <c r="S11" s="1121"/>
      <c r="T11" s="100" t="s">
        <v>645</v>
      </c>
      <c r="U11" s="101" t="s">
        <v>844</v>
      </c>
      <c r="V11" s="46"/>
      <c r="X11" s="24"/>
      <c r="Y11" s="24"/>
      <c r="Z11" s="24"/>
      <c r="AA11" s="24"/>
      <c r="AB11" s="24"/>
      <c r="AC11" s="24"/>
      <c r="AD11" s="24"/>
      <c r="AE11" s="24"/>
      <c r="AF11" s="24"/>
      <c r="AG11" s="24"/>
      <c r="AH11" s="24"/>
      <c r="AI11" s="24"/>
      <c r="AJ11" s="24"/>
      <c r="AK11" s="24"/>
      <c r="AL11" s="24"/>
      <c r="AM11" s="24"/>
      <c r="AN11" s="24"/>
      <c r="AO11" s="24"/>
      <c r="AP11" s="24"/>
      <c r="AQ11" s="47"/>
      <c r="AR11" s="47"/>
      <c r="AS11" s="48"/>
      <c r="AT11" s="46"/>
      <c r="AU11" s="47"/>
      <c r="AV11" s="46"/>
      <c r="BC11" s="50"/>
    </row>
    <row r="12" spans="1:55" s="51" customFormat="1" ht="9.75" customHeight="1" thickBot="1">
      <c r="A12" s="424"/>
      <c r="B12" s="262">
        <v>1</v>
      </c>
      <c r="C12" s="261">
        <v>2</v>
      </c>
      <c r="D12" s="112">
        <v>3</v>
      </c>
      <c r="E12" s="112">
        <v>4</v>
      </c>
      <c r="F12" s="112">
        <v>5</v>
      </c>
      <c r="G12" s="112">
        <v>6</v>
      </c>
      <c r="H12" s="112">
        <v>7</v>
      </c>
      <c r="I12" s="112">
        <v>8</v>
      </c>
      <c r="J12" s="112">
        <v>9</v>
      </c>
      <c r="K12" s="112">
        <v>10</v>
      </c>
      <c r="L12" s="112">
        <v>11</v>
      </c>
      <c r="M12" s="112">
        <v>12</v>
      </c>
      <c r="N12" s="112">
        <v>13</v>
      </c>
      <c r="O12" s="112">
        <v>14</v>
      </c>
      <c r="P12" s="112">
        <v>15</v>
      </c>
      <c r="Q12" s="112">
        <v>16</v>
      </c>
      <c r="R12" s="112">
        <v>17</v>
      </c>
      <c r="S12" s="112">
        <v>18</v>
      </c>
      <c r="T12" s="112">
        <v>19</v>
      </c>
      <c r="U12" s="113">
        <v>20</v>
      </c>
      <c r="X12" s="11"/>
      <c r="Y12" s="11"/>
      <c r="Z12" s="11"/>
      <c r="AA12" s="11"/>
      <c r="AB12" s="11"/>
      <c r="AC12" s="11"/>
      <c r="AD12" s="11"/>
      <c r="AE12" s="11"/>
      <c r="AF12" s="11"/>
      <c r="AG12" s="11"/>
      <c r="AH12" s="11"/>
      <c r="AI12" s="11"/>
      <c r="AJ12" s="11"/>
      <c r="AK12" s="11"/>
      <c r="AL12" s="11"/>
      <c r="AM12" s="11"/>
      <c r="AN12" s="11"/>
      <c r="AO12" s="11"/>
      <c r="AP12" s="11"/>
      <c r="AQ12" s="52"/>
      <c r="AR12" s="52"/>
      <c r="AS12" s="48"/>
      <c r="AT12" s="53"/>
      <c r="AU12" s="52"/>
      <c r="AV12" s="53"/>
      <c r="BC12" s="54"/>
    </row>
    <row r="13" spans="1:55" ht="22.5" customHeight="1" thickBot="1">
      <c r="A13" s="425" t="s">
        <v>1182</v>
      </c>
      <c r="B13" s="278">
        <f>B14</f>
        <v>9162124.116608832</v>
      </c>
      <c r="C13" s="276">
        <f>C14</f>
        <v>1627974.504079096</v>
      </c>
      <c r="D13" s="277"/>
      <c r="E13" s="277">
        <f>E14</f>
        <v>5679795.8962984951</v>
      </c>
      <c r="F13" s="277"/>
      <c r="G13" s="277"/>
      <c r="H13" s="277"/>
      <c r="I13" s="277"/>
      <c r="J13" s="277">
        <f>J14</f>
        <v>147000</v>
      </c>
      <c r="K13" s="277">
        <f>K14</f>
        <v>243481</v>
      </c>
      <c r="L13" s="277"/>
      <c r="M13" s="277"/>
      <c r="N13" s="277"/>
      <c r="O13" s="277"/>
      <c r="P13" s="277"/>
      <c r="Q13" s="277"/>
      <c r="R13" s="277"/>
      <c r="S13" s="277">
        <f>S14</f>
        <v>1463872.7162312418</v>
      </c>
      <c r="T13" s="277"/>
      <c r="U13" s="491"/>
      <c r="V13" s="28"/>
      <c r="W13" s="29"/>
      <c r="X13" s="3"/>
      <c r="Y13" s="3"/>
      <c r="Z13" s="3"/>
      <c r="AA13" s="3"/>
      <c r="AB13" s="3"/>
      <c r="AC13" s="3"/>
      <c r="AD13" s="3"/>
      <c r="AE13" s="3"/>
      <c r="AF13" s="3"/>
      <c r="AG13" s="3"/>
      <c r="AH13" s="3"/>
      <c r="AI13" s="3"/>
      <c r="AJ13" s="3"/>
      <c r="AK13" s="3"/>
      <c r="AL13" s="3"/>
      <c r="AM13" s="3"/>
      <c r="AN13" s="3"/>
      <c r="AO13" s="3"/>
      <c r="AP13" s="3"/>
      <c r="AQ13" s="4"/>
      <c r="AR13" s="4"/>
      <c r="AS13" s="4"/>
      <c r="AT13" s="28"/>
      <c r="AU13" s="4"/>
      <c r="AV13" s="28"/>
      <c r="BC13" s="6"/>
    </row>
    <row r="14" spans="1:55" ht="43.5" customHeight="1" thickBot="1">
      <c r="A14" s="426" t="s">
        <v>1183</v>
      </c>
      <c r="B14" s="278">
        <f>SUM(C14:U14)</f>
        <v>9162124.116608832</v>
      </c>
      <c r="C14" s="276">
        <f>Объекты!EX6</f>
        <v>1627974.504079096</v>
      </c>
      <c r="D14" s="277"/>
      <c r="E14" s="277">
        <f>Объекты!FA6</f>
        <v>5679795.8962984951</v>
      </c>
      <c r="F14" s="277"/>
      <c r="G14" s="277"/>
      <c r="H14" s="277"/>
      <c r="I14" s="277"/>
      <c r="J14" s="277">
        <f>Объекты!FB6</f>
        <v>147000</v>
      </c>
      <c r="K14" s="277">
        <f>Объекты!FF6</f>
        <v>243481</v>
      </c>
      <c r="L14" s="277"/>
      <c r="M14" s="277"/>
      <c r="N14" s="277"/>
      <c r="O14" s="277"/>
      <c r="P14" s="277"/>
      <c r="Q14" s="277"/>
      <c r="R14" s="277"/>
      <c r="S14" s="277">
        <f>Объекты!FD6</f>
        <v>1463872.7162312418</v>
      </c>
      <c r="T14" s="277"/>
      <c r="U14" s="491"/>
      <c r="V14" s="28"/>
      <c r="W14" s="29"/>
      <c r="X14" s="3"/>
      <c r="Y14" s="3"/>
      <c r="Z14" s="3"/>
      <c r="AA14" s="3"/>
      <c r="AB14" s="3"/>
      <c r="AC14" s="3"/>
      <c r="AD14" s="3"/>
      <c r="AE14" s="3"/>
      <c r="AF14" s="3"/>
      <c r="AG14" s="3"/>
      <c r="AH14" s="3"/>
      <c r="AI14" s="3"/>
      <c r="AJ14" s="3"/>
      <c r="AK14" s="3"/>
      <c r="AL14" s="3"/>
      <c r="AM14" s="3"/>
      <c r="AN14" s="3"/>
      <c r="AO14" s="3"/>
      <c r="AP14" s="3"/>
      <c r="AQ14" s="4"/>
      <c r="AR14" s="4"/>
      <c r="AS14" s="4"/>
      <c r="AT14" s="28"/>
      <c r="AU14" s="4"/>
      <c r="AV14" s="28"/>
      <c r="BC14" s="6"/>
    </row>
    <row r="15" spans="1:55" ht="15.75" customHeight="1">
      <c r="A15" s="6" t="s">
        <v>692</v>
      </c>
      <c r="B15" s="26"/>
      <c r="C15" s="27"/>
      <c r="D15" s="27"/>
      <c r="E15" s="27"/>
      <c r="F15" s="27"/>
      <c r="G15" s="27"/>
      <c r="H15" s="27"/>
      <c r="I15" s="27"/>
      <c r="J15" s="27"/>
      <c r="K15" s="27"/>
      <c r="L15" s="27"/>
      <c r="M15" s="27"/>
      <c r="N15" s="27"/>
      <c r="O15" s="27"/>
      <c r="S15" s="3"/>
      <c r="T15" s="3"/>
      <c r="U15" s="3"/>
      <c r="V15" s="3"/>
      <c r="W15" s="3"/>
      <c r="X15" s="3"/>
      <c r="Y15" s="4"/>
      <c r="Z15" s="4"/>
      <c r="AA15" s="4"/>
      <c r="AB15" s="4"/>
      <c r="AC15" s="4"/>
      <c r="AD15" s="4"/>
      <c r="AE15" s="4"/>
      <c r="AF15" s="4"/>
      <c r="AG15" s="4"/>
      <c r="AH15" s="4"/>
      <c r="AI15" s="4"/>
      <c r="AJ15" s="4"/>
      <c r="AK15" s="4"/>
      <c r="AL15" s="4"/>
      <c r="AM15" s="4"/>
      <c r="AN15" s="4"/>
      <c r="AO15" s="4"/>
      <c r="AP15" s="4"/>
      <c r="AQ15" s="28"/>
      <c r="AR15" s="28"/>
      <c r="AU15" s="28"/>
      <c r="AV15" s="29"/>
      <c r="AY15" s="6"/>
    </row>
    <row r="16" spans="1:55" ht="15.75" customHeight="1">
      <c r="A16" s="6"/>
      <c r="B16" s="26"/>
      <c r="C16" s="27"/>
      <c r="D16" s="27"/>
      <c r="E16" s="27"/>
      <c r="F16" s="27"/>
      <c r="G16" s="27"/>
      <c r="H16" s="27"/>
      <c r="I16" s="27"/>
      <c r="J16" s="27"/>
      <c r="K16" s="27"/>
      <c r="L16" s="27"/>
      <c r="M16" s="27"/>
      <c r="N16" s="27"/>
      <c r="O16" s="27"/>
      <c r="S16" s="3"/>
      <c r="T16" s="3"/>
      <c r="U16" s="3"/>
      <c r="V16" s="3"/>
      <c r="W16" s="3"/>
      <c r="X16" s="3"/>
      <c r="Y16" s="4"/>
      <c r="Z16" s="4"/>
      <c r="AA16" s="4"/>
      <c r="AB16" s="4"/>
      <c r="AC16" s="4"/>
      <c r="AD16" s="4"/>
      <c r="AE16" s="4"/>
      <c r="AF16" s="4"/>
      <c r="AG16" s="4"/>
      <c r="AH16" s="4"/>
      <c r="AI16" s="4"/>
      <c r="AJ16" s="4"/>
      <c r="AK16" s="4"/>
      <c r="AL16" s="4"/>
      <c r="AM16" s="4"/>
      <c r="AN16" s="4"/>
      <c r="AO16" s="4"/>
      <c r="AP16" s="4"/>
      <c r="AQ16" s="28"/>
      <c r="AR16" s="28"/>
      <c r="AU16" s="28"/>
      <c r="AV16" s="29"/>
      <c r="AY16" s="6"/>
    </row>
    <row r="17" spans="1:55" ht="15.75" customHeight="1">
      <c r="A17" s="6"/>
      <c r="B17" s="26"/>
      <c r="C17" s="27"/>
      <c r="D17" s="27"/>
      <c r="E17" s="27"/>
      <c r="F17" s="27"/>
      <c r="G17" s="27"/>
      <c r="H17" s="27"/>
      <c r="I17" s="27"/>
      <c r="J17" s="27"/>
      <c r="K17" s="27"/>
      <c r="L17" s="27"/>
      <c r="M17" s="27"/>
      <c r="N17" s="27"/>
      <c r="O17" s="27"/>
      <c r="S17" s="3"/>
      <c r="T17" s="3"/>
      <c r="U17" s="3"/>
      <c r="V17" s="3"/>
      <c r="W17" s="3"/>
      <c r="X17" s="3"/>
      <c r="Y17" s="4"/>
      <c r="Z17" s="4"/>
      <c r="AA17" s="4"/>
      <c r="AB17" s="4"/>
      <c r="AC17" s="4"/>
      <c r="AD17" s="4"/>
      <c r="AE17" s="4"/>
      <c r="AF17" s="4"/>
      <c r="AG17" s="4"/>
      <c r="AH17" s="4"/>
      <c r="AI17" s="4"/>
      <c r="AJ17" s="4"/>
      <c r="AK17" s="4"/>
      <c r="AL17" s="4"/>
      <c r="AM17" s="4"/>
      <c r="AN17" s="4"/>
      <c r="AO17" s="4"/>
      <c r="AP17" s="4"/>
      <c r="AQ17" s="28"/>
      <c r="AR17" s="28"/>
      <c r="AU17" s="28"/>
      <c r="AV17" s="29"/>
      <c r="AY17" s="6"/>
    </row>
    <row r="18" spans="1:55" ht="15.75" customHeight="1">
      <c r="A18" s="6"/>
      <c r="B18" s="26"/>
      <c r="C18" s="27"/>
      <c r="D18" s="27"/>
      <c r="E18" s="27"/>
      <c r="F18" s="27"/>
      <c r="G18" s="27"/>
      <c r="H18" s="27"/>
      <c r="I18" s="27"/>
      <c r="J18" s="27"/>
      <c r="K18" s="27"/>
      <c r="L18" s="27"/>
      <c r="M18" s="27"/>
      <c r="N18" s="27"/>
      <c r="O18" s="27"/>
      <c r="S18" s="3"/>
      <c r="T18" s="3"/>
      <c r="U18" s="3"/>
      <c r="V18" s="3"/>
      <c r="W18" s="3"/>
      <c r="X18" s="3"/>
      <c r="Y18" s="4"/>
      <c r="Z18" s="4"/>
      <c r="AA18" s="4"/>
      <c r="AB18" s="4"/>
      <c r="AC18" s="4"/>
      <c r="AD18" s="4"/>
      <c r="AE18" s="4"/>
      <c r="AF18" s="4"/>
      <c r="AG18" s="4"/>
      <c r="AH18" s="4"/>
      <c r="AI18" s="4"/>
      <c r="AJ18" s="4"/>
      <c r="AK18" s="4"/>
      <c r="AL18" s="4"/>
      <c r="AM18" s="4"/>
      <c r="AN18" s="4"/>
      <c r="AO18" s="4"/>
      <c r="AP18" s="4"/>
      <c r="AQ18" s="28"/>
      <c r="AR18" s="28"/>
      <c r="AU18" s="28"/>
      <c r="AV18" s="29"/>
      <c r="AY18" s="6"/>
    </row>
    <row r="19" spans="1:55" ht="24" customHeight="1" thickBot="1">
      <c r="A19" s="25" t="s">
        <v>1112</v>
      </c>
      <c r="B19" s="35"/>
      <c r="C19" s="35"/>
      <c r="D19" s="35"/>
      <c r="E19" s="35"/>
      <c r="F19" s="35"/>
      <c r="G19" s="35"/>
      <c r="H19" s="35"/>
      <c r="I19" s="35"/>
      <c r="J19" s="35"/>
      <c r="L19" s="39"/>
      <c r="M19" s="39"/>
      <c r="N19" s="39"/>
      <c r="O19" s="29"/>
      <c r="Q19" s="39"/>
      <c r="R19" s="41"/>
      <c r="S19" s="39"/>
      <c r="U19" s="41" t="s">
        <v>629</v>
      </c>
      <c r="V19" s="40"/>
      <c r="W19" s="3"/>
      <c r="X19" s="3"/>
      <c r="Y19" s="4"/>
      <c r="Z19" s="4"/>
      <c r="AA19" s="4"/>
      <c r="AB19" s="4"/>
      <c r="AC19" s="4"/>
      <c r="AD19" s="4"/>
      <c r="AE19" s="4"/>
      <c r="AF19" s="4"/>
      <c r="AG19" s="4"/>
      <c r="AH19" s="4"/>
      <c r="AI19" s="4"/>
      <c r="AJ19" s="4"/>
      <c r="AK19" s="4"/>
      <c r="AL19" s="4"/>
      <c r="AM19" s="4"/>
      <c r="AN19" s="4"/>
      <c r="AO19" s="4"/>
      <c r="AP19" s="4"/>
      <c r="AQ19" s="28"/>
      <c r="AR19" s="28"/>
      <c r="AU19" s="28"/>
      <c r="AV19" s="29"/>
      <c r="AY19" s="6"/>
    </row>
    <row r="20" spans="1:55" ht="39.75" customHeight="1" thickBot="1">
      <c r="B20" s="1140" t="s">
        <v>1108</v>
      </c>
      <c r="C20" s="1151" t="s">
        <v>1109</v>
      </c>
      <c r="D20" s="1119"/>
      <c r="E20" s="1119"/>
      <c r="F20" s="1119"/>
      <c r="G20" s="1119"/>
      <c r="H20" s="1119"/>
      <c r="I20" s="1119"/>
      <c r="J20" s="1120"/>
      <c r="K20" s="1108" t="s">
        <v>1110</v>
      </c>
      <c r="L20" s="1109"/>
      <c r="M20" s="1109"/>
      <c r="N20" s="1109"/>
      <c r="O20" s="1109"/>
      <c r="P20" s="1109"/>
      <c r="Q20" s="1109"/>
      <c r="R20" s="1109"/>
      <c r="S20" s="1109"/>
      <c r="T20" s="1109"/>
      <c r="U20" s="1109"/>
      <c r="V20" s="1112" t="s">
        <v>1114</v>
      </c>
      <c r="W20" s="3"/>
      <c r="X20" s="3"/>
      <c r="Y20" s="4"/>
      <c r="Z20" s="4"/>
      <c r="AA20" s="4"/>
      <c r="AB20" s="4"/>
      <c r="AC20" s="4"/>
      <c r="AD20" s="4"/>
      <c r="AE20" s="4"/>
      <c r="AF20" s="4"/>
      <c r="AG20" s="4"/>
      <c r="AH20" s="4"/>
      <c r="AI20" s="4"/>
      <c r="AJ20" s="4"/>
      <c r="AK20" s="4"/>
      <c r="AL20" s="4"/>
      <c r="AM20" s="4"/>
      <c r="AN20" s="4"/>
      <c r="AO20" s="4"/>
      <c r="AP20" s="4"/>
      <c r="AQ20" s="28"/>
      <c r="AR20" s="28"/>
      <c r="AU20" s="28"/>
      <c r="AV20" s="29"/>
      <c r="AY20" s="6"/>
    </row>
    <row r="21" spans="1:55" ht="39.75" customHeight="1">
      <c r="B21" s="1141"/>
      <c r="C21" s="1133" t="s">
        <v>749</v>
      </c>
      <c r="D21" s="1134"/>
      <c r="E21" s="1147" t="s">
        <v>495</v>
      </c>
      <c r="F21" s="1147"/>
      <c r="G21" s="1147"/>
      <c r="H21" s="279" t="s">
        <v>1129</v>
      </c>
      <c r="I21" s="279" t="s">
        <v>1129</v>
      </c>
      <c r="J21" s="1125" t="s">
        <v>416</v>
      </c>
      <c r="K21" s="1127" t="s">
        <v>1113</v>
      </c>
      <c r="L21" s="1110"/>
      <c r="M21" s="1110"/>
      <c r="N21" s="1111"/>
      <c r="O21" s="1148" t="s">
        <v>843</v>
      </c>
      <c r="P21" s="1102" t="s">
        <v>752</v>
      </c>
      <c r="Q21" s="1110"/>
      <c r="R21" s="1111"/>
      <c r="S21" s="1069" t="s">
        <v>701</v>
      </c>
      <c r="T21" s="1102" t="s">
        <v>751</v>
      </c>
      <c r="U21" s="1110"/>
      <c r="V21" s="1113"/>
      <c r="W21" s="3"/>
      <c r="X21" s="3"/>
      <c r="Y21" s="4"/>
      <c r="Z21" s="4"/>
      <c r="AA21" s="4"/>
      <c r="AB21" s="4"/>
      <c r="AC21" s="4"/>
      <c r="AD21" s="4"/>
      <c r="AE21" s="4"/>
      <c r="AF21" s="4"/>
      <c r="AG21" s="4"/>
      <c r="AH21" s="4"/>
      <c r="AI21" s="4"/>
      <c r="AJ21" s="4"/>
      <c r="AK21" s="4"/>
      <c r="AL21" s="4"/>
      <c r="AM21" s="4"/>
      <c r="AN21" s="4"/>
      <c r="AO21" s="4"/>
      <c r="AP21" s="4"/>
      <c r="AQ21" s="28"/>
      <c r="AR21" s="28"/>
      <c r="AU21" s="28"/>
      <c r="AV21" s="29"/>
      <c r="AY21" s="6"/>
    </row>
    <row r="22" spans="1:55" ht="144" customHeight="1" thickBot="1">
      <c r="B22" s="1142"/>
      <c r="C22" s="421" t="s">
        <v>706</v>
      </c>
      <c r="D22" s="77" t="s">
        <v>748</v>
      </c>
      <c r="E22" s="698" t="s">
        <v>413</v>
      </c>
      <c r="F22" s="698" t="s">
        <v>414</v>
      </c>
      <c r="G22" s="698" t="s">
        <v>415</v>
      </c>
      <c r="H22" s="78" t="s">
        <v>708</v>
      </c>
      <c r="I22" s="78" t="s">
        <v>745</v>
      </c>
      <c r="J22" s="1126"/>
      <c r="K22" s="423" t="s">
        <v>691</v>
      </c>
      <c r="L22" s="97" t="s">
        <v>643</v>
      </c>
      <c r="M22" s="97" t="s">
        <v>866</v>
      </c>
      <c r="N22" s="98" t="s">
        <v>644</v>
      </c>
      <c r="O22" s="1121"/>
      <c r="P22" s="97" t="s">
        <v>867</v>
      </c>
      <c r="Q22" s="99" t="s">
        <v>627</v>
      </c>
      <c r="R22" s="99" t="s">
        <v>642</v>
      </c>
      <c r="S22" s="1121"/>
      <c r="T22" s="100" t="s">
        <v>645</v>
      </c>
      <c r="U22" s="173" t="s">
        <v>844</v>
      </c>
      <c r="V22" s="1114"/>
      <c r="W22" s="3"/>
      <c r="X22" s="3"/>
      <c r="Y22" s="4"/>
      <c r="Z22" s="4"/>
      <c r="AA22" s="4"/>
      <c r="AB22" s="4"/>
      <c r="AC22" s="4"/>
      <c r="AD22" s="4"/>
      <c r="AE22" s="4"/>
      <c r="AF22" s="4"/>
      <c r="AG22" s="4"/>
      <c r="AH22" s="4"/>
      <c r="AI22" s="4"/>
      <c r="AJ22" s="4"/>
      <c r="AK22" s="4"/>
      <c r="AL22" s="4"/>
      <c r="AM22" s="4"/>
      <c r="AN22" s="4"/>
      <c r="AO22" s="4"/>
      <c r="AP22" s="4"/>
      <c r="AQ22" s="28"/>
      <c r="AR22" s="28"/>
      <c r="AU22" s="28"/>
      <c r="AV22" s="29"/>
      <c r="AY22" s="6"/>
    </row>
    <row r="23" spans="1:55" ht="15.75" customHeight="1" thickBot="1">
      <c r="B23" s="111">
        <v>1</v>
      </c>
      <c r="C23" s="112">
        <v>2</v>
      </c>
      <c r="D23" s="112">
        <v>3</v>
      </c>
      <c r="E23" s="112">
        <v>4</v>
      </c>
      <c r="F23" s="112">
        <v>5</v>
      </c>
      <c r="G23" s="112">
        <v>6</v>
      </c>
      <c r="H23" s="112">
        <v>7</v>
      </c>
      <c r="I23" s="112">
        <v>8</v>
      </c>
      <c r="J23" s="264">
        <v>9</v>
      </c>
      <c r="K23" s="111">
        <v>10</v>
      </c>
      <c r="L23" s="112">
        <v>11</v>
      </c>
      <c r="M23" s="112">
        <v>12</v>
      </c>
      <c r="N23" s="112">
        <v>13</v>
      </c>
      <c r="O23" s="112">
        <v>14</v>
      </c>
      <c r="P23" s="112">
        <v>15</v>
      </c>
      <c r="Q23" s="112">
        <v>16</v>
      </c>
      <c r="R23" s="112">
        <v>17</v>
      </c>
      <c r="S23" s="112">
        <v>18</v>
      </c>
      <c r="T23" s="112">
        <v>19</v>
      </c>
      <c r="U23" s="113">
        <v>20</v>
      </c>
      <c r="V23" s="113">
        <v>21</v>
      </c>
      <c r="W23" s="3"/>
      <c r="X23" s="3"/>
      <c r="Y23" s="4"/>
      <c r="Z23" s="4"/>
      <c r="AA23" s="4"/>
      <c r="AB23" s="4"/>
      <c r="AC23" s="4"/>
      <c r="AD23" s="4"/>
      <c r="AE23" s="4"/>
      <c r="AF23" s="4"/>
      <c r="AG23" s="4"/>
      <c r="AH23" s="4"/>
      <c r="AI23" s="4"/>
      <c r="AJ23" s="4"/>
      <c r="AK23" s="4"/>
      <c r="AL23" s="4"/>
      <c r="AM23" s="4"/>
      <c r="AN23" s="4"/>
      <c r="AO23" s="4"/>
      <c r="AP23" s="4"/>
      <c r="AQ23" s="28"/>
      <c r="AR23" s="28"/>
      <c r="AU23" s="28"/>
      <c r="AV23" s="29"/>
      <c r="AY23" s="6"/>
    </row>
    <row r="24" spans="1:55" ht="22.5" customHeight="1" thickBot="1">
      <c r="A24" s="425" t="s">
        <v>1182</v>
      </c>
      <c r="B24" s="278">
        <f>B25</f>
        <v>9492070.589245433</v>
      </c>
      <c r="C24" s="276">
        <f>C25</f>
        <v>1921009.4074133332</v>
      </c>
      <c r="D24" s="277"/>
      <c r="E24" s="277">
        <f>E25</f>
        <v>4924825.7966792351</v>
      </c>
      <c r="F24" s="277">
        <f>F25</f>
        <v>112975.18491525424</v>
      </c>
      <c r="G24" s="277">
        <f>G25</f>
        <v>313461.81508474576</v>
      </c>
      <c r="H24" s="277"/>
      <c r="I24" s="277"/>
      <c r="J24" s="280">
        <f>J25</f>
        <v>173459.99999999997</v>
      </c>
      <c r="K24" s="281">
        <f>K25</f>
        <v>287307.57999999996</v>
      </c>
      <c r="L24" s="277"/>
      <c r="M24" s="277"/>
      <c r="N24" s="277"/>
      <c r="O24" s="277"/>
      <c r="P24" s="277"/>
      <c r="Q24" s="277"/>
      <c r="R24" s="277"/>
      <c r="S24" s="277">
        <f>S25</f>
        <v>1759030.8051528656</v>
      </c>
      <c r="T24" s="277"/>
      <c r="U24" s="491"/>
      <c r="V24" s="492"/>
      <c r="W24" s="29"/>
      <c r="X24" s="3"/>
      <c r="Y24" s="3"/>
      <c r="Z24" s="3"/>
      <c r="AA24" s="3"/>
      <c r="AB24" s="3"/>
      <c r="AC24" s="3"/>
      <c r="AD24" s="3"/>
      <c r="AE24" s="3"/>
      <c r="AF24" s="3"/>
      <c r="AG24" s="3"/>
      <c r="AH24" s="3"/>
      <c r="AI24" s="3"/>
      <c r="AJ24" s="3"/>
      <c r="AK24" s="3"/>
      <c r="AL24" s="3"/>
      <c r="AM24" s="3"/>
      <c r="AN24" s="3"/>
      <c r="AO24" s="3"/>
      <c r="AP24" s="3"/>
      <c r="AQ24" s="4"/>
      <c r="AR24" s="4"/>
      <c r="AS24" s="4"/>
      <c r="AT24" s="28"/>
      <c r="AU24" s="4"/>
      <c r="AV24" s="28"/>
      <c r="BC24" s="6"/>
    </row>
    <row r="25" spans="1:55" ht="42.75" customHeight="1" thickBot="1">
      <c r="A25" s="426" t="s">
        <v>1183</v>
      </c>
      <c r="B25" s="278">
        <f>SUM(C25:U25)</f>
        <v>9492070.589245433</v>
      </c>
      <c r="C25" s="276">
        <f>Объекты!FK6</f>
        <v>1921009.4074133332</v>
      </c>
      <c r="D25" s="109"/>
      <c r="E25" s="277">
        <f>Объекты!FN6</f>
        <v>4924825.7966792351</v>
      </c>
      <c r="F25" s="277">
        <f>Объекты!FL6</f>
        <v>112975.18491525424</v>
      </c>
      <c r="G25" s="277">
        <f>Объекты!FM6</f>
        <v>313461.81508474576</v>
      </c>
      <c r="H25" s="109"/>
      <c r="I25" s="109"/>
      <c r="J25" s="280">
        <f>Объекты!FO6</f>
        <v>173459.99999999997</v>
      </c>
      <c r="K25" s="281">
        <f>Объекты!FS6</f>
        <v>287307.57999999996</v>
      </c>
      <c r="L25" s="109"/>
      <c r="M25" s="109"/>
      <c r="N25" s="109"/>
      <c r="O25" s="109"/>
      <c r="P25" s="109"/>
      <c r="Q25" s="109"/>
      <c r="R25" s="109"/>
      <c r="S25" s="277">
        <f>Объекты!FQ6</f>
        <v>1759030.8051528656</v>
      </c>
      <c r="T25" s="109"/>
      <c r="U25" s="110"/>
      <c r="V25" s="263"/>
      <c r="W25" s="29"/>
      <c r="X25" s="3"/>
      <c r="Y25" s="3"/>
      <c r="Z25" s="3"/>
      <c r="AA25" s="3"/>
      <c r="AB25" s="3"/>
      <c r="AC25" s="3"/>
      <c r="AD25" s="3"/>
      <c r="AE25" s="3"/>
      <c r="AF25" s="3"/>
      <c r="AG25" s="3"/>
      <c r="AH25" s="3"/>
      <c r="AI25" s="3"/>
      <c r="AJ25" s="3"/>
      <c r="AK25" s="3"/>
      <c r="AL25" s="3"/>
      <c r="AM25" s="3"/>
      <c r="AN25" s="3"/>
      <c r="AO25" s="3"/>
      <c r="AP25" s="3"/>
      <c r="AQ25" s="4"/>
      <c r="AR25" s="4"/>
      <c r="AS25" s="4"/>
      <c r="AT25" s="28"/>
      <c r="AU25" s="4"/>
      <c r="AV25" s="28"/>
      <c r="BC25" s="6"/>
    </row>
    <row r="26" spans="1:55" ht="21.75" customHeight="1">
      <c r="A26" s="6" t="s">
        <v>692</v>
      </c>
      <c r="B26" s="26"/>
      <c r="C26" s="27"/>
      <c r="D26" s="27"/>
      <c r="E26" s="27"/>
      <c r="F26" s="27"/>
      <c r="G26" s="27"/>
      <c r="H26" s="27"/>
      <c r="I26" s="27"/>
      <c r="J26" s="27"/>
      <c r="K26" s="27"/>
      <c r="L26" s="27"/>
      <c r="M26" s="27"/>
      <c r="N26" s="27"/>
      <c r="O26" s="27"/>
      <c r="S26" s="3"/>
      <c r="T26" s="3"/>
      <c r="U26" s="3"/>
      <c r="V26" s="3"/>
      <c r="W26" s="3"/>
      <c r="X26" s="3"/>
      <c r="Y26" s="4"/>
      <c r="Z26" s="4"/>
      <c r="AA26" s="4"/>
      <c r="AB26" s="4"/>
      <c r="AC26" s="4"/>
      <c r="AD26" s="4"/>
      <c r="AE26" s="4"/>
      <c r="AF26" s="4"/>
      <c r="AG26" s="4"/>
      <c r="AH26" s="4"/>
      <c r="AI26" s="4"/>
      <c r="AJ26" s="4"/>
      <c r="AK26" s="4"/>
      <c r="AL26" s="4"/>
      <c r="AM26" s="4"/>
      <c r="AN26" s="4"/>
      <c r="AO26" s="4"/>
      <c r="AP26" s="4"/>
      <c r="AQ26" s="28"/>
      <c r="AR26" s="28"/>
      <c r="AU26" s="28"/>
      <c r="AV26" s="29"/>
      <c r="AY26" s="6"/>
    </row>
    <row r="27" spans="1:55" ht="21.75" customHeight="1">
      <c r="A27" s="6"/>
      <c r="B27" s="26"/>
      <c r="C27" s="27"/>
      <c r="D27" s="27"/>
      <c r="E27" s="27"/>
      <c r="F27" s="27"/>
      <c r="G27" s="27"/>
      <c r="H27" s="27"/>
      <c r="I27" s="27"/>
      <c r="J27" s="27"/>
      <c r="K27" s="27"/>
      <c r="L27" s="27"/>
      <c r="M27" s="27"/>
      <c r="N27" s="27"/>
      <c r="O27" s="27"/>
      <c r="S27" s="3"/>
      <c r="T27" s="3"/>
      <c r="U27" s="3"/>
      <c r="V27" s="3"/>
      <c r="W27" s="3"/>
      <c r="X27" s="3"/>
      <c r="Y27" s="4"/>
      <c r="Z27" s="4"/>
      <c r="AA27" s="4"/>
      <c r="AB27" s="4"/>
      <c r="AC27" s="4"/>
      <c r="AD27" s="4"/>
      <c r="AE27" s="4"/>
      <c r="AF27" s="4"/>
      <c r="AG27" s="4"/>
      <c r="AH27" s="4"/>
      <c r="AI27" s="4"/>
      <c r="AJ27" s="4"/>
      <c r="AK27" s="4"/>
      <c r="AL27" s="4"/>
      <c r="AM27" s="4"/>
      <c r="AN27" s="4"/>
      <c r="AO27" s="4"/>
      <c r="AP27" s="4"/>
      <c r="AQ27" s="28"/>
      <c r="AR27" s="28"/>
      <c r="AU27" s="28"/>
      <c r="AV27" s="29"/>
      <c r="AY27" s="6"/>
    </row>
    <row r="28" spans="1:55" ht="15.75" customHeight="1">
      <c r="A28" s="6"/>
      <c r="B28" s="26"/>
      <c r="C28" s="27"/>
      <c r="D28" s="27"/>
      <c r="E28" s="27"/>
      <c r="F28" s="27"/>
      <c r="G28" s="27"/>
      <c r="H28" s="27"/>
      <c r="I28" s="27"/>
      <c r="J28" s="27"/>
      <c r="K28" s="27"/>
      <c r="L28" s="27"/>
      <c r="M28" s="27"/>
      <c r="N28" s="27"/>
      <c r="O28" s="27"/>
      <c r="S28" s="3"/>
      <c r="T28" s="3"/>
      <c r="U28" s="3"/>
      <c r="V28" s="3"/>
      <c r="W28" s="3"/>
      <c r="X28" s="3"/>
      <c r="Y28" s="4"/>
      <c r="Z28" s="4"/>
      <c r="AA28" s="4"/>
      <c r="AB28" s="4"/>
      <c r="AC28" s="4"/>
      <c r="AD28" s="4"/>
      <c r="AE28" s="4"/>
      <c r="AF28" s="4"/>
      <c r="AG28" s="4"/>
      <c r="AH28" s="4"/>
      <c r="AI28" s="4"/>
      <c r="AJ28" s="4"/>
      <c r="AK28" s="4"/>
      <c r="AL28" s="4"/>
      <c r="AM28" s="4"/>
      <c r="AN28" s="4"/>
      <c r="AO28" s="4"/>
      <c r="AP28" s="4"/>
      <c r="AQ28" s="28"/>
      <c r="AR28" s="28"/>
      <c r="AU28" s="28"/>
      <c r="AV28" s="29"/>
      <c r="AY28" s="6"/>
    </row>
    <row r="29" spans="1:55" ht="15.75" customHeight="1">
      <c r="A29" s="6"/>
      <c r="B29" s="26"/>
      <c r="C29" s="27"/>
      <c r="D29" s="27"/>
      <c r="E29" s="27"/>
      <c r="F29" s="27"/>
      <c r="G29" s="27"/>
      <c r="H29" s="27"/>
      <c r="I29" s="27"/>
      <c r="J29" s="27"/>
      <c r="K29" s="27"/>
      <c r="L29" s="27"/>
      <c r="M29" s="27"/>
      <c r="N29" s="27"/>
      <c r="O29" s="27"/>
      <c r="S29" s="3"/>
      <c r="T29" s="3"/>
      <c r="U29" s="3"/>
      <c r="V29" s="3"/>
      <c r="W29" s="3"/>
      <c r="X29" s="3"/>
      <c r="Y29" s="4"/>
      <c r="Z29" s="4"/>
      <c r="AA29" s="4"/>
      <c r="AB29" s="4"/>
      <c r="AC29" s="4"/>
      <c r="AD29" s="4"/>
      <c r="AE29" s="4"/>
      <c r="AF29" s="4"/>
      <c r="AG29" s="4"/>
      <c r="AH29" s="4"/>
      <c r="AI29" s="4"/>
      <c r="AJ29" s="4"/>
      <c r="AK29" s="4"/>
      <c r="AL29" s="4"/>
      <c r="AM29" s="4"/>
      <c r="AN29" s="4"/>
      <c r="AO29" s="4"/>
      <c r="AP29" s="4"/>
      <c r="AQ29" s="28"/>
      <c r="AR29" s="28"/>
      <c r="AU29" s="28"/>
      <c r="AV29" s="29"/>
      <c r="AY29" s="6"/>
    </row>
    <row r="30" spans="1:55" ht="15.75" customHeight="1">
      <c r="A30" s="25" t="s">
        <v>880</v>
      </c>
      <c r="B30" s="26"/>
      <c r="C30" s="27"/>
      <c r="D30" s="27"/>
      <c r="E30" s="27"/>
      <c r="F30" s="27"/>
      <c r="G30" s="27"/>
      <c r="H30" s="27"/>
      <c r="I30" s="27"/>
      <c r="J30" s="27"/>
      <c r="K30" s="27"/>
      <c r="L30" s="27"/>
      <c r="M30" s="27"/>
      <c r="N30" s="27"/>
      <c r="O30" s="27"/>
      <c r="S30" s="3"/>
      <c r="T30" s="3"/>
      <c r="U30" s="3"/>
      <c r="V30" s="3"/>
      <c r="W30" s="3"/>
      <c r="X30" s="3"/>
      <c r="Y30" s="4"/>
      <c r="Z30" s="4"/>
      <c r="AA30" s="4"/>
      <c r="AB30" s="4"/>
      <c r="AC30" s="4"/>
      <c r="AD30" s="4"/>
      <c r="AE30" s="4"/>
      <c r="AF30" s="4"/>
      <c r="AG30" s="4"/>
      <c r="AH30" s="4"/>
      <c r="AI30" s="4"/>
      <c r="AJ30" s="4"/>
      <c r="AK30" s="4"/>
      <c r="AL30" s="4"/>
      <c r="AM30" s="4"/>
      <c r="AN30" s="4"/>
      <c r="AO30" s="4"/>
      <c r="AP30" s="4"/>
      <c r="AQ30" s="28"/>
      <c r="AR30" s="28"/>
      <c r="AU30" s="28"/>
      <c r="AV30" s="29"/>
      <c r="AY30" s="6"/>
    </row>
    <row r="31" spans="1:55" ht="15.75" customHeight="1" thickBot="1">
      <c r="A31" s="6"/>
      <c r="B31" s="26"/>
      <c r="C31" s="27"/>
      <c r="D31" s="27"/>
      <c r="E31" s="27"/>
      <c r="F31" s="27"/>
      <c r="G31" s="27"/>
      <c r="H31" s="27"/>
      <c r="I31" s="27"/>
      <c r="J31" s="27"/>
      <c r="K31" s="27"/>
      <c r="L31" s="27"/>
      <c r="M31" s="27"/>
      <c r="N31" s="27"/>
      <c r="O31" s="27"/>
      <c r="S31" s="3"/>
      <c r="T31" s="3"/>
      <c r="U31" s="3"/>
      <c r="V31" s="3"/>
      <c r="W31" s="3"/>
      <c r="X31" s="3"/>
      <c r="Y31" s="4"/>
      <c r="Z31" s="4"/>
      <c r="AA31" s="4"/>
      <c r="AB31" s="4"/>
      <c r="AC31" s="4"/>
      <c r="AD31" s="4"/>
      <c r="AE31" s="4"/>
      <c r="AF31" s="4"/>
      <c r="AG31" s="4"/>
      <c r="AH31" s="4"/>
      <c r="AI31" s="4"/>
      <c r="AJ31" s="4"/>
      <c r="AK31" s="4"/>
      <c r="AL31" s="4"/>
      <c r="AM31" s="4"/>
      <c r="AN31" s="4"/>
      <c r="AO31" s="4"/>
      <c r="AP31" s="4"/>
      <c r="AQ31" s="28"/>
      <c r="AR31" s="28"/>
      <c r="AU31" s="28"/>
      <c r="AV31" s="29"/>
      <c r="AY31" s="6"/>
    </row>
    <row r="32" spans="1:55" ht="102" customHeight="1" thickBot="1">
      <c r="A32" s="89" t="s">
        <v>744</v>
      </c>
      <c r="B32" s="90" t="s">
        <v>702</v>
      </c>
      <c r="C32" s="427" t="s">
        <v>1122</v>
      </c>
      <c r="D32" s="91" t="s">
        <v>736</v>
      </c>
      <c r="E32" s="91" t="s">
        <v>1116</v>
      </c>
      <c r="F32" s="91" t="s">
        <v>737</v>
      </c>
      <c r="G32" s="91" t="s">
        <v>1117</v>
      </c>
      <c r="H32" s="91" t="s">
        <v>876</v>
      </c>
      <c r="I32" s="91" t="s">
        <v>1118</v>
      </c>
      <c r="J32" s="91" t="s">
        <v>738</v>
      </c>
      <c r="K32" s="91" t="s">
        <v>1119</v>
      </c>
      <c r="L32" s="91" t="s">
        <v>1123</v>
      </c>
      <c r="M32" s="91" t="s">
        <v>1131</v>
      </c>
      <c r="N32" s="91" t="s">
        <v>1124</v>
      </c>
      <c r="O32" s="493" t="s">
        <v>1130</v>
      </c>
      <c r="P32" s="3"/>
      <c r="Q32" s="3"/>
      <c r="R32" s="3"/>
      <c r="S32" s="3"/>
      <c r="T32" s="3"/>
      <c r="U32" s="3"/>
      <c r="V32" s="4"/>
      <c r="W32" s="4"/>
      <c r="X32" s="4"/>
      <c r="Y32" s="4"/>
      <c r="Z32" s="4"/>
      <c r="AA32" s="4"/>
      <c r="AB32" s="4"/>
      <c r="AC32" s="4"/>
      <c r="AD32" s="4"/>
      <c r="AE32" s="4"/>
      <c r="AF32" s="4"/>
      <c r="AG32" s="4"/>
      <c r="AH32" s="4"/>
      <c r="AI32" s="4"/>
      <c r="AJ32" s="4"/>
      <c r="AK32" s="4"/>
      <c r="AL32" s="4"/>
      <c r="AM32" s="4"/>
      <c r="AV32" s="29"/>
    </row>
    <row r="33" spans="1:48" ht="20.25" customHeight="1">
      <c r="A33" s="1128" t="s">
        <v>742</v>
      </c>
      <c r="B33" s="428" t="s">
        <v>706</v>
      </c>
      <c r="C33" s="92"/>
      <c r="D33" s="283">
        <f>SUMIF(Объекты!$GT$13:$GT$293,2,Объекты!$CR$13:$CR$293)</f>
        <v>134557.5772881356</v>
      </c>
      <c r="E33" s="282">
        <f>SUMIF(Объекты!$GT$13:$GT$293,2,Объекты!$DJ$13:$DJ$293)</f>
        <v>328653.36919999996</v>
      </c>
      <c r="F33" s="282">
        <f>SUMIF(Объекты!$GT$13:$GT$293,2,Объекты!$CS$13:$CS$293)</f>
        <v>388717.1363073446</v>
      </c>
      <c r="G33" s="282">
        <f>SUMIF(Объекты!$GT$13:$GT$293,2,Объекты!$DL$13:$DL$293)</f>
        <v>460404.37136266672</v>
      </c>
      <c r="H33" s="282">
        <f>SUMIF(Объекты!$GT$13:$GT$293,2,Объекты!$CT$13:$CT$293)</f>
        <v>504235.33268135594</v>
      </c>
      <c r="I33" s="282">
        <f>SUMIF(Объекты!$GT$13:$GT$293,2,Объекты!$DN$13:$DN$293)</f>
        <v>522959.52034400014</v>
      </c>
      <c r="J33" s="282">
        <f>SUMIF(Объекты!$GT$13:$GT$293,2,Объекты!$CU$13:$CU$293)</f>
        <v>600464.45780225995</v>
      </c>
      <c r="K33" s="282">
        <f>SUMIF(Объекты!$GT$13:$GT$293,2,Объекты!$DO$13:$DO$293)</f>
        <v>608992.14650666667</v>
      </c>
      <c r="L33" s="286">
        <f>D33+F33+H33+J33</f>
        <v>1627974.504079096</v>
      </c>
      <c r="M33" s="287">
        <f>C14</f>
        <v>1627974.504079096</v>
      </c>
      <c r="N33" s="288">
        <f>E33+G33+I33+K33</f>
        <v>1921009.4074133334</v>
      </c>
      <c r="O33" s="93">
        <f>C33+L33-M33</f>
        <v>0</v>
      </c>
      <c r="P33" s="3"/>
      <c r="Q33" s="3"/>
      <c r="R33" s="3"/>
      <c r="S33" s="3"/>
      <c r="T33" s="3"/>
      <c r="U33" s="4"/>
      <c r="V33" s="4"/>
      <c r="W33" s="4"/>
      <c r="X33" s="4"/>
      <c r="Y33" s="4"/>
      <c r="Z33" s="4"/>
      <c r="AP33" s="29"/>
      <c r="AU33" s="6"/>
      <c r="AV33" s="29"/>
    </row>
    <row r="34" spans="1:48" ht="22.5" customHeight="1">
      <c r="A34" s="1129"/>
      <c r="B34" s="74" t="s">
        <v>748</v>
      </c>
      <c r="C34" s="75"/>
      <c r="D34" s="75"/>
      <c r="E34" s="75"/>
      <c r="F34" s="75"/>
      <c r="G34" s="75"/>
      <c r="H34" s="75"/>
      <c r="I34" s="75"/>
      <c r="J34" s="75"/>
      <c r="K34" s="177"/>
      <c r="L34" s="283"/>
      <c r="M34" s="177"/>
      <c r="N34" s="283"/>
      <c r="O34" s="94">
        <f>C34+L34-M34</f>
        <v>0</v>
      </c>
      <c r="P34" s="3"/>
      <c r="Q34" s="3"/>
      <c r="R34" s="3"/>
      <c r="S34" s="3"/>
      <c r="T34" s="3"/>
      <c r="U34" s="4"/>
      <c r="V34" s="4"/>
      <c r="W34" s="4"/>
      <c r="X34" s="4"/>
      <c r="Y34" s="4"/>
      <c r="Z34" s="4"/>
      <c r="AP34" s="29"/>
      <c r="AU34" s="6"/>
      <c r="AV34" s="29"/>
    </row>
    <row r="35" spans="1:48" ht="21" customHeight="1">
      <c r="A35" s="1129"/>
      <c r="B35" s="74" t="s">
        <v>747</v>
      </c>
      <c r="C35" s="75"/>
      <c r="D35" s="75"/>
      <c r="E35" s="75"/>
      <c r="F35" s="75"/>
      <c r="G35" s="75"/>
      <c r="H35" s="75"/>
      <c r="I35" s="75"/>
      <c r="J35" s="75"/>
      <c r="K35" s="177"/>
      <c r="L35" s="283"/>
      <c r="M35" s="177"/>
      <c r="N35" s="283"/>
      <c r="O35" s="94">
        <f t="shared" ref="O35:O43" si="0">C35+L35-M35</f>
        <v>0</v>
      </c>
      <c r="P35" s="3"/>
      <c r="Q35" s="3"/>
      <c r="R35" s="3"/>
      <c r="S35" s="3"/>
      <c r="T35" s="3"/>
      <c r="U35" s="4"/>
      <c r="V35" s="4"/>
      <c r="W35" s="4"/>
      <c r="X35" s="4"/>
      <c r="Y35" s="4"/>
      <c r="Z35" s="4"/>
      <c r="AP35" s="29"/>
      <c r="AU35" s="6"/>
      <c r="AV35" s="29"/>
    </row>
    <row r="36" spans="1:48" ht="24.75" customHeight="1">
      <c r="A36" s="1129"/>
      <c r="B36" s="88" t="s">
        <v>746</v>
      </c>
      <c r="C36" s="177"/>
      <c r="D36" s="177"/>
      <c r="E36" s="177"/>
      <c r="F36" s="177"/>
      <c r="G36" s="177"/>
      <c r="H36" s="177"/>
      <c r="I36" s="177"/>
      <c r="J36" s="177"/>
      <c r="K36" s="177"/>
      <c r="L36" s="283"/>
      <c r="M36" s="177"/>
      <c r="N36" s="283"/>
      <c r="O36" s="94">
        <f>SUM(O37:O40)</f>
        <v>0</v>
      </c>
      <c r="P36" s="3"/>
      <c r="Q36" s="3"/>
      <c r="R36" s="3"/>
      <c r="S36" s="3"/>
      <c r="T36" s="3"/>
      <c r="U36" s="4"/>
      <c r="V36" s="4"/>
      <c r="W36" s="4"/>
      <c r="X36" s="4"/>
      <c r="Y36" s="4"/>
      <c r="Z36" s="4"/>
      <c r="AP36" s="29"/>
      <c r="AU36" s="6"/>
      <c r="AV36" s="29"/>
    </row>
    <row r="37" spans="1:48" ht="21" customHeight="1">
      <c r="A37" s="1129"/>
      <c r="B37" s="74" t="s">
        <v>741</v>
      </c>
      <c r="C37" s="75"/>
      <c r="D37" s="75"/>
      <c r="E37" s="75"/>
      <c r="F37" s="75"/>
      <c r="G37" s="75"/>
      <c r="H37" s="75"/>
      <c r="I37" s="75"/>
      <c r="J37" s="75"/>
      <c r="K37" s="177"/>
      <c r="L37" s="283"/>
      <c r="M37" s="177"/>
      <c r="N37" s="283"/>
      <c r="O37" s="94">
        <f t="shared" si="0"/>
        <v>0</v>
      </c>
      <c r="P37" s="3"/>
      <c r="Q37" s="3"/>
      <c r="R37" s="3"/>
      <c r="S37" s="3"/>
      <c r="T37" s="3"/>
      <c r="U37" s="4"/>
      <c r="V37" s="4"/>
      <c r="W37" s="4"/>
      <c r="X37" s="4"/>
      <c r="Y37" s="4"/>
      <c r="Z37" s="4"/>
      <c r="AP37" s="29"/>
      <c r="AU37" s="6"/>
      <c r="AV37" s="29"/>
    </row>
    <row r="38" spans="1:48" ht="21" customHeight="1">
      <c r="A38" s="1129"/>
      <c r="B38" s="74" t="s">
        <v>709</v>
      </c>
      <c r="C38" s="75"/>
      <c r="D38" s="75"/>
      <c r="E38" s="75"/>
      <c r="F38" s="75"/>
      <c r="G38" s="75"/>
      <c r="H38" s="75"/>
      <c r="I38" s="75"/>
      <c r="J38" s="75"/>
      <c r="K38" s="177"/>
      <c r="L38" s="283"/>
      <c r="M38" s="177"/>
      <c r="N38" s="283"/>
      <c r="O38" s="94">
        <f t="shared" si="0"/>
        <v>0</v>
      </c>
      <c r="P38" s="3"/>
      <c r="Q38" s="3"/>
      <c r="R38" s="3"/>
      <c r="S38" s="3"/>
      <c r="T38" s="3"/>
      <c r="U38" s="4"/>
      <c r="V38" s="4"/>
      <c r="W38" s="4"/>
      <c r="X38" s="4"/>
      <c r="Y38" s="4"/>
      <c r="Z38" s="4"/>
      <c r="AP38" s="29"/>
      <c r="AU38" s="6"/>
      <c r="AV38" s="29"/>
    </row>
    <row r="39" spans="1:48" ht="20.25" customHeight="1">
      <c r="A39" s="1129"/>
      <c r="B39" s="74" t="s">
        <v>710</v>
      </c>
      <c r="C39" s="75"/>
      <c r="D39" s="75"/>
      <c r="E39" s="75"/>
      <c r="F39" s="75"/>
      <c r="G39" s="75"/>
      <c r="H39" s="75"/>
      <c r="I39" s="75"/>
      <c r="J39" s="75"/>
      <c r="K39" s="177"/>
      <c r="L39" s="283"/>
      <c r="M39" s="177"/>
      <c r="N39" s="283"/>
      <c r="O39" s="94">
        <f t="shared" si="0"/>
        <v>0</v>
      </c>
      <c r="P39" s="3"/>
      <c r="Q39" s="3"/>
      <c r="R39" s="3"/>
      <c r="S39" s="3"/>
      <c r="T39" s="3"/>
      <c r="U39" s="4"/>
      <c r="V39" s="4"/>
      <c r="W39" s="4"/>
      <c r="X39" s="4"/>
      <c r="Y39" s="4"/>
      <c r="Z39" s="4"/>
      <c r="AP39" s="29"/>
      <c r="AU39" s="6"/>
      <c r="AV39" s="29"/>
    </row>
    <row r="40" spans="1:48" ht="19.5" customHeight="1">
      <c r="A40" s="1129"/>
      <c r="B40" s="74" t="s">
        <v>701</v>
      </c>
      <c r="C40" s="75"/>
      <c r="D40" s="174"/>
      <c r="E40" s="75"/>
      <c r="F40" s="75"/>
      <c r="G40" s="75"/>
      <c r="H40" s="75"/>
      <c r="I40" s="75"/>
      <c r="J40" s="75"/>
      <c r="K40" s="177"/>
      <c r="L40" s="283"/>
      <c r="M40" s="178"/>
      <c r="N40" s="290"/>
      <c r="O40" s="94">
        <f t="shared" si="0"/>
        <v>0</v>
      </c>
      <c r="P40" s="3"/>
      <c r="Q40" s="3"/>
      <c r="R40" s="3"/>
      <c r="S40" s="3"/>
      <c r="T40" s="3"/>
      <c r="U40" s="4"/>
      <c r="V40" s="4"/>
      <c r="W40" s="4"/>
      <c r="X40" s="4"/>
      <c r="Y40" s="4"/>
      <c r="Z40" s="4"/>
      <c r="AP40" s="29"/>
      <c r="AU40" s="6"/>
      <c r="AV40" s="29"/>
    </row>
    <row r="41" spans="1:48" ht="19.5" customHeight="1">
      <c r="A41" s="1129"/>
      <c r="B41" s="429" t="s">
        <v>413</v>
      </c>
      <c r="C41" s="285"/>
      <c r="D41" s="283">
        <f>SUMIF(Объекты!$GT$13:$GT$293,4,Объекты!$CR$13:$CR$293)</f>
        <v>34140.964067796645</v>
      </c>
      <c r="E41" s="283">
        <f>SUMIF(Объекты!$GT$13:$GT$293,4,Объекты!$DJ$13:$DJ$293)</f>
        <v>202119.2942373855</v>
      </c>
      <c r="F41" s="283">
        <f>SUMIF(Объекты!$GT$13:$GT$293,4,Объекты!$CS$13:$CS$293)</f>
        <v>959878.90519928245</v>
      </c>
      <c r="G41" s="283">
        <f>SUMIF(Объекты!$GT$13:$GT$293,4,Объекты!$DL$13:$DL$293)</f>
        <v>816208.71012057795</v>
      </c>
      <c r="H41" s="283">
        <f>SUMIF(Объекты!$GT$13:$GT$293,4,Объекты!$CT$13:$CT$293)</f>
        <v>1996900.429312493</v>
      </c>
      <c r="I41" s="283">
        <f>SUMIF(Объекты!$GT$13:$GT$293,4,Объекты!$DN$13:$DN$293)</f>
        <v>1491057.7304343083</v>
      </c>
      <c r="J41" s="283">
        <f>SUMIF(Объекты!$GT$13:$GT$293,4,Объекты!$CU$13:$CU$293)</f>
        <v>2688875.5977189234</v>
      </c>
      <c r="K41" s="283">
        <f>SUMIF(Объекты!$GT$13:$GT$293,4,Объекты!$DO$13:$DO$293)</f>
        <v>2415440.0618869625</v>
      </c>
      <c r="L41" s="283">
        <f>D41+F41+H41+J41</f>
        <v>5679795.8962984951</v>
      </c>
      <c r="M41" s="283">
        <f>E14</f>
        <v>5679795.8962984951</v>
      </c>
      <c r="N41" s="283">
        <f t="shared" ref="N41:N49" si="1">E41+G41+I41+K41</f>
        <v>4924825.7966792341</v>
      </c>
      <c r="O41" s="94">
        <f t="shared" si="0"/>
        <v>0</v>
      </c>
      <c r="P41" s="3"/>
      <c r="Q41" s="3"/>
      <c r="R41" s="3"/>
      <c r="S41" s="3"/>
      <c r="T41" s="3"/>
      <c r="U41" s="4"/>
      <c r="V41" s="4"/>
      <c r="W41" s="4"/>
      <c r="X41" s="4"/>
      <c r="Y41" s="4"/>
      <c r="Z41" s="4"/>
      <c r="AP41" s="29"/>
      <c r="AU41" s="6"/>
      <c r="AV41" s="29"/>
    </row>
    <row r="42" spans="1:48" ht="19.5" customHeight="1">
      <c r="A42" s="1129"/>
      <c r="B42" s="74" t="s">
        <v>414</v>
      </c>
      <c r="C42" s="285"/>
      <c r="D42" s="283">
        <f>SUMIF(Объекты!$GT$13:$GT$293,5,Объекты!$CR$13:$CR$293)</f>
        <v>0</v>
      </c>
      <c r="E42" s="283">
        <f>SUMIF(Объекты!$GT$13:$GT$293,5,Объекты!$DJ$13:$DJ$293)</f>
        <v>13749.177737288133</v>
      </c>
      <c r="F42" s="283">
        <f>SUMIF(Объекты!$GT$13:$GT$293,5,Объекты!$CS$13:$CS$293)</f>
        <v>0</v>
      </c>
      <c r="G42" s="283">
        <f>SUMIF(Объекты!$GT$13:$GT$293,5,Объекты!$DL$13:$DL$293)</f>
        <v>27178.09622881356</v>
      </c>
      <c r="H42" s="283">
        <f>SUMIF(Объекты!$GT$13:$GT$293,5,Объекты!$CT$13:$CT$293)</f>
        <v>0</v>
      </c>
      <c r="I42" s="283">
        <f>SUMIF(Объекты!$GT$13:$GT$293,5,Объекты!$DN$13:$DN$293)</f>
        <v>33892.555474576271</v>
      </c>
      <c r="J42" s="283">
        <f>SUMIF(Объекты!$GT$13:$GT$293,5,Объекты!$CU$13:$CU$293)</f>
        <v>0</v>
      </c>
      <c r="K42" s="283">
        <f>SUMIF(Объекты!$GT$13:$GT$293,5,Объекты!$DO$13:$DO$293)</f>
        <v>38155.355474576274</v>
      </c>
      <c r="L42" s="283">
        <f>D42+F42+H42+J42</f>
        <v>0</v>
      </c>
      <c r="M42" s="283">
        <f>Консолидация!F14</f>
        <v>0</v>
      </c>
      <c r="N42" s="283">
        <f t="shared" si="1"/>
        <v>112975.18491525424</v>
      </c>
      <c r="O42" s="94">
        <f t="shared" si="0"/>
        <v>0</v>
      </c>
      <c r="P42" s="3"/>
      <c r="Q42" s="3"/>
      <c r="R42" s="3"/>
      <c r="S42" s="3"/>
      <c r="T42" s="3"/>
      <c r="U42" s="4"/>
      <c r="V42" s="4"/>
      <c r="W42" s="4"/>
      <c r="X42" s="4"/>
      <c r="Y42" s="4"/>
      <c r="Z42" s="4"/>
      <c r="AP42" s="29"/>
      <c r="AU42" s="6"/>
      <c r="AV42" s="29"/>
    </row>
    <row r="43" spans="1:48" ht="19.5" customHeight="1">
      <c r="A43" s="1129"/>
      <c r="B43" s="74" t="s">
        <v>415</v>
      </c>
      <c r="C43" s="285"/>
      <c r="D43" s="283">
        <f>SUMIF(Объекты!$GT$13:$GT$293,6,Объекты!$CR$13:$CR$293)</f>
        <v>0</v>
      </c>
      <c r="E43" s="283">
        <f>SUMIF(Объекты!$GT$13:$GT$293,6,Объекты!$DJ$13:$DJ$293)</f>
        <v>22680.572262711863</v>
      </c>
      <c r="F43" s="283">
        <f>SUMIF(Объекты!$GT$13:$GT$293,6,Объекты!$CS$13:$CS$293)</f>
        <v>0</v>
      </c>
      <c r="G43" s="283">
        <f>SUMIF(Объекты!$GT$13:$GT$293,6,Объекты!$DL$13:$DL$293)</f>
        <v>70252.553771186445</v>
      </c>
      <c r="H43" s="283">
        <f>SUMIF(Объекты!$GT$13:$GT$293,6,Объекты!$CT$13:$CT$293)</f>
        <v>0</v>
      </c>
      <c r="I43" s="283">
        <f>SUMIF(Объекты!$GT$13:$GT$293,6,Объекты!$DN$13:$DN$293)</f>
        <v>94038.544525423727</v>
      </c>
      <c r="J43" s="283">
        <f>SUMIF(Объекты!$GT$13:$GT$293,6,Объекты!$CU$13:$CU$293)</f>
        <v>0</v>
      </c>
      <c r="K43" s="283">
        <f>SUMIF(Объекты!$GT$13:$GT$293,6,Объекты!$DO$13:$DO$293)</f>
        <v>126490.14452542373</v>
      </c>
      <c r="L43" s="283">
        <f>D43+F43+H43+J43</f>
        <v>0</v>
      </c>
      <c r="M43" s="283">
        <f>G14</f>
        <v>0</v>
      </c>
      <c r="N43" s="283">
        <f t="shared" si="1"/>
        <v>313461.81508474576</v>
      </c>
      <c r="O43" s="94">
        <f t="shared" si="0"/>
        <v>0</v>
      </c>
      <c r="P43" s="3"/>
      <c r="Q43" s="3"/>
      <c r="R43" s="3"/>
      <c r="S43" s="3"/>
      <c r="T43" s="3"/>
      <c r="U43" s="4"/>
      <c r="V43" s="4"/>
      <c r="W43" s="4"/>
      <c r="X43" s="4"/>
      <c r="Y43" s="4"/>
      <c r="Z43" s="4"/>
      <c r="AP43" s="29"/>
      <c r="AU43" s="6"/>
      <c r="AV43" s="29"/>
    </row>
    <row r="44" spans="1:48" ht="35.25" customHeight="1" thickBot="1">
      <c r="A44" s="1130"/>
      <c r="B44" s="430" t="s">
        <v>416</v>
      </c>
      <c r="C44" s="285"/>
      <c r="D44" s="283">
        <f>SUMIF(Объекты!$GT$13:$GT$293,9,Объекты!$CR$13:$CR$293)</f>
        <v>396.40000000000003</v>
      </c>
      <c r="E44" s="283">
        <f>SUMIF(Объекты!$GT$13:$GT$293,9,Объекты!$DJ$13:$DJ$293)</f>
        <v>467.75199999999995</v>
      </c>
      <c r="F44" s="283">
        <f>SUMIF(Объекты!$GT$13:$GT$293,9,Объекты!$CS$13:$CS$293)</f>
        <v>21850.2</v>
      </c>
      <c r="G44" s="283">
        <f>SUMIF(Объекты!$GT$13:$GT$293,9,Объекты!$DL$13:$DL$293)</f>
        <v>25783.235999999997</v>
      </c>
      <c r="H44" s="283">
        <f>SUMIF(Объекты!$GT$13:$GT$293,9,Объекты!$CT$13:$CT$293)</f>
        <v>36683.399999999994</v>
      </c>
      <c r="I44" s="283">
        <f>SUMIF(Объекты!$GT$13:$GT$293,9,Объекты!$DN$13:$DN$293)</f>
        <v>43286.411999999997</v>
      </c>
      <c r="J44" s="283">
        <f>SUMIF(Объекты!$GT$13:$GT$293,9,Объекты!$CU$13:$CU$293)</f>
        <v>88070</v>
      </c>
      <c r="K44" s="283">
        <f>SUMIF(Объекты!$GT$13:$GT$293,9,Объекты!$DO$13:$DO$293)</f>
        <v>103922.59999999999</v>
      </c>
      <c r="L44" s="289">
        <f t="shared" ref="L44:L49" si="2">D44+F44+H44+J44</f>
        <v>147000</v>
      </c>
      <c r="M44" s="289">
        <f>J14</f>
        <v>147000</v>
      </c>
      <c r="N44" s="289">
        <f t="shared" si="1"/>
        <v>173460</v>
      </c>
      <c r="O44" s="95">
        <f t="shared" ref="O44:O49" si="3">C44+L44-M44</f>
        <v>0</v>
      </c>
      <c r="P44" s="3"/>
      <c r="Q44" s="3"/>
      <c r="R44" s="3"/>
      <c r="S44" s="3"/>
      <c r="T44" s="3"/>
      <c r="U44" s="4"/>
      <c r="V44" s="4"/>
      <c r="W44" s="4"/>
      <c r="X44" s="4"/>
      <c r="Y44" s="4"/>
      <c r="Z44" s="4"/>
      <c r="AP44" s="29"/>
      <c r="AU44" s="6"/>
      <c r="AV44" s="29"/>
    </row>
    <row r="45" spans="1:48" ht="26.25" customHeight="1">
      <c r="A45" s="1143" t="s">
        <v>743</v>
      </c>
      <c r="B45" s="96" t="s">
        <v>865</v>
      </c>
      <c r="C45" s="92"/>
      <c r="D45" s="92"/>
      <c r="E45" s="92"/>
      <c r="F45" s="92"/>
      <c r="G45" s="92"/>
      <c r="H45" s="92"/>
      <c r="I45" s="92"/>
      <c r="J45" s="92"/>
      <c r="K45" s="176"/>
      <c r="L45" s="181">
        <f t="shared" si="2"/>
        <v>0</v>
      </c>
      <c r="M45" s="181"/>
      <c r="N45" s="283">
        <f t="shared" si="1"/>
        <v>0</v>
      </c>
      <c r="O45" s="180">
        <f t="shared" si="3"/>
        <v>0</v>
      </c>
      <c r="P45" s="3"/>
      <c r="Q45" s="3"/>
      <c r="R45" s="3"/>
      <c r="S45" s="3"/>
      <c r="T45" s="3"/>
      <c r="U45" s="4"/>
      <c r="V45" s="4"/>
      <c r="W45" s="4"/>
      <c r="X45" s="4"/>
      <c r="Y45" s="4"/>
      <c r="Z45" s="4"/>
      <c r="AP45" s="29"/>
      <c r="AU45" s="6"/>
      <c r="AV45" s="29"/>
    </row>
    <row r="46" spans="1:48" ht="28.5" customHeight="1">
      <c r="A46" s="1144"/>
      <c r="B46" s="88" t="s">
        <v>691</v>
      </c>
      <c r="C46" s="283"/>
      <c r="D46" s="283">
        <f>SUMIF(Объекты!$GT$13:$GT$293,10,Объекты!$CR$13:$CR$293)</f>
        <v>15545</v>
      </c>
      <c r="E46" s="283">
        <f>SUMIF(Объекты!$GT$13:$GT$293,10,Объекты!$DJ$13:$DJ$293)</f>
        <v>18343.400000000001</v>
      </c>
      <c r="F46" s="283">
        <f>SUMIF(Объекты!$GT$13:$GT$293,10,Объекты!$CS$13:$CS$293)</f>
        <v>57945</v>
      </c>
      <c r="G46" s="283">
        <f>SUMIF(Объекты!$GT$13:$GT$293,10,Объекты!$DL$13:$DL$293)</f>
        <v>68670.399999999994</v>
      </c>
      <c r="H46" s="283">
        <f>SUMIF(Объекты!$GT$13:$GT$293,10,Объекты!$CT$13:$CT$293)</f>
        <v>76195</v>
      </c>
      <c r="I46" s="283">
        <f>SUMIF(Объекты!$GT$13:$GT$293,10,Объекты!$DN$13:$DN$293)</f>
        <v>89615.4</v>
      </c>
      <c r="J46" s="283">
        <f>SUMIF(Объекты!$GT$13:$GT$293,10,Объекты!$CU$13:$CU$293)</f>
        <v>93796</v>
      </c>
      <c r="K46" s="283">
        <f>SUMIF(Объекты!$GT$13:$GT$293,10,Объекты!$DO$13:$DO$293)</f>
        <v>110678.38</v>
      </c>
      <c r="L46" s="283">
        <f>D46+F46+H46+J46</f>
        <v>243481</v>
      </c>
      <c r="M46" s="292">
        <f>K14</f>
        <v>243481</v>
      </c>
      <c r="N46" s="283">
        <f t="shared" si="1"/>
        <v>287307.57999999996</v>
      </c>
      <c r="O46" s="291">
        <f>C46+L46-M46</f>
        <v>0</v>
      </c>
      <c r="P46" s="3"/>
      <c r="Q46" s="3"/>
      <c r="R46" s="3"/>
      <c r="S46" s="3"/>
      <c r="T46" s="3"/>
      <c r="U46" s="4"/>
      <c r="V46" s="4"/>
      <c r="W46" s="4"/>
      <c r="X46" s="4"/>
      <c r="Y46" s="4"/>
      <c r="Z46" s="4"/>
      <c r="AP46" s="29"/>
      <c r="AU46" s="6"/>
      <c r="AV46" s="29"/>
    </row>
    <row r="47" spans="1:48" ht="26.25" customHeight="1">
      <c r="A47" s="1144"/>
      <c r="B47" s="74" t="s">
        <v>859</v>
      </c>
      <c r="C47" s="75"/>
      <c r="D47" s="75"/>
      <c r="E47" s="75"/>
      <c r="F47" s="75"/>
      <c r="G47" s="75"/>
      <c r="H47" s="75"/>
      <c r="I47" s="75"/>
      <c r="J47" s="75"/>
      <c r="K47" s="177"/>
      <c r="L47" s="283">
        <f t="shared" si="2"/>
        <v>0</v>
      </c>
      <c r="M47" s="177"/>
      <c r="N47" s="283">
        <f t="shared" si="1"/>
        <v>0</v>
      </c>
      <c r="O47" s="94">
        <f t="shared" si="3"/>
        <v>0</v>
      </c>
      <c r="P47" s="3"/>
      <c r="Q47" s="3"/>
      <c r="R47" s="3"/>
      <c r="S47" s="3"/>
      <c r="T47" s="3"/>
      <c r="U47" s="4"/>
      <c r="V47" s="4"/>
      <c r="W47" s="4"/>
      <c r="X47" s="4"/>
      <c r="Y47" s="4"/>
      <c r="Z47" s="4"/>
      <c r="AP47" s="29"/>
      <c r="AU47" s="6"/>
      <c r="AV47" s="29"/>
    </row>
    <row r="48" spans="1:48" ht="25.5" customHeight="1">
      <c r="A48" s="1144"/>
      <c r="B48" s="74" t="s">
        <v>701</v>
      </c>
      <c r="C48" s="283"/>
      <c r="D48" s="283">
        <f>SUMIF(Объекты!$GT$13:$GT$293,18,Объекты!$CR$13:$CR$293)</f>
        <v>162558.67599999998</v>
      </c>
      <c r="E48" s="283">
        <f>SUMIF(Объекты!$GT$13:$GT$293,18,Объекты!$DJ$13:$DJ$293)</f>
        <v>227753.26767999999</v>
      </c>
      <c r="F48" s="283">
        <f>SUMIF(Объекты!$GT$13:$GT$293,18,Объекты!$CS$13:$CS$293)</f>
        <v>379000.4932462484</v>
      </c>
      <c r="G48" s="283">
        <f>SUMIF(Объекты!$GT$13:$GT$293,18,Объекты!$DL$13:$DL$293)</f>
        <v>435009.0120305731</v>
      </c>
      <c r="H48" s="283">
        <f>SUMIF(Объекты!$GT$13:$GT$293,18,Объекты!$CT$13:$CT$293)</f>
        <v>398031.90886937256</v>
      </c>
      <c r="I48" s="283">
        <f>SUMIF(Объекты!$GT$13:$GT$293,18,Объекты!$DN$13:$DN$293)</f>
        <v>499521.0724658597</v>
      </c>
      <c r="J48" s="283">
        <f>SUMIF(Объекты!$GT$13:$GT$293,18,Объекты!$CU$13:$CU$293)</f>
        <v>524281.63811562094</v>
      </c>
      <c r="K48" s="283">
        <f>SUMIF(Объекты!$GT$13:$GT$293,18,Объекты!$DO$13:$DO$293)</f>
        <v>596747.45297643263</v>
      </c>
      <c r="L48" s="283">
        <f t="shared" si="2"/>
        <v>1463872.7162312418</v>
      </c>
      <c r="M48" s="292">
        <f>S14</f>
        <v>1463872.7162312418</v>
      </c>
      <c r="N48" s="283">
        <f t="shared" si="1"/>
        <v>1759030.8051528656</v>
      </c>
      <c r="O48" s="291">
        <f t="shared" si="3"/>
        <v>0</v>
      </c>
      <c r="P48" s="3"/>
      <c r="Q48" s="3"/>
      <c r="R48" s="3"/>
      <c r="S48" s="3"/>
      <c r="T48" s="3"/>
      <c r="U48" s="4"/>
      <c r="V48" s="4"/>
      <c r="W48" s="4"/>
      <c r="X48" s="4"/>
      <c r="Y48" s="4"/>
      <c r="Z48" s="4"/>
      <c r="AP48" s="29"/>
      <c r="AU48" s="6"/>
      <c r="AV48" s="29"/>
    </row>
    <row r="49" spans="1:52" ht="27" customHeight="1" thickBot="1">
      <c r="A49" s="1144"/>
      <c r="B49" s="179" t="s">
        <v>860</v>
      </c>
      <c r="C49" s="174"/>
      <c r="D49" s="174"/>
      <c r="E49" s="174"/>
      <c r="F49" s="174"/>
      <c r="G49" s="174"/>
      <c r="H49" s="174"/>
      <c r="I49" s="174"/>
      <c r="J49" s="178"/>
      <c r="K49" s="174"/>
      <c r="L49" s="178">
        <f t="shared" si="2"/>
        <v>0</v>
      </c>
      <c r="M49" s="178">
        <f>T13+U13</f>
        <v>0</v>
      </c>
      <c r="N49" s="283">
        <f t="shared" si="1"/>
        <v>0</v>
      </c>
      <c r="O49" s="94">
        <f t="shared" si="3"/>
        <v>0</v>
      </c>
      <c r="P49" s="3"/>
      <c r="Q49" s="3"/>
      <c r="R49" s="3"/>
      <c r="S49" s="3"/>
      <c r="T49" s="3"/>
      <c r="U49" s="4"/>
      <c r="V49" s="4"/>
      <c r="W49" s="4"/>
      <c r="X49" s="4"/>
      <c r="Y49" s="4"/>
      <c r="Z49" s="4"/>
      <c r="AP49" s="29"/>
      <c r="AU49" s="6"/>
      <c r="AV49" s="29"/>
    </row>
    <row r="50" spans="1:52" ht="15.75" customHeight="1" thickBot="1">
      <c r="A50" s="1145" t="s">
        <v>1115</v>
      </c>
      <c r="B50" s="1146"/>
      <c r="C50" s="175">
        <f t="shared" ref="C50:O50" si="4">SUM(C33:C49)-C36</f>
        <v>0</v>
      </c>
      <c r="D50" s="284">
        <f t="shared" si="4"/>
        <v>347198.61735593225</v>
      </c>
      <c r="E50" s="284">
        <f t="shared" si="4"/>
        <v>813766.83311738539</v>
      </c>
      <c r="F50" s="284">
        <f t="shared" si="4"/>
        <v>1807391.7347528755</v>
      </c>
      <c r="G50" s="284">
        <f t="shared" si="4"/>
        <v>1903506.3795138176</v>
      </c>
      <c r="H50" s="284">
        <f t="shared" si="4"/>
        <v>3012046.0708632213</v>
      </c>
      <c r="I50" s="284">
        <f t="shared" si="4"/>
        <v>2774371.235244168</v>
      </c>
      <c r="J50" s="284">
        <f t="shared" si="4"/>
        <v>3995487.6936368039</v>
      </c>
      <c r="K50" s="284">
        <f t="shared" si="4"/>
        <v>4000426.1413700618</v>
      </c>
      <c r="L50" s="284">
        <f t="shared" si="4"/>
        <v>9162124.116608832</v>
      </c>
      <c r="M50" s="284">
        <f t="shared" si="4"/>
        <v>9162124.116608832</v>
      </c>
      <c r="N50" s="284">
        <f t="shared" si="4"/>
        <v>9492070.589245433</v>
      </c>
      <c r="O50" s="494">
        <f t="shared" si="4"/>
        <v>0</v>
      </c>
      <c r="P50" s="27"/>
      <c r="T50" s="3"/>
      <c r="U50" s="3"/>
      <c r="V50" s="3"/>
      <c r="W50" s="3"/>
      <c r="X50" s="3"/>
      <c r="Y50" s="3"/>
      <c r="Z50" s="4"/>
      <c r="AA50" s="4"/>
      <c r="AB50" s="4"/>
      <c r="AC50" s="4"/>
      <c r="AD50" s="4"/>
      <c r="AE50" s="4"/>
      <c r="AF50" s="4"/>
      <c r="AG50" s="4"/>
      <c r="AH50" s="4"/>
      <c r="AI50" s="4"/>
      <c r="AJ50" s="4"/>
      <c r="AK50" s="4"/>
      <c r="AL50" s="4"/>
      <c r="AM50" s="4"/>
      <c r="AN50" s="4"/>
      <c r="AO50" s="4"/>
      <c r="AP50" s="4"/>
      <c r="AQ50" s="4"/>
      <c r="AR50" s="28"/>
      <c r="AS50" s="28"/>
      <c r="AV50" s="28"/>
      <c r="AZ50" s="6"/>
    </row>
    <row r="51" spans="1:52" ht="15.75" customHeight="1">
      <c r="A51" s="6"/>
      <c r="B51" s="87"/>
      <c r="C51" s="76"/>
      <c r="D51" s="76"/>
      <c r="E51" s="76"/>
      <c r="F51" s="76"/>
      <c r="G51" s="76"/>
      <c r="H51" s="76"/>
      <c r="I51" s="76"/>
      <c r="J51" s="76"/>
      <c r="K51" s="76"/>
      <c r="L51" s="76"/>
      <c r="M51" s="76" t="s">
        <v>1120</v>
      </c>
      <c r="N51" s="76" t="s">
        <v>1121</v>
      </c>
      <c r="O51" s="27"/>
      <c r="P51" s="27"/>
      <c r="T51" s="3"/>
      <c r="U51" s="3"/>
      <c r="V51" s="3"/>
      <c r="W51" s="3"/>
      <c r="X51" s="3"/>
      <c r="Y51" s="3"/>
      <c r="Z51" s="4"/>
      <c r="AA51" s="4"/>
      <c r="AB51" s="4"/>
      <c r="AC51" s="4"/>
      <c r="AD51" s="4"/>
      <c r="AE51" s="4"/>
      <c r="AF51" s="4"/>
      <c r="AG51" s="4"/>
      <c r="AH51" s="4"/>
      <c r="AI51" s="4"/>
      <c r="AJ51" s="4"/>
      <c r="AK51" s="4"/>
      <c r="AL51" s="4"/>
      <c r="AM51" s="4"/>
      <c r="AN51" s="4"/>
      <c r="AO51" s="4"/>
      <c r="AP51" s="4"/>
      <c r="AQ51" s="4"/>
      <c r="AR51" s="28"/>
      <c r="AS51" s="28"/>
      <c r="AV51" s="28"/>
      <c r="AZ51" s="6"/>
    </row>
    <row r="52" spans="1:52" ht="15.75" customHeight="1">
      <c r="A52" s="6"/>
      <c r="B52" s="87"/>
      <c r="C52" s="76"/>
      <c r="D52" s="76"/>
      <c r="E52" s="76"/>
      <c r="F52" s="76"/>
      <c r="G52" s="76"/>
      <c r="H52" s="76"/>
      <c r="I52" s="76"/>
      <c r="J52" s="76"/>
      <c r="K52" s="76"/>
      <c r="L52" s="76"/>
      <c r="M52" s="76"/>
      <c r="N52" s="27"/>
      <c r="O52" s="27"/>
      <c r="P52" s="27"/>
      <c r="T52" s="3"/>
      <c r="U52" s="3"/>
      <c r="V52" s="3"/>
      <c r="W52" s="3"/>
      <c r="X52" s="3"/>
      <c r="Y52" s="3"/>
      <c r="Z52" s="4"/>
      <c r="AA52" s="4"/>
      <c r="AB52" s="4"/>
      <c r="AC52" s="4"/>
      <c r="AD52" s="4"/>
      <c r="AE52" s="4"/>
      <c r="AF52" s="4"/>
      <c r="AG52" s="4"/>
      <c r="AH52" s="4"/>
      <c r="AI52" s="4"/>
      <c r="AJ52" s="4"/>
      <c r="AK52" s="4"/>
      <c r="AL52" s="4"/>
      <c r="AM52" s="4"/>
      <c r="AN52" s="4"/>
      <c r="AO52" s="4"/>
      <c r="AP52" s="4"/>
      <c r="AQ52" s="4"/>
      <c r="AR52" s="28"/>
      <c r="AS52" s="28"/>
      <c r="AV52" s="28"/>
      <c r="AZ52" s="6"/>
    </row>
    <row r="53" spans="1:52" ht="15.75" customHeight="1" thickBot="1">
      <c r="A53" s="6"/>
      <c r="B53" s="87"/>
      <c r="C53" s="76"/>
      <c r="D53" s="76"/>
      <c r="E53" s="76"/>
      <c r="F53" s="76"/>
      <c r="G53" s="76"/>
      <c r="H53" s="76"/>
      <c r="I53" s="76"/>
      <c r="J53" s="76"/>
      <c r="K53" s="76"/>
      <c r="L53" s="76"/>
      <c r="M53" s="76"/>
      <c r="N53" s="27"/>
      <c r="O53" s="27"/>
      <c r="P53" s="27"/>
      <c r="T53" s="3"/>
      <c r="U53" s="3"/>
      <c r="V53" s="3"/>
      <c r="W53" s="3"/>
      <c r="X53" s="3"/>
      <c r="Y53" s="3"/>
      <c r="Z53" s="4"/>
      <c r="AA53" s="4"/>
      <c r="AB53" s="4"/>
      <c r="AC53" s="4"/>
      <c r="AD53" s="4"/>
      <c r="AE53" s="4"/>
      <c r="AF53" s="4"/>
      <c r="AG53" s="4"/>
      <c r="AH53" s="4"/>
      <c r="AI53" s="4"/>
      <c r="AJ53" s="4"/>
      <c r="AK53" s="4"/>
      <c r="AL53" s="4"/>
      <c r="AM53" s="4"/>
      <c r="AN53" s="4"/>
      <c r="AO53" s="4"/>
      <c r="AP53" s="4"/>
      <c r="AQ53" s="4"/>
      <c r="AR53" s="28"/>
      <c r="AS53" s="28"/>
      <c r="AV53" s="28"/>
      <c r="AZ53" s="6"/>
    </row>
    <row r="54" spans="1:52" ht="15.75" customHeight="1" thickBot="1">
      <c r="A54" s="6"/>
      <c r="B54" s="87"/>
      <c r="C54" s="431">
        <v>2007</v>
      </c>
      <c r="D54" s="432">
        <v>2008</v>
      </c>
      <c r="E54" s="432">
        <v>2009</v>
      </c>
      <c r="F54" s="432">
        <v>2010</v>
      </c>
      <c r="G54" s="432">
        <v>2011</v>
      </c>
      <c r="H54" s="432">
        <v>2012</v>
      </c>
      <c r="I54" s="432">
        <v>2013</v>
      </c>
      <c r="J54" s="432">
        <v>2014</v>
      </c>
      <c r="K54" s="433">
        <v>2015</v>
      </c>
      <c r="L54" s="76"/>
      <c r="M54" s="76"/>
      <c r="N54" s="27"/>
      <c r="O54" s="27"/>
      <c r="P54" s="27"/>
      <c r="T54" s="3"/>
      <c r="U54" s="3"/>
      <c r="V54" s="3"/>
      <c r="W54" s="3"/>
      <c r="X54" s="3"/>
      <c r="Y54" s="3"/>
      <c r="Z54" s="4"/>
      <c r="AA54" s="4"/>
      <c r="AB54" s="4"/>
      <c r="AC54" s="4"/>
      <c r="AD54" s="4"/>
      <c r="AE54" s="4"/>
      <c r="AF54" s="4"/>
      <c r="AG54" s="4"/>
      <c r="AH54" s="4"/>
      <c r="AI54" s="4"/>
      <c r="AJ54" s="4"/>
      <c r="AK54" s="4"/>
      <c r="AL54" s="4"/>
      <c r="AM54" s="4"/>
      <c r="AN54" s="4"/>
      <c r="AO54" s="4"/>
      <c r="AP54" s="4"/>
      <c r="AQ54" s="4"/>
      <c r="AR54" s="28"/>
      <c r="AS54" s="28"/>
      <c r="AV54" s="28"/>
      <c r="AZ54" s="6"/>
    </row>
    <row r="55" spans="1:52" ht="15.75" customHeight="1">
      <c r="A55" s="6"/>
      <c r="B55" s="434" t="s">
        <v>1020</v>
      </c>
      <c r="C55" s="435"/>
      <c r="D55" s="435"/>
      <c r="E55" s="435"/>
      <c r="F55" s="435"/>
      <c r="G55" s="435"/>
      <c r="H55" s="435"/>
      <c r="I55" s="435"/>
      <c r="J55" s="435"/>
      <c r="K55" s="435"/>
      <c r="L55" s="76"/>
      <c r="M55" s="76"/>
      <c r="N55" s="27"/>
      <c r="O55" s="27"/>
      <c r="P55" s="27"/>
      <c r="T55" s="3"/>
      <c r="U55" s="3"/>
      <c r="V55" s="3"/>
      <c r="W55" s="3"/>
      <c r="X55" s="3"/>
      <c r="Y55" s="3"/>
      <c r="Z55" s="4"/>
      <c r="AA55" s="4"/>
      <c r="AB55" s="4"/>
      <c r="AC55" s="4"/>
      <c r="AD55" s="4"/>
      <c r="AE55" s="4"/>
      <c r="AF55" s="4"/>
      <c r="AG55" s="4"/>
      <c r="AH55" s="4"/>
      <c r="AI55" s="4"/>
      <c r="AJ55" s="4"/>
      <c r="AK55" s="4"/>
      <c r="AL55" s="4"/>
      <c r="AM55" s="4"/>
      <c r="AN55" s="4"/>
      <c r="AO55" s="4"/>
      <c r="AP55" s="4"/>
      <c r="AQ55" s="4"/>
      <c r="AR55" s="28"/>
      <c r="AS55" s="28"/>
      <c r="AV55" s="28"/>
      <c r="AZ55" s="6"/>
    </row>
    <row r="56" spans="1:52" ht="15.75" customHeight="1" thickBot="1">
      <c r="A56" s="6"/>
      <c r="B56" s="436" t="s">
        <v>1023</v>
      </c>
      <c r="C56" s="435"/>
      <c r="D56" s="435"/>
      <c r="E56" s="435"/>
      <c r="F56" s="435"/>
      <c r="G56" s="435"/>
      <c r="H56" s="435"/>
      <c r="I56" s="435"/>
      <c r="J56" s="435"/>
      <c r="K56" s="435"/>
      <c r="L56" s="76"/>
      <c r="M56" s="76"/>
      <c r="N56" s="27"/>
      <c r="O56" s="27"/>
      <c r="P56" s="27"/>
      <c r="T56" s="3"/>
      <c r="U56" s="3"/>
      <c r="V56" s="3"/>
      <c r="W56" s="3"/>
      <c r="X56" s="3"/>
      <c r="Y56" s="3"/>
      <c r="Z56" s="4"/>
      <c r="AA56" s="4"/>
      <c r="AB56" s="4"/>
      <c r="AC56" s="4"/>
      <c r="AD56" s="4"/>
      <c r="AE56" s="4"/>
      <c r="AF56" s="4"/>
      <c r="AG56" s="4"/>
      <c r="AH56" s="4"/>
      <c r="AI56" s="4"/>
      <c r="AJ56" s="4"/>
      <c r="AK56" s="4"/>
      <c r="AL56" s="4"/>
      <c r="AM56" s="4"/>
      <c r="AN56" s="4"/>
      <c r="AO56" s="4"/>
      <c r="AP56" s="4"/>
      <c r="AQ56" s="4"/>
      <c r="AR56" s="28"/>
      <c r="AS56" s="28"/>
      <c r="AV56" s="28"/>
      <c r="AZ56" s="6"/>
    </row>
    <row r="57" spans="1:52" ht="15.75" customHeight="1">
      <c r="A57" s="6"/>
      <c r="B57" s="434" t="s">
        <v>1091</v>
      </c>
      <c r="C57" s="437"/>
      <c r="D57" s="437"/>
      <c r="E57" s="437"/>
      <c r="F57" s="437"/>
      <c r="G57" s="437"/>
      <c r="H57" s="437"/>
      <c r="I57" s="437"/>
      <c r="J57" s="437"/>
      <c r="K57" s="437"/>
      <c r="L57" s="76"/>
      <c r="M57" s="76"/>
      <c r="N57" s="27"/>
      <c r="O57" s="27"/>
      <c r="P57" s="27"/>
      <c r="T57" s="3"/>
      <c r="U57" s="3"/>
      <c r="V57" s="3"/>
      <c r="W57" s="3"/>
      <c r="X57" s="3"/>
      <c r="Y57" s="3"/>
      <c r="Z57" s="4"/>
      <c r="AA57" s="4"/>
      <c r="AB57" s="4"/>
      <c r="AC57" s="4"/>
      <c r="AD57" s="4"/>
      <c r="AE57" s="4"/>
      <c r="AF57" s="4"/>
      <c r="AG57" s="4"/>
      <c r="AH57" s="4"/>
      <c r="AI57" s="4"/>
      <c r="AJ57" s="4"/>
      <c r="AK57" s="4"/>
      <c r="AL57" s="4"/>
      <c r="AM57" s="4"/>
      <c r="AN57" s="4"/>
      <c r="AO57" s="4"/>
      <c r="AP57" s="4"/>
      <c r="AQ57" s="4"/>
      <c r="AR57" s="28"/>
      <c r="AS57" s="28"/>
      <c r="AV57" s="28"/>
      <c r="AZ57" s="6"/>
    </row>
    <row r="58" spans="1:52" ht="15.75" customHeight="1" thickBot="1">
      <c r="A58" s="6"/>
      <c r="B58" s="438" t="s">
        <v>1023</v>
      </c>
      <c r="C58" s="439"/>
      <c r="D58" s="439"/>
      <c r="E58" s="439"/>
      <c r="F58" s="439"/>
      <c r="G58" s="439"/>
      <c r="H58" s="439"/>
      <c r="I58" s="439"/>
      <c r="J58" s="439"/>
      <c r="K58" s="439"/>
      <c r="L58" s="76"/>
      <c r="M58" s="76"/>
      <c r="N58" s="27"/>
      <c r="O58" s="27"/>
      <c r="P58" s="27"/>
      <c r="T58" s="3"/>
      <c r="U58" s="3"/>
      <c r="V58" s="3"/>
      <c r="W58" s="3"/>
      <c r="X58" s="3"/>
      <c r="Y58" s="3"/>
      <c r="Z58" s="4"/>
      <c r="AA58" s="4"/>
      <c r="AB58" s="4"/>
      <c r="AC58" s="4"/>
      <c r="AD58" s="4"/>
      <c r="AE58" s="4"/>
      <c r="AF58" s="4"/>
      <c r="AG58" s="4"/>
      <c r="AH58" s="4"/>
      <c r="AI58" s="4"/>
      <c r="AJ58" s="4"/>
      <c r="AK58" s="4"/>
      <c r="AL58" s="4"/>
      <c r="AM58" s="4"/>
      <c r="AN58" s="4"/>
      <c r="AO58" s="4"/>
      <c r="AP58" s="4"/>
      <c r="AQ58" s="4"/>
      <c r="AR58" s="28"/>
      <c r="AS58" s="28"/>
      <c r="AV58" s="28"/>
      <c r="AZ58" s="6"/>
    </row>
    <row r="59" spans="1:52" ht="36.75" customHeight="1" thickBot="1">
      <c r="A59" s="6"/>
      <c r="B59" s="440" t="s">
        <v>1021</v>
      </c>
      <c r="C59" s="441"/>
      <c r="D59" s="441"/>
      <c r="E59" s="441"/>
      <c r="F59" s="441"/>
      <c r="G59" s="441"/>
      <c r="H59" s="441"/>
      <c r="I59" s="441"/>
      <c r="J59" s="441"/>
      <c r="K59" s="441"/>
      <c r="L59" s="76"/>
      <c r="M59" s="76"/>
      <c r="N59" s="27"/>
      <c r="O59" s="27"/>
      <c r="P59" s="27"/>
      <c r="T59" s="3"/>
      <c r="U59" s="3"/>
      <c r="V59" s="3"/>
      <c r="W59" s="3"/>
      <c r="X59" s="3"/>
      <c r="Y59" s="3"/>
      <c r="Z59" s="4"/>
      <c r="AA59" s="4"/>
      <c r="AB59" s="4"/>
      <c r="AC59" s="4"/>
      <c r="AD59" s="4"/>
      <c r="AE59" s="4"/>
      <c r="AF59" s="4"/>
      <c r="AG59" s="4"/>
      <c r="AH59" s="4"/>
      <c r="AI59" s="4"/>
      <c r="AJ59" s="4"/>
      <c r="AK59" s="4"/>
      <c r="AL59" s="4"/>
      <c r="AM59" s="4"/>
      <c r="AN59" s="4"/>
      <c r="AO59" s="4"/>
      <c r="AP59" s="4"/>
      <c r="AQ59" s="4"/>
      <c r="AR59" s="28"/>
      <c r="AS59" s="28"/>
      <c r="AV59" s="28"/>
      <c r="AZ59" s="6"/>
    </row>
    <row r="60" spans="1:52" ht="15.75" customHeight="1">
      <c r="A60" s="6"/>
      <c r="B60" s="440" t="s">
        <v>1022</v>
      </c>
      <c r="C60" s="441"/>
      <c r="D60" s="441"/>
      <c r="E60" s="441"/>
      <c r="F60" s="441"/>
      <c r="G60" s="441"/>
      <c r="H60" s="441"/>
      <c r="I60" s="441"/>
      <c r="J60" s="441"/>
      <c r="K60" s="441"/>
      <c r="L60" s="76"/>
      <c r="M60" s="76"/>
      <c r="N60" s="27"/>
      <c r="O60" s="27"/>
      <c r="P60" s="27"/>
      <c r="T60" s="3"/>
      <c r="U60" s="3"/>
      <c r="V60" s="3"/>
      <c r="W60" s="3"/>
      <c r="X60" s="3"/>
      <c r="Y60" s="3"/>
      <c r="Z60" s="4"/>
      <c r="AA60" s="4"/>
      <c r="AB60" s="4"/>
      <c r="AC60" s="4"/>
      <c r="AD60" s="4"/>
      <c r="AE60" s="4"/>
      <c r="AF60" s="4"/>
      <c r="AG60" s="4"/>
      <c r="AH60" s="4"/>
      <c r="AI60" s="4"/>
      <c r="AJ60" s="4"/>
      <c r="AK60" s="4"/>
      <c r="AL60" s="4"/>
      <c r="AM60" s="4"/>
      <c r="AN60" s="4"/>
      <c r="AO60" s="4"/>
      <c r="AP60" s="4"/>
      <c r="AQ60" s="4"/>
      <c r="AR60" s="28"/>
      <c r="AS60" s="28"/>
      <c r="AV60" s="28"/>
      <c r="AZ60" s="6"/>
    </row>
    <row r="61" spans="1:52" ht="15.75" customHeight="1">
      <c r="A61" s="6"/>
      <c r="B61" s="87"/>
      <c r="C61" s="76"/>
      <c r="D61" s="76"/>
      <c r="E61" s="76"/>
      <c r="F61" s="76"/>
      <c r="G61" s="76"/>
      <c r="H61" s="76"/>
      <c r="I61" s="76"/>
      <c r="J61" s="76"/>
      <c r="K61" s="76"/>
      <c r="L61" s="76"/>
      <c r="M61" s="76"/>
      <c r="N61" s="27"/>
      <c r="O61" s="27"/>
      <c r="P61" s="27"/>
      <c r="T61" s="3"/>
      <c r="U61" s="3"/>
      <c r="V61" s="3"/>
      <c r="W61" s="3"/>
      <c r="X61" s="3"/>
      <c r="Y61" s="3"/>
      <c r="Z61" s="4"/>
      <c r="AA61" s="4"/>
      <c r="AB61" s="4"/>
      <c r="AC61" s="4"/>
      <c r="AD61" s="4"/>
      <c r="AE61" s="4"/>
      <c r="AF61" s="4"/>
      <c r="AG61" s="4"/>
      <c r="AH61" s="4"/>
      <c r="AI61" s="4"/>
      <c r="AJ61" s="4"/>
      <c r="AK61" s="4"/>
      <c r="AL61" s="4"/>
      <c r="AM61" s="4"/>
      <c r="AN61" s="4"/>
      <c r="AO61" s="4"/>
      <c r="AP61" s="4"/>
      <c r="AQ61" s="4"/>
      <c r="AR61" s="28"/>
      <c r="AS61" s="28"/>
      <c r="AV61" s="28"/>
      <c r="AZ61" s="6"/>
    </row>
    <row r="62" spans="1:52" ht="26.25" customHeight="1" thickBot="1">
      <c r="A62" s="6"/>
      <c r="B62" s="87"/>
      <c r="C62" s="76"/>
      <c r="D62" s="76"/>
      <c r="E62" s="76"/>
      <c r="F62" s="76"/>
      <c r="G62" s="76"/>
      <c r="H62" s="76"/>
      <c r="I62" s="76"/>
      <c r="J62" s="76"/>
      <c r="K62" s="76"/>
      <c r="L62" s="76"/>
      <c r="M62" s="76"/>
      <c r="N62" s="27"/>
      <c r="O62" s="27"/>
      <c r="P62" s="27"/>
      <c r="T62" s="3"/>
      <c r="U62" s="3"/>
      <c r="V62" s="3"/>
      <c r="W62" s="3"/>
      <c r="X62" s="3"/>
      <c r="Y62" s="3"/>
      <c r="Z62" s="4"/>
      <c r="AA62" s="4"/>
      <c r="AB62" s="4"/>
      <c r="AC62" s="4"/>
      <c r="AD62" s="4"/>
      <c r="AE62" s="4"/>
      <c r="AF62" s="4"/>
      <c r="AG62" s="4"/>
      <c r="AH62" s="4"/>
      <c r="AI62" s="4"/>
      <c r="AJ62" s="4"/>
      <c r="AK62" s="4"/>
      <c r="AL62" s="4"/>
      <c r="AM62" s="4"/>
      <c r="AN62" s="4"/>
      <c r="AO62" s="4"/>
      <c r="AP62" s="4"/>
      <c r="AQ62" s="4"/>
      <c r="AR62" s="28"/>
      <c r="AS62" s="28"/>
      <c r="AV62" s="28"/>
      <c r="AZ62" s="6"/>
    </row>
    <row r="63" spans="1:52" s="15" customFormat="1" ht="25.5" customHeight="1" thickBot="1">
      <c r="A63" s="25" t="s">
        <v>621</v>
      </c>
      <c r="B63" s="14"/>
      <c r="D63" s="16"/>
      <c r="E63" s="16"/>
      <c r="F63" s="16"/>
      <c r="G63" s="16"/>
      <c r="H63" s="16"/>
      <c r="I63" s="41"/>
      <c r="K63" s="16"/>
      <c r="L63" s="41"/>
      <c r="M63" s="17"/>
      <c r="N63" s="41" t="s">
        <v>629</v>
      </c>
      <c r="O63" s="18"/>
      <c r="P63" s="18"/>
      <c r="Q63" s="18"/>
      <c r="R63" s="18"/>
      <c r="S63" s="1122" t="s">
        <v>1184</v>
      </c>
      <c r="T63" s="1123"/>
      <c r="U63" s="1123"/>
      <c r="V63" s="1124"/>
      <c r="W63" s="18"/>
      <c r="X63" s="19"/>
      <c r="Y63" s="19"/>
      <c r="Z63" s="20"/>
      <c r="AA63" s="20"/>
      <c r="AB63" s="20"/>
      <c r="AC63" s="20"/>
      <c r="AD63" s="20"/>
      <c r="AE63" s="20"/>
      <c r="AF63" s="20"/>
      <c r="AG63" s="20"/>
      <c r="AH63" s="20"/>
      <c r="AI63" s="20"/>
      <c r="AJ63" s="20"/>
      <c r="AK63" s="20"/>
      <c r="AL63" s="20"/>
      <c r="AM63" s="20"/>
      <c r="AN63" s="20"/>
      <c r="AO63" s="20"/>
      <c r="AP63" s="20"/>
      <c r="AQ63" s="20"/>
      <c r="AV63" s="20"/>
    </row>
    <row r="64" spans="1:52" ht="121.5" customHeight="1" thickBot="1">
      <c r="A64" s="162"/>
      <c r="B64" s="501"/>
      <c r="C64" s="502" t="s">
        <v>622</v>
      </c>
      <c r="D64" s="141" t="s">
        <v>626</v>
      </c>
      <c r="E64" s="30" t="s">
        <v>635</v>
      </c>
      <c r="F64" s="30" t="s">
        <v>636</v>
      </c>
      <c r="G64" s="30" t="s">
        <v>637</v>
      </c>
      <c r="H64" s="30" t="s">
        <v>638</v>
      </c>
      <c r="I64" s="30" t="s">
        <v>1154</v>
      </c>
      <c r="J64" s="30" t="s">
        <v>1153</v>
      </c>
      <c r="K64" s="30" t="s">
        <v>1155</v>
      </c>
      <c r="L64" s="30" t="s">
        <v>618</v>
      </c>
      <c r="M64" s="30" t="s">
        <v>619</v>
      </c>
      <c r="N64" s="30" t="s">
        <v>620</v>
      </c>
      <c r="O64" s="30" t="s">
        <v>1146</v>
      </c>
      <c r="P64" s="30" t="s">
        <v>1185</v>
      </c>
      <c r="Q64" s="30" t="s">
        <v>1186</v>
      </c>
      <c r="R64" s="30" t="s">
        <v>1187</v>
      </c>
      <c r="S64" s="30" t="s">
        <v>573</v>
      </c>
      <c r="T64" s="495">
        <v>40817</v>
      </c>
      <c r="U64" s="495">
        <v>40848</v>
      </c>
      <c r="V64" s="496">
        <v>40878</v>
      </c>
      <c r="W64" s="29"/>
      <c r="X64" s="29"/>
      <c r="Y64" s="29"/>
      <c r="Z64" s="29"/>
      <c r="AA64" s="29"/>
      <c r="AB64" s="29"/>
      <c r="AC64" s="29"/>
      <c r="AD64" s="29"/>
      <c r="AE64" s="29"/>
      <c r="AF64" s="29"/>
      <c r="AG64" s="29"/>
      <c r="AH64" s="29"/>
      <c r="AI64" s="29"/>
      <c r="AJ64" s="29"/>
      <c r="AK64" s="29"/>
      <c r="AL64" s="29"/>
      <c r="AM64" s="29"/>
      <c r="AN64" s="29"/>
      <c r="AO64" s="29"/>
      <c r="AP64" s="29"/>
      <c r="AV64" s="29"/>
    </row>
    <row r="65" spans="1:48" s="55" customFormat="1" ht="15.75" customHeight="1" thickBot="1">
      <c r="A65" s="106">
        <v>1</v>
      </c>
      <c r="B65" s="115">
        <v>2</v>
      </c>
      <c r="C65" s="106">
        <v>3</v>
      </c>
      <c r="D65" s="107">
        <v>4</v>
      </c>
      <c r="E65" s="107">
        <v>5</v>
      </c>
      <c r="F65" s="107">
        <v>6</v>
      </c>
      <c r="G65" s="107">
        <v>7</v>
      </c>
      <c r="H65" s="108">
        <v>8</v>
      </c>
      <c r="I65" s="190">
        <v>9</v>
      </c>
      <c r="J65" s="107">
        <v>10</v>
      </c>
      <c r="K65" s="107">
        <v>11</v>
      </c>
      <c r="L65" s="107">
        <v>12</v>
      </c>
      <c r="M65" s="164">
        <v>10</v>
      </c>
      <c r="N65" s="190">
        <v>11</v>
      </c>
      <c r="O65" s="106">
        <v>12</v>
      </c>
      <c r="P65" s="107">
        <v>13</v>
      </c>
      <c r="Q65" s="107">
        <v>14</v>
      </c>
      <c r="R65" s="107">
        <v>15</v>
      </c>
      <c r="S65" s="107">
        <v>16</v>
      </c>
      <c r="T65" s="107">
        <v>17</v>
      </c>
      <c r="U65" s="107">
        <v>18</v>
      </c>
      <c r="V65" s="108">
        <v>19</v>
      </c>
    </row>
    <row r="66" spans="1:48" ht="22.5" customHeight="1">
      <c r="A66" s="498"/>
      <c r="B66" s="105" t="s">
        <v>577</v>
      </c>
      <c r="C66" s="295">
        <f>C84+C85+C100+C101+C102+C103</f>
        <v>9162124.1166088339</v>
      </c>
      <c r="D66" s="168">
        <f t="shared" ref="D66:V66" si="5">D84+D85+D100+D101+D102+D103</f>
        <v>0.99999999999999989</v>
      </c>
      <c r="E66" s="56">
        <f t="shared" si="5"/>
        <v>347198.61735593219</v>
      </c>
      <c r="F66" s="56">
        <f t="shared" si="5"/>
        <v>1807391.7347528753</v>
      </c>
      <c r="G66" s="56">
        <f t="shared" si="5"/>
        <v>3012046.0708632218</v>
      </c>
      <c r="H66" s="199">
        <f t="shared" si="5"/>
        <v>3995487.6936368044</v>
      </c>
      <c r="I66" s="191">
        <f t="shared" si="5"/>
        <v>8423446.9900292028</v>
      </c>
      <c r="J66" s="846">
        <f t="shared" si="5"/>
        <v>563.173</v>
      </c>
      <c r="K66" s="846">
        <f t="shared" si="5"/>
        <v>302.274</v>
      </c>
      <c r="L66" s="56">
        <f t="shared" si="5"/>
        <v>8423446.9900292028</v>
      </c>
      <c r="M66" s="850">
        <f t="shared" si="5"/>
        <v>563.173</v>
      </c>
      <c r="N66" s="851">
        <f t="shared" si="5"/>
        <v>302.274</v>
      </c>
      <c r="O66" s="193">
        <f t="shared" si="5"/>
        <v>9492070.5892454311</v>
      </c>
      <c r="P66" s="56">
        <f t="shared" si="5"/>
        <v>813766.83311738539</v>
      </c>
      <c r="Q66" s="56">
        <f t="shared" si="5"/>
        <v>1903506.3795138176</v>
      </c>
      <c r="R66" s="56">
        <f t="shared" si="5"/>
        <v>2774371.2352441684</v>
      </c>
      <c r="S66" s="56">
        <f t="shared" si="5"/>
        <v>4000426.1413700627</v>
      </c>
      <c r="T66" s="497">
        <f t="shared" si="5"/>
        <v>0</v>
      </c>
      <c r="U66" s="116">
        <f t="shared" si="5"/>
        <v>0</v>
      </c>
      <c r="V66" s="199">
        <f t="shared" si="5"/>
        <v>4000426.1413700627</v>
      </c>
      <c r="W66" s="29"/>
      <c r="X66" s="29"/>
      <c r="Y66" s="29"/>
      <c r="Z66" s="29"/>
      <c r="AA66" s="29"/>
      <c r="AB66" s="29"/>
      <c r="AC66" s="29"/>
      <c r="AD66" s="29"/>
      <c r="AE66" s="29"/>
      <c r="AF66" s="29"/>
      <c r="AG66" s="29"/>
      <c r="AH66" s="29"/>
      <c r="AI66" s="29"/>
      <c r="AJ66" s="29"/>
      <c r="AK66" s="29"/>
      <c r="AL66" s="29"/>
      <c r="AM66" s="29"/>
      <c r="AN66" s="29"/>
      <c r="AO66" s="29"/>
      <c r="AP66" s="29"/>
      <c r="AV66" s="29"/>
    </row>
    <row r="67" spans="1:48" ht="22.5" customHeight="1">
      <c r="A67" s="183" t="s">
        <v>765</v>
      </c>
      <c r="B67" s="59" t="s">
        <v>766</v>
      </c>
      <c r="C67" s="193">
        <f>C68+C79+C83</f>
        <v>8479899.5193206966</v>
      </c>
      <c r="D67" s="168">
        <f t="shared" ref="D67:V67" si="6">D68+D79+D83</f>
        <v>0.92553859906226121</v>
      </c>
      <c r="E67" s="165">
        <f t="shared" si="6"/>
        <v>334471.3600677966</v>
      </c>
      <c r="F67" s="56">
        <f t="shared" si="6"/>
        <v>1631589.7047528755</v>
      </c>
      <c r="G67" s="56">
        <f t="shared" si="6"/>
        <v>2800014.1608632216</v>
      </c>
      <c r="H67" s="199">
        <f t="shared" si="6"/>
        <v>3713824.2936368044</v>
      </c>
      <c r="I67" s="191">
        <f t="shared" si="6"/>
        <v>8322660.5327410661</v>
      </c>
      <c r="J67" s="846">
        <f t="shared" si="6"/>
        <v>563.173</v>
      </c>
      <c r="K67" s="846">
        <f t="shared" si="6"/>
        <v>302.274</v>
      </c>
      <c r="L67" s="56">
        <f t="shared" si="6"/>
        <v>8322660.5327410661</v>
      </c>
      <c r="M67" s="850">
        <f t="shared" si="6"/>
        <v>563.173</v>
      </c>
      <c r="N67" s="851">
        <f t="shared" si="6"/>
        <v>302.274</v>
      </c>
      <c r="O67" s="194">
        <f t="shared" si="6"/>
        <v>8666733.8918454312</v>
      </c>
      <c r="P67" s="23">
        <f t="shared" si="6"/>
        <v>796943.66951738542</v>
      </c>
      <c r="Q67" s="23">
        <f t="shared" si="6"/>
        <v>1690983.9495938176</v>
      </c>
      <c r="R67" s="23">
        <f t="shared" si="6"/>
        <v>2519996.2796641681</v>
      </c>
      <c r="S67" s="23">
        <f t="shared" si="6"/>
        <v>3658809.9930700622</v>
      </c>
      <c r="T67" s="70">
        <f t="shared" si="6"/>
        <v>236239.44762869633</v>
      </c>
      <c r="U67" s="70">
        <f t="shared" si="6"/>
        <v>708718.34288608888</v>
      </c>
      <c r="V67" s="104">
        <f t="shared" si="6"/>
        <v>2713852.2025552769</v>
      </c>
      <c r="W67" s="29"/>
      <c r="X67" s="29"/>
      <c r="Y67" s="6"/>
      <c r="Z67" s="29"/>
      <c r="AA67" s="29"/>
      <c r="AB67" s="29"/>
      <c r="AC67" s="29"/>
      <c r="AD67" s="29"/>
      <c r="AE67" s="29"/>
      <c r="AF67" s="29"/>
      <c r="AG67" s="29"/>
      <c r="AH67" s="29"/>
      <c r="AI67" s="29"/>
      <c r="AJ67" s="29"/>
      <c r="AK67" s="29"/>
      <c r="AL67" s="29"/>
      <c r="AM67" s="29"/>
      <c r="AN67" s="29"/>
      <c r="AO67" s="29"/>
      <c r="AP67" s="29"/>
      <c r="AV67" s="29"/>
    </row>
    <row r="68" spans="1:48" ht="15" customHeight="1">
      <c r="A68" s="498"/>
      <c r="B68" s="195" t="s">
        <v>792</v>
      </c>
      <c r="C68" s="193">
        <f>C69+C74</f>
        <v>6110647.8548895437</v>
      </c>
      <c r="D68" s="168">
        <f t="shared" ref="D68:V68" si="7">D69+D74</f>
        <v>0.66694663564012835</v>
      </c>
      <c r="E68" s="165">
        <f t="shared" si="7"/>
        <v>90164.684067796639</v>
      </c>
      <c r="F68" s="56">
        <f t="shared" si="7"/>
        <v>1109415.4350583875</v>
      </c>
      <c r="G68" s="56">
        <f t="shared" si="7"/>
        <v>2176914.5788898077</v>
      </c>
      <c r="H68" s="199">
        <f t="shared" si="7"/>
        <v>2734153.1568735531</v>
      </c>
      <c r="I68" s="191">
        <f t="shared" si="7"/>
        <v>4591143.4544646274</v>
      </c>
      <c r="J68" s="846">
        <f t="shared" si="7"/>
        <v>6.1730000000000009</v>
      </c>
      <c r="K68" s="846">
        <f t="shared" si="7"/>
        <v>302.274</v>
      </c>
      <c r="L68" s="56">
        <f t="shared" si="7"/>
        <v>4591143.4544646274</v>
      </c>
      <c r="M68" s="850">
        <f t="shared" si="7"/>
        <v>6.1730000000000009</v>
      </c>
      <c r="N68" s="851">
        <f t="shared" si="7"/>
        <v>302.274</v>
      </c>
      <c r="O68" s="194">
        <f t="shared" si="7"/>
        <v>5417797.5354792345</v>
      </c>
      <c r="P68" s="23">
        <f t="shared" si="7"/>
        <v>436298.75183738547</v>
      </c>
      <c r="Q68" s="23">
        <f t="shared" si="7"/>
        <v>990086.4321205779</v>
      </c>
      <c r="R68" s="23">
        <f t="shared" si="7"/>
        <v>1629017.8752343087</v>
      </c>
      <c r="S68" s="23">
        <f t="shared" si="7"/>
        <v>2362394.4762869631</v>
      </c>
      <c r="T68" s="70">
        <f t="shared" si="7"/>
        <v>236239.44762869633</v>
      </c>
      <c r="U68" s="70">
        <f t="shared" si="7"/>
        <v>708718.34288608888</v>
      </c>
      <c r="V68" s="104">
        <f t="shared" si="7"/>
        <v>1417436.6857721778</v>
      </c>
      <c r="W68" s="29"/>
      <c r="X68" s="29"/>
      <c r="Y68" s="6"/>
      <c r="Z68" s="29"/>
      <c r="AA68" s="29"/>
      <c r="AB68" s="29"/>
      <c r="AC68" s="29"/>
      <c r="AD68" s="29"/>
      <c r="AE68" s="29"/>
      <c r="AF68" s="29"/>
      <c r="AG68" s="29"/>
      <c r="AH68" s="29"/>
      <c r="AI68" s="29"/>
      <c r="AJ68" s="29"/>
      <c r="AK68" s="29"/>
      <c r="AL68" s="29"/>
      <c r="AM68" s="29"/>
      <c r="AN68" s="29"/>
      <c r="AO68" s="29"/>
      <c r="AP68" s="29"/>
      <c r="AV68" s="29"/>
    </row>
    <row r="69" spans="1:48" ht="15" customHeight="1">
      <c r="A69" s="498"/>
      <c r="B69" s="442" t="s">
        <v>793</v>
      </c>
      <c r="C69" s="193">
        <f>SUM(C70:C73)</f>
        <v>3745924.7101197052</v>
      </c>
      <c r="D69" s="168">
        <f t="shared" ref="D69:V69" si="8">SUM(D70:D73)</f>
        <v>0.40884893747828643</v>
      </c>
      <c r="E69" s="165">
        <f t="shared" si="8"/>
        <v>88045.79</v>
      </c>
      <c r="F69" s="56">
        <f t="shared" si="8"/>
        <v>636894.58491797885</v>
      </c>
      <c r="G69" s="56">
        <f t="shared" si="8"/>
        <v>1233131.5786089904</v>
      </c>
      <c r="H69" s="199">
        <f t="shared" si="8"/>
        <v>1787852.7565927359</v>
      </c>
      <c r="I69" s="191">
        <f t="shared" si="8"/>
        <v>4553082.5603968306</v>
      </c>
      <c r="J69" s="846">
        <f t="shared" si="8"/>
        <v>6.1730000000000009</v>
      </c>
      <c r="K69" s="846">
        <f t="shared" si="8"/>
        <v>284.48399999999998</v>
      </c>
      <c r="L69" s="56">
        <f t="shared" si="8"/>
        <v>4553082.5603968306</v>
      </c>
      <c r="M69" s="850">
        <f t="shared" si="8"/>
        <v>6.1730000000000009</v>
      </c>
      <c r="N69" s="851">
        <f t="shared" si="8"/>
        <v>284.48399999999998</v>
      </c>
      <c r="O69" s="194">
        <f t="shared" si="8"/>
        <v>3777662.3531053797</v>
      </c>
      <c r="P69" s="23">
        <f t="shared" si="8"/>
        <v>273770.49959999998</v>
      </c>
      <c r="Q69" s="23">
        <f t="shared" si="8"/>
        <v>662059.39564580692</v>
      </c>
      <c r="R69" s="23">
        <f t="shared" si="8"/>
        <v>1136977.3205221521</v>
      </c>
      <c r="S69" s="23">
        <f t="shared" si="8"/>
        <v>1704855.1373374211</v>
      </c>
      <c r="T69" s="70">
        <f t="shared" si="8"/>
        <v>170485.51373374212</v>
      </c>
      <c r="U69" s="70">
        <f t="shared" si="8"/>
        <v>511456.5412012263</v>
      </c>
      <c r="V69" s="104">
        <f t="shared" si="8"/>
        <v>1022913.0824024526</v>
      </c>
      <c r="W69" s="29"/>
      <c r="X69" s="29"/>
      <c r="Y69" s="6"/>
      <c r="Z69" s="29"/>
      <c r="AA69" s="29"/>
      <c r="AB69" s="29"/>
      <c r="AC69" s="29"/>
      <c r="AD69" s="29"/>
      <c r="AE69" s="29"/>
      <c r="AF69" s="29"/>
      <c r="AG69" s="29"/>
      <c r="AH69" s="29"/>
      <c r="AI69" s="29"/>
      <c r="AJ69" s="29"/>
      <c r="AK69" s="29"/>
      <c r="AL69" s="29"/>
      <c r="AM69" s="29"/>
      <c r="AN69" s="29"/>
      <c r="AO69" s="29"/>
      <c r="AP69" s="29"/>
      <c r="AV69" s="29"/>
    </row>
    <row r="70" spans="1:48" ht="15" customHeight="1">
      <c r="A70" s="498"/>
      <c r="B70" s="196" t="s">
        <v>794</v>
      </c>
      <c r="C70" s="193">
        <f>Объекты!$CQ$12+Объекты!$CQ$219</f>
        <v>3457826.3701197053</v>
      </c>
      <c r="D70" s="168">
        <f>C70/$C$66</f>
        <v>0.37740444531322792</v>
      </c>
      <c r="E70" s="165">
        <f>Объекты!$CR$12+Объекты!$CR$219</f>
        <v>77328.39</v>
      </c>
      <c r="F70" s="56">
        <f>Объекты!$CS$12+Объекты!$CS$219</f>
        <v>585034.18491797883</v>
      </c>
      <c r="G70" s="56">
        <f>Объекты!$CT$12+Объекты!$CT$219</f>
        <v>1136516.3186089904</v>
      </c>
      <c r="H70" s="199">
        <f>Объекты!$CU$12+Объекты!$CU$219</f>
        <v>1658947.4765927359</v>
      </c>
      <c r="I70" s="191">
        <f>Объекты!$EH$12+Объекты!$EH$219</f>
        <v>4263066.000396831</v>
      </c>
      <c r="J70" s="846">
        <f>Объекты!$Y$12+Объекты!$Y$219</f>
        <v>0</v>
      </c>
      <c r="K70" s="846">
        <f>Объекты!$Z$12+Объекты!$Z$219</f>
        <v>171.01499999999999</v>
      </c>
      <c r="L70" s="56">
        <f t="shared" ref="L70:N73" si="9">I70</f>
        <v>4263066.000396831</v>
      </c>
      <c r="M70" s="846">
        <f t="shared" si="9"/>
        <v>0</v>
      </c>
      <c r="N70" s="852">
        <f t="shared" si="9"/>
        <v>171.01499999999999</v>
      </c>
      <c r="O70" s="194">
        <f>Объекты!$DF$12+Объекты!$DF$219</f>
        <v>3437706.3119053799</v>
      </c>
      <c r="P70" s="23">
        <f>Объекты!$DJ$12+Объекты!$DJ$219</f>
        <v>258676.49959999998</v>
      </c>
      <c r="Q70" s="23">
        <f>Объекты!$DL$12+Объекты!$DL$219</f>
        <v>593557.01164580695</v>
      </c>
      <c r="R70" s="23">
        <f>Объекты!$DN$12+Объекты!$DN$219</f>
        <v>1028502.273722152</v>
      </c>
      <c r="S70" s="23">
        <f>Объекты!$DO$12+Объекты!$DO$219</f>
        <v>1556970.5269374212</v>
      </c>
      <c r="T70" s="23">
        <f>Объекты!$DQ$12+Объекты!$DQ$219</f>
        <v>155697.05269374212</v>
      </c>
      <c r="U70" s="23">
        <f>Объекты!$DR$12+Объекты!$DR$219</f>
        <v>467091.15808122628</v>
      </c>
      <c r="V70" s="104">
        <f>Объекты!$DS$12+Объекты!$DS$219</f>
        <v>934182.31616245257</v>
      </c>
      <c r="W70" s="29"/>
      <c r="X70" s="29"/>
      <c r="Y70" s="6"/>
      <c r="Z70" s="29"/>
      <c r="AA70" s="29"/>
      <c r="AB70" s="29"/>
      <c r="AC70" s="29"/>
      <c r="AD70" s="29"/>
      <c r="AE70" s="29"/>
      <c r="AF70" s="29"/>
      <c r="AG70" s="29"/>
      <c r="AH70" s="29"/>
      <c r="AI70" s="29"/>
      <c r="AJ70" s="29"/>
      <c r="AK70" s="29"/>
      <c r="AL70" s="29"/>
      <c r="AM70" s="29"/>
      <c r="AN70" s="29"/>
      <c r="AO70" s="29"/>
      <c r="AP70" s="29"/>
      <c r="AV70" s="29"/>
    </row>
    <row r="71" spans="1:48" ht="15" customHeight="1">
      <c r="A71" s="498"/>
      <c r="B71" s="196" t="s">
        <v>795</v>
      </c>
      <c r="C71" s="193">
        <f>Объекты!$CQ$27+Объекты!$CQ$224</f>
        <v>0</v>
      </c>
      <c r="D71" s="168">
        <f t="shared" ref="D71:D87" si="10">C71/$C$66</f>
        <v>0</v>
      </c>
      <c r="E71" s="165">
        <f>Объекты!$CR$27+Объекты!$CR$224</f>
        <v>0</v>
      </c>
      <c r="F71" s="56">
        <f>Объекты!$CS$27+Объекты!$CS$224</f>
        <v>0</v>
      </c>
      <c r="G71" s="56">
        <f>Объекты!$CT$27+Объекты!$CT$224</f>
        <v>0</v>
      </c>
      <c r="H71" s="199">
        <f>Объекты!$CU$27+Объекты!$CU$224</f>
        <v>0</v>
      </c>
      <c r="I71" s="191">
        <f>Объекты!$EH$27+Объекты!$EH$224</f>
        <v>0</v>
      </c>
      <c r="J71" s="846">
        <f>Объекты!$Y$27+Объекты!$Y$224</f>
        <v>0</v>
      </c>
      <c r="K71" s="846">
        <f>Объекты!$Z$27+Объекты!$Z$224</f>
        <v>0</v>
      </c>
      <c r="L71" s="56">
        <f t="shared" si="9"/>
        <v>0</v>
      </c>
      <c r="M71" s="846">
        <f t="shared" si="9"/>
        <v>0</v>
      </c>
      <c r="N71" s="852">
        <f t="shared" si="9"/>
        <v>0</v>
      </c>
      <c r="O71" s="194">
        <f>Объекты!$DF$27+Объекты!$DF$224</f>
        <v>0</v>
      </c>
      <c r="P71" s="23">
        <f>Объекты!$DJ$27+Объекты!$DJ$224</f>
        <v>0</v>
      </c>
      <c r="Q71" s="23">
        <f>Объекты!$DL$27+Объекты!$DL$224</f>
        <v>0</v>
      </c>
      <c r="R71" s="23">
        <f>Объекты!$DN$27+Объекты!$DN$224</f>
        <v>0</v>
      </c>
      <c r="S71" s="23">
        <f>Объекты!$DO$27+Объекты!$DO$224</f>
        <v>0</v>
      </c>
      <c r="T71" s="23">
        <f>Объекты!$DQ$27+Объекты!$DQ$224</f>
        <v>0</v>
      </c>
      <c r="U71" s="23">
        <f>Объекты!$DR$27+Объекты!$DR$224</f>
        <v>0</v>
      </c>
      <c r="V71" s="104">
        <f>Объекты!$DS$27+Объекты!$DS$224</f>
        <v>0</v>
      </c>
      <c r="W71" s="29"/>
      <c r="X71" s="29"/>
      <c r="Y71" s="6"/>
      <c r="Z71" s="29"/>
      <c r="AA71" s="29"/>
      <c r="AB71" s="29"/>
      <c r="AC71" s="29"/>
      <c r="AD71" s="29"/>
      <c r="AE71" s="29"/>
      <c r="AF71" s="29"/>
      <c r="AG71" s="29"/>
      <c r="AH71" s="29"/>
      <c r="AI71" s="29"/>
      <c r="AJ71" s="29"/>
      <c r="AK71" s="29"/>
      <c r="AL71" s="29"/>
      <c r="AM71" s="29"/>
      <c r="AN71" s="29"/>
      <c r="AO71" s="29"/>
      <c r="AP71" s="29"/>
      <c r="AV71" s="29"/>
    </row>
    <row r="72" spans="1:48" ht="15" customHeight="1">
      <c r="A72" s="498"/>
      <c r="B72" s="196" t="s">
        <v>796</v>
      </c>
      <c r="C72" s="193">
        <f>Объекты!$CQ$28+Объекты!$CQ$225</f>
        <v>180378.78</v>
      </c>
      <c r="D72" s="168">
        <f t="shared" si="10"/>
        <v>1.9687441220427756E-2</v>
      </c>
      <c r="E72" s="165">
        <f>Объекты!$CR$28+Объекты!$CR$225</f>
        <v>7345.5</v>
      </c>
      <c r="F72" s="56">
        <f>Объекты!$CS$28+Объекты!$CS$225</f>
        <v>39215.729999999996</v>
      </c>
      <c r="G72" s="56">
        <f>Объекты!$CT$28+Объекты!$CT$225</f>
        <v>57135</v>
      </c>
      <c r="H72" s="199">
        <f>Объекты!$CU$28+Объекты!$CU$225</f>
        <v>76682.55</v>
      </c>
      <c r="I72" s="191">
        <f>Объекты!$EH$28+Объекты!$EH$225</f>
        <v>182445.56</v>
      </c>
      <c r="J72" s="846">
        <f>Объекты!$Y$28+Объекты!$Y$225</f>
        <v>1.0830000000000002</v>
      </c>
      <c r="K72" s="846">
        <f>Объекты!$Z$28+Объекты!$Z$225</f>
        <v>36.837000000000003</v>
      </c>
      <c r="L72" s="56">
        <f t="shared" si="9"/>
        <v>182445.56</v>
      </c>
      <c r="M72" s="846">
        <f t="shared" si="9"/>
        <v>1.0830000000000002</v>
      </c>
      <c r="N72" s="852">
        <f t="shared" si="9"/>
        <v>36.837000000000003</v>
      </c>
      <c r="O72" s="194">
        <f>Объекты!$DF$28+Объекты!$DF$225</f>
        <v>212846.96039999998</v>
      </c>
      <c r="P72" s="23">
        <f>Объекты!$DJ$28+Объекты!$DJ$225</f>
        <v>8667.5</v>
      </c>
      <c r="Q72" s="23">
        <f>Объекты!$DL$28+Объекты!$DL$225</f>
        <v>46274.751400000001</v>
      </c>
      <c r="R72" s="23">
        <f>Объекты!$DN$28+Объекты!$DN$225</f>
        <v>65944.3</v>
      </c>
      <c r="S72" s="23">
        <f>Объекты!$DO$28+Объекты!$DO$225</f>
        <v>91960.409</v>
      </c>
      <c r="T72" s="23">
        <f>Объекты!$DQ$28+Объекты!$DQ$225</f>
        <v>9196.0409</v>
      </c>
      <c r="U72" s="23">
        <f>Объекты!$DR$28+Объекты!$DR$225</f>
        <v>27588.1227</v>
      </c>
      <c r="V72" s="104">
        <f>Объекты!$DS$28+Объекты!$DS$225</f>
        <v>55176.2454</v>
      </c>
      <c r="W72" s="29"/>
      <c r="X72" s="29"/>
      <c r="Y72" s="6"/>
      <c r="Z72" s="29"/>
      <c r="AA72" s="29"/>
      <c r="AB72" s="29"/>
      <c r="AC72" s="29"/>
      <c r="AD72" s="29"/>
      <c r="AE72" s="29"/>
      <c r="AF72" s="29"/>
      <c r="AG72" s="29"/>
      <c r="AH72" s="29"/>
      <c r="AI72" s="29"/>
      <c r="AJ72" s="29"/>
      <c r="AK72" s="29"/>
      <c r="AL72" s="29"/>
      <c r="AM72" s="29"/>
      <c r="AN72" s="29"/>
      <c r="AO72" s="29"/>
      <c r="AP72" s="29"/>
      <c r="AV72" s="29"/>
    </row>
    <row r="73" spans="1:48" ht="15" customHeight="1">
      <c r="A73" s="498"/>
      <c r="B73" s="196" t="s">
        <v>797</v>
      </c>
      <c r="C73" s="193">
        <f>Объекты!$CQ$38+Объекты!$CQ$226</f>
        <v>107719.56</v>
      </c>
      <c r="D73" s="168">
        <f t="shared" si="10"/>
        <v>1.1757050944630743E-2</v>
      </c>
      <c r="E73" s="165">
        <f>Объекты!$CR$38+Объекты!$CR$226</f>
        <v>3371.9</v>
      </c>
      <c r="F73" s="56">
        <f>Объекты!$CS$38+Объекты!$CS$226</f>
        <v>12644.670000000002</v>
      </c>
      <c r="G73" s="56">
        <f>Объекты!$CT$38+Объекты!$CT$226</f>
        <v>39480.260000000009</v>
      </c>
      <c r="H73" s="199">
        <f>Объекты!$CU$38+Объекты!$CU$226</f>
        <v>52222.73</v>
      </c>
      <c r="I73" s="191">
        <f>Объекты!$EH$38+Объекты!$EH$226</f>
        <v>107571</v>
      </c>
      <c r="J73" s="846">
        <f>Объекты!$Y$38+Объекты!$Y$226</f>
        <v>5.0900000000000007</v>
      </c>
      <c r="K73" s="846">
        <f>Объекты!$Z$38+Объекты!$Z$226</f>
        <v>76.632000000000005</v>
      </c>
      <c r="L73" s="56">
        <f t="shared" si="9"/>
        <v>107571</v>
      </c>
      <c r="M73" s="846">
        <f t="shared" si="9"/>
        <v>5.0900000000000007</v>
      </c>
      <c r="N73" s="852">
        <f t="shared" si="9"/>
        <v>76.632000000000005</v>
      </c>
      <c r="O73" s="194">
        <f>Объекты!$DF$38+Объекты!$DF$226</f>
        <v>127109.08080000001</v>
      </c>
      <c r="P73" s="23">
        <f>Объекты!$DJ$38+Объекты!$DJ$226</f>
        <v>6426.5</v>
      </c>
      <c r="Q73" s="23">
        <f>Объекты!$DL$38+Объекты!$DL$226</f>
        <v>22227.632600000001</v>
      </c>
      <c r="R73" s="23">
        <f>Объекты!$DN$38+Объекты!$DN$226</f>
        <v>42530.746799999994</v>
      </c>
      <c r="S73" s="23">
        <f>Объекты!$DO$38+Объекты!$DO$226</f>
        <v>55924.201399999984</v>
      </c>
      <c r="T73" s="23">
        <f>Объекты!$DQ$38+Объекты!$DQ$226</f>
        <v>5592.4201400000002</v>
      </c>
      <c r="U73" s="23">
        <f>Объекты!$DR$38+Объекты!$DR$226</f>
        <v>16777.260420000002</v>
      </c>
      <c r="V73" s="104">
        <f>Объекты!$DS$38+Объекты!$DS$226</f>
        <v>33554.520839999997</v>
      </c>
      <c r="W73" s="29"/>
      <c r="X73" s="29"/>
      <c r="Y73" s="6"/>
      <c r="Z73" s="29"/>
      <c r="AA73" s="29"/>
      <c r="AB73" s="29"/>
      <c r="AC73" s="29"/>
      <c r="AD73" s="29"/>
      <c r="AE73" s="29"/>
      <c r="AF73" s="29"/>
      <c r="AG73" s="29"/>
      <c r="AH73" s="29"/>
      <c r="AI73" s="29"/>
      <c r="AJ73" s="29"/>
      <c r="AK73" s="29"/>
      <c r="AL73" s="29"/>
      <c r="AM73" s="29"/>
      <c r="AN73" s="29"/>
      <c r="AO73" s="29"/>
      <c r="AP73" s="29"/>
      <c r="AV73" s="29"/>
    </row>
    <row r="74" spans="1:48" ht="15" customHeight="1">
      <c r="A74" s="498"/>
      <c r="B74" s="442" t="s">
        <v>798</v>
      </c>
      <c r="C74" s="193">
        <f>SUM(C75:C78)</f>
        <v>2364723.144769839</v>
      </c>
      <c r="D74" s="168">
        <f t="shared" ref="D74:V74" si="11">SUM(D75:D78)</f>
        <v>0.25809769816184186</v>
      </c>
      <c r="E74" s="165">
        <f t="shared" si="11"/>
        <v>2118.8940677966457</v>
      </c>
      <c r="F74" s="56">
        <f t="shared" si="11"/>
        <v>472520.8501404085</v>
      </c>
      <c r="G74" s="56">
        <f t="shared" si="11"/>
        <v>943783.00028081704</v>
      </c>
      <c r="H74" s="199">
        <f t="shared" si="11"/>
        <v>946300.40028081695</v>
      </c>
      <c r="I74" s="191">
        <f t="shared" si="11"/>
        <v>38060.894067796646</v>
      </c>
      <c r="J74" s="846">
        <f t="shared" si="11"/>
        <v>0</v>
      </c>
      <c r="K74" s="846">
        <f t="shared" si="11"/>
        <v>17.79</v>
      </c>
      <c r="L74" s="56">
        <f t="shared" si="11"/>
        <v>38060.894067796646</v>
      </c>
      <c r="M74" s="850">
        <f t="shared" si="11"/>
        <v>0</v>
      </c>
      <c r="N74" s="851">
        <f t="shared" si="11"/>
        <v>17.79</v>
      </c>
      <c r="O74" s="194">
        <f t="shared" si="11"/>
        <v>1640135.1823738553</v>
      </c>
      <c r="P74" s="23">
        <f t="shared" si="11"/>
        <v>162528.25223738549</v>
      </c>
      <c r="Q74" s="23">
        <f t="shared" si="11"/>
        <v>328027.03647477098</v>
      </c>
      <c r="R74" s="23">
        <f t="shared" si="11"/>
        <v>492040.55471215653</v>
      </c>
      <c r="S74" s="23">
        <f t="shared" si="11"/>
        <v>657539.33894954203</v>
      </c>
      <c r="T74" s="70">
        <f t="shared" si="11"/>
        <v>65753.933894954214</v>
      </c>
      <c r="U74" s="70">
        <f t="shared" si="11"/>
        <v>197261.80168486261</v>
      </c>
      <c r="V74" s="104">
        <f t="shared" si="11"/>
        <v>394523.60336972523</v>
      </c>
      <c r="W74" s="29"/>
      <c r="X74" s="29"/>
      <c r="Y74" s="6"/>
      <c r="Z74" s="29"/>
      <c r="AA74" s="29"/>
      <c r="AB74" s="29"/>
      <c r="AC74" s="29"/>
      <c r="AD74" s="29"/>
      <c r="AE74" s="29"/>
      <c r="AF74" s="29"/>
      <c r="AG74" s="29"/>
      <c r="AH74" s="29"/>
      <c r="AI74" s="29"/>
      <c r="AJ74" s="29"/>
      <c r="AK74" s="29"/>
      <c r="AL74" s="29"/>
      <c r="AM74" s="29"/>
      <c r="AN74" s="29"/>
      <c r="AO74" s="29"/>
      <c r="AP74" s="29"/>
      <c r="AV74" s="29"/>
    </row>
    <row r="75" spans="1:48" ht="15" customHeight="1">
      <c r="A75" s="498"/>
      <c r="B75" s="196" t="s">
        <v>799</v>
      </c>
      <c r="C75" s="193">
        <f>Объекты!$CQ$228+Объекты!$CQ$85</f>
        <v>0</v>
      </c>
      <c r="D75" s="168">
        <f t="shared" si="10"/>
        <v>0</v>
      </c>
      <c r="E75" s="165">
        <f>Объекты!$CR$228+Объекты!$CR$85</f>
        <v>0</v>
      </c>
      <c r="F75" s="56">
        <f>Объекты!$CS$228+Объекты!$CS$85</f>
        <v>0</v>
      </c>
      <c r="G75" s="56">
        <f>Объекты!$CT$228+Объекты!$CT$85</f>
        <v>0</v>
      </c>
      <c r="H75" s="199">
        <f>Объекты!$CU$228+Объекты!$CU$85</f>
        <v>0</v>
      </c>
      <c r="I75" s="191">
        <f>Объекты!$EH$228+Объекты!$EH$85</f>
        <v>0</v>
      </c>
      <c r="J75" s="846">
        <f>Объекты!$Y$228+Объекты!$Y$85</f>
        <v>0</v>
      </c>
      <c r="K75" s="846">
        <f>Объекты!$Z$228+Объекты!$Z$85</f>
        <v>0</v>
      </c>
      <c r="L75" s="56">
        <f t="shared" ref="L75:N78" si="12">I75</f>
        <v>0</v>
      </c>
      <c r="M75" s="846">
        <f t="shared" si="12"/>
        <v>0</v>
      </c>
      <c r="N75" s="852">
        <f t="shared" si="12"/>
        <v>0</v>
      </c>
      <c r="O75" s="194">
        <f>Объекты!$DF$228+Объекты!$DF$85</f>
        <v>0</v>
      </c>
      <c r="P75" s="23">
        <f>Объекты!$DJ$228+Объекты!$DJ$85</f>
        <v>0</v>
      </c>
      <c r="Q75" s="23">
        <f>Объекты!$DL$228+Объекты!$DL$85</f>
        <v>0</v>
      </c>
      <c r="R75" s="23">
        <f>Объекты!$DN$228+Объекты!$DN$85</f>
        <v>0</v>
      </c>
      <c r="S75" s="23">
        <f>Объекты!$DO$228+Объекты!$DO$85</f>
        <v>0</v>
      </c>
      <c r="T75" s="23">
        <f>Объекты!$DQ$228+Объекты!$DQ$85</f>
        <v>0</v>
      </c>
      <c r="U75" s="23">
        <f>Объекты!$DR$228+Объекты!$DR$85</f>
        <v>0</v>
      </c>
      <c r="V75" s="104">
        <f>Объекты!$DS$228+Объекты!$DS$85</f>
        <v>0</v>
      </c>
      <c r="W75" s="29"/>
      <c r="X75" s="29"/>
      <c r="Y75" s="6"/>
      <c r="Z75" s="29"/>
      <c r="AA75" s="29"/>
      <c r="AB75" s="29"/>
      <c r="AC75" s="29"/>
      <c r="AD75" s="29"/>
      <c r="AE75" s="29"/>
      <c r="AF75" s="29"/>
      <c r="AG75" s="29"/>
      <c r="AH75" s="29"/>
      <c r="AI75" s="29"/>
      <c r="AJ75" s="29"/>
      <c r="AK75" s="29"/>
      <c r="AL75" s="29"/>
      <c r="AM75" s="29"/>
      <c r="AN75" s="29"/>
      <c r="AO75" s="29"/>
      <c r="AP75" s="29"/>
      <c r="AV75" s="29"/>
    </row>
    <row r="76" spans="1:48" ht="15" customHeight="1">
      <c r="A76" s="498"/>
      <c r="B76" s="196" t="s">
        <v>800</v>
      </c>
      <c r="C76" s="193">
        <f>Объекты!$CQ$86+Объекты!$CQ$229</f>
        <v>0</v>
      </c>
      <c r="D76" s="168">
        <f t="shared" si="10"/>
        <v>0</v>
      </c>
      <c r="E76" s="165">
        <f>Объекты!$CR$86+Объекты!$CR$229</f>
        <v>0</v>
      </c>
      <c r="F76" s="56">
        <f>Объекты!$CS$86+Объекты!$CS$229</f>
        <v>0</v>
      </c>
      <c r="G76" s="56">
        <f>Объекты!$CT$86+Объекты!$CT$229</f>
        <v>0</v>
      </c>
      <c r="H76" s="199">
        <f>Объекты!$CU$86+Объекты!$CU$229</f>
        <v>0</v>
      </c>
      <c r="I76" s="191">
        <f>Объекты!$EH$86+Объекты!$EH$229</f>
        <v>0</v>
      </c>
      <c r="J76" s="846">
        <f>Объекты!$Y$86+Объекты!$Y$229</f>
        <v>0</v>
      </c>
      <c r="K76" s="846">
        <f>Объекты!$Z$86+Объекты!$Z$229</f>
        <v>0</v>
      </c>
      <c r="L76" s="56">
        <f t="shared" si="12"/>
        <v>0</v>
      </c>
      <c r="M76" s="846">
        <f t="shared" si="12"/>
        <v>0</v>
      </c>
      <c r="N76" s="852">
        <f t="shared" si="12"/>
        <v>0</v>
      </c>
      <c r="O76" s="194">
        <f>Объекты!$DF$86+Объекты!$DF$229</f>
        <v>0</v>
      </c>
      <c r="P76" s="23">
        <f>Объекты!$DJ$86+Объекты!$DJ$229</f>
        <v>0</v>
      </c>
      <c r="Q76" s="23">
        <f>Объекты!$DL$86+Объекты!$DL$229</f>
        <v>0</v>
      </c>
      <c r="R76" s="23">
        <f>Объекты!$DN$86+Объекты!$DN$229</f>
        <v>0</v>
      </c>
      <c r="S76" s="23">
        <f>Объекты!$DO$86+Объекты!$DO$229</f>
        <v>0</v>
      </c>
      <c r="T76" s="23">
        <f>Объекты!$DQ$86+Объекты!$DQ$229</f>
        <v>0</v>
      </c>
      <c r="U76" s="23">
        <f>Объекты!$DR$86+Объекты!$DR$229</f>
        <v>0</v>
      </c>
      <c r="V76" s="104">
        <f>Объекты!$DS$86+Объекты!$DS$229</f>
        <v>0</v>
      </c>
      <c r="W76" s="29"/>
      <c r="X76" s="29"/>
      <c r="Y76" s="6"/>
      <c r="Z76" s="29"/>
      <c r="AA76" s="29"/>
      <c r="AB76" s="29"/>
      <c r="AC76" s="29"/>
      <c r="AD76" s="29"/>
      <c r="AE76" s="29"/>
      <c r="AF76" s="29"/>
      <c r="AG76" s="29"/>
      <c r="AH76" s="29"/>
      <c r="AI76" s="29"/>
      <c r="AJ76" s="29"/>
      <c r="AK76" s="29"/>
      <c r="AL76" s="29"/>
      <c r="AM76" s="29"/>
      <c r="AN76" s="29"/>
      <c r="AO76" s="29"/>
      <c r="AP76" s="29"/>
      <c r="AV76" s="29"/>
    </row>
    <row r="77" spans="1:48" ht="15" customHeight="1">
      <c r="A77" s="498"/>
      <c r="B77" s="196" t="s">
        <v>801</v>
      </c>
      <c r="C77" s="193">
        <f>Объекты!$CQ$87+Объекты!$CQ$230</f>
        <v>2364723.144769839</v>
      </c>
      <c r="D77" s="168">
        <f t="shared" si="10"/>
        <v>0.25809769816184186</v>
      </c>
      <c r="E77" s="165">
        <f>Объекты!$CR$87+Объекты!$CR$230</f>
        <v>2118.8940677966457</v>
      </c>
      <c r="F77" s="56">
        <f>Объекты!$CS$87+Объекты!$CS$230</f>
        <v>472520.8501404085</v>
      </c>
      <c r="G77" s="56">
        <f>Объекты!$CT$87+Объекты!$CT$230</f>
        <v>943783.00028081704</v>
      </c>
      <c r="H77" s="199">
        <f>Объекты!$CU$87+Объекты!$CU$230</f>
        <v>946300.40028081695</v>
      </c>
      <c r="I77" s="191">
        <f>Объекты!$EH$87+Объекты!$EH$230</f>
        <v>38060.894067796646</v>
      </c>
      <c r="J77" s="846">
        <f>Объекты!$Y$87+Объекты!$Y$230</f>
        <v>0</v>
      </c>
      <c r="K77" s="846">
        <f>Объекты!$Z$87+Объекты!$Z$230</f>
        <v>17.79</v>
      </c>
      <c r="L77" s="56">
        <f t="shared" si="12"/>
        <v>38060.894067796646</v>
      </c>
      <c r="M77" s="846">
        <f t="shared" si="12"/>
        <v>0</v>
      </c>
      <c r="N77" s="852">
        <f t="shared" si="12"/>
        <v>17.79</v>
      </c>
      <c r="O77" s="194">
        <f>Объекты!$DF$87+Объекты!$DF$230</f>
        <v>1640135.1823738553</v>
      </c>
      <c r="P77" s="23">
        <f>Объекты!$DJ$87+Объекты!$DJ$230</f>
        <v>162528.25223738549</v>
      </c>
      <c r="Q77" s="23">
        <f>Объекты!$DL$87+Объекты!$DL$230</f>
        <v>328027.03647477098</v>
      </c>
      <c r="R77" s="23">
        <f>Объекты!$DN$87+Объекты!$DN$230</f>
        <v>492040.55471215653</v>
      </c>
      <c r="S77" s="23">
        <f>Объекты!$DO$87+Объекты!$DO$230</f>
        <v>657539.33894954203</v>
      </c>
      <c r="T77" s="23">
        <f>Объекты!$DQ$87+Объекты!$DQ$230</f>
        <v>65753.933894954214</v>
      </c>
      <c r="U77" s="23">
        <f>Объекты!$DR$87+Объекты!$DR$230</f>
        <v>197261.80168486261</v>
      </c>
      <c r="V77" s="104">
        <f>Объекты!$DS$87+Объекты!$DS$230</f>
        <v>394523.60336972523</v>
      </c>
      <c r="W77" s="29"/>
      <c r="X77" s="29"/>
      <c r="Y77" s="6"/>
      <c r="Z77" s="29"/>
      <c r="AA77" s="29"/>
      <c r="AB77" s="29"/>
      <c r="AC77" s="29"/>
      <c r="AD77" s="29"/>
      <c r="AE77" s="29"/>
      <c r="AF77" s="29"/>
      <c r="AG77" s="29"/>
      <c r="AH77" s="29"/>
      <c r="AI77" s="29"/>
      <c r="AJ77" s="29"/>
      <c r="AK77" s="29"/>
      <c r="AL77" s="29"/>
      <c r="AM77" s="29"/>
      <c r="AN77" s="29"/>
      <c r="AO77" s="29"/>
      <c r="AP77" s="29"/>
      <c r="AV77" s="29"/>
    </row>
    <row r="78" spans="1:48" ht="15" customHeight="1">
      <c r="A78" s="498"/>
      <c r="B78" s="196" t="s">
        <v>802</v>
      </c>
      <c r="C78" s="193">
        <f>Объекты!$CQ$94+Объекты!$CQ$231</f>
        <v>0</v>
      </c>
      <c r="D78" s="168">
        <f t="shared" si="10"/>
        <v>0</v>
      </c>
      <c r="E78" s="165">
        <f>Объекты!$CR$94+Объекты!$CR$231</f>
        <v>0</v>
      </c>
      <c r="F78" s="56">
        <f>Объекты!$CS$94+Объекты!$CS$231</f>
        <v>0</v>
      </c>
      <c r="G78" s="56">
        <f>Объекты!$CT$94+Объекты!$CT$231</f>
        <v>0</v>
      </c>
      <c r="H78" s="199">
        <f>Объекты!$CU$94+Объекты!$CU$231</f>
        <v>0</v>
      </c>
      <c r="I78" s="191">
        <f>Объекты!$EH$94+Объекты!$EH$231</f>
        <v>0</v>
      </c>
      <c r="J78" s="846">
        <f>Объекты!$Y$94+Объекты!$Y$231</f>
        <v>0</v>
      </c>
      <c r="K78" s="846">
        <f>Объекты!$Z$94+Объекты!$Z$231</f>
        <v>0</v>
      </c>
      <c r="L78" s="56">
        <f t="shared" si="12"/>
        <v>0</v>
      </c>
      <c r="M78" s="846">
        <f t="shared" si="12"/>
        <v>0</v>
      </c>
      <c r="N78" s="852">
        <f t="shared" si="12"/>
        <v>0</v>
      </c>
      <c r="O78" s="194">
        <f>Объекты!$DF$94+Объекты!$DF$231</f>
        <v>0</v>
      </c>
      <c r="P78" s="23">
        <f>Объекты!$DJ$94+Объекты!$DJ$231</f>
        <v>0</v>
      </c>
      <c r="Q78" s="23">
        <f>Объекты!$DL$94+Объекты!$DL$231</f>
        <v>0</v>
      </c>
      <c r="R78" s="23">
        <f>Объекты!$DN$94+Объекты!$DN$231</f>
        <v>0</v>
      </c>
      <c r="S78" s="23">
        <f>Объекты!$DO$94+Объекты!$DO$231</f>
        <v>0</v>
      </c>
      <c r="T78" s="23">
        <f>Объекты!$DQ$94+Объекты!$DQ$231</f>
        <v>0</v>
      </c>
      <c r="U78" s="23">
        <f>Объекты!$DR$94+Объекты!$DR$231</f>
        <v>0</v>
      </c>
      <c r="V78" s="104">
        <f>Объекты!$DS$94+Объекты!$DS$231</f>
        <v>0</v>
      </c>
      <c r="W78" s="29"/>
      <c r="X78" s="29"/>
      <c r="Y78" s="6"/>
      <c r="Z78" s="29"/>
      <c r="AA78" s="29"/>
      <c r="AB78" s="29"/>
      <c r="AC78" s="29"/>
      <c r="AD78" s="29"/>
      <c r="AE78" s="29"/>
      <c r="AF78" s="29"/>
      <c r="AG78" s="29"/>
      <c r="AH78" s="29"/>
      <c r="AI78" s="29"/>
      <c r="AJ78" s="29"/>
      <c r="AK78" s="29"/>
      <c r="AL78" s="29"/>
      <c r="AM78" s="29"/>
      <c r="AN78" s="29"/>
      <c r="AO78" s="29"/>
      <c r="AP78" s="29"/>
      <c r="AV78" s="29"/>
    </row>
    <row r="79" spans="1:48" ht="15" customHeight="1">
      <c r="A79" s="498"/>
      <c r="B79" s="195" t="s">
        <v>804</v>
      </c>
      <c r="C79" s="193">
        <f>SUM(C80:C82)</f>
        <v>2215035.7444311534</v>
      </c>
      <c r="D79" s="168">
        <f t="shared" ref="D79:V79" si="13">SUM(D80:D82)</f>
        <v>0.24176006745158587</v>
      </c>
      <c r="E79" s="165">
        <f t="shared" si="13"/>
        <v>243243.67599999998</v>
      </c>
      <c r="F79" s="56">
        <f t="shared" si="13"/>
        <v>514318.46769448818</v>
      </c>
      <c r="G79" s="56">
        <f t="shared" si="13"/>
        <v>595547.37897341384</v>
      </c>
      <c r="H79" s="199">
        <f t="shared" si="13"/>
        <v>861926.22176325135</v>
      </c>
      <c r="I79" s="191">
        <f t="shared" si="13"/>
        <v>3590745.4782764395</v>
      </c>
      <c r="J79" s="846">
        <f t="shared" si="13"/>
        <v>557</v>
      </c>
      <c r="K79" s="847">
        <f t="shared" si="13"/>
        <v>0</v>
      </c>
      <c r="L79" s="56">
        <f t="shared" si="13"/>
        <v>3590745.4782764395</v>
      </c>
      <c r="M79" s="850">
        <f t="shared" si="13"/>
        <v>557</v>
      </c>
      <c r="N79" s="851">
        <f t="shared" si="13"/>
        <v>0</v>
      </c>
      <c r="O79" s="194">
        <f t="shared" si="13"/>
        <v>3066961.5707661984</v>
      </c>
      <c r="P79" s="23">
        <f t="shared" si="13"/>
        <v>359390.91767999995</v>
      </c>
      <c r="Q79" s="23">
        <f t="shared" si="13"/>
        <v>691628.01111323969</v>
      </c>
      <c r="R79" s="23">
        <f t="shared" si="13"/>
        <v>859057.14488985948</v>
      </c>
      <c r="S79" s="23">
        <f t="shared" si="13"/>
        <v>1156885.4970830991</v>
      </c>
      <c r="T79" s="70">
        <f t="shared" si="13"/>
        <v>0</v>
      </c>
      <c r="U79" s="70">
        <f t="shared" si="13"/>
        <v>0</v>
      </c>
      <c r="V79" s="104">
        <f t="shared" si="13"/>
        <v>1156885.4970830991</v>
      </c>
      <c r="W79" s="29"/>
      <c r="X79" s="29"/>
      <c r="Y79" s="6"/>
      <c r="Z79" s="29"/>
      <c r="AA79" s="29"/>
      <c r="AB79" s="29"/>
      <c r="AC79" s="29"/>
      <c r="AD79" s="29"/>
      <c r="AE79" s="29"/>
      <c r="AF79" s="29"/>
      <c r="AG79" s="29"/>
      <c r="AH79" s="29"/>
      <c r="AI79" s="29"/>
      <c r="AJ79" s="29"/>
      <c r="AK79" s="29"/>
      <c r="AL79" s="29"/>
      <c r="AM79" s="29"/>
      <c r="AN79" s="29"/>
      <c r="AO79" s="29"/>
      <c r="AP79" s="29"/>
      <c r="AV79" s="29"/>
    </row>
    <row r="80" spans="1:48" ht="15" customHeight="1">
      <c r="A80" s="498"/>
      <c r="B80" s="197" t="s">
        <v>805</v>
      </c>
      <c r="C80" s="193">
        <f>Объекты!$CQ$96+Объекты!$CQ$233</f>
        <v>1994114.7032447127</v>
      </c>
      <c r="D80" s="168">
        <f t="shared" si="10"/>
        <v>0.21764764129639316</v>
      </c>
      <c r="E80" s="165">
        <f>Объекты!$CR$96+Объекты!$CR$233</f>
        <v>186203.67599999998</v>
      </c>
      <c r="F80" s="56">
        <f>Объекты!$CS$96+Объекты!$CS$233</f>
        <v>436960.39450804744</v>
      </c>
      <c r="G80" s="56">
        <f>Объекты!$CT$96+Объекты!$CT$233</f>
        <v>563045.01597341383</v>
      </c>
      <c r="H80" s="199">
        <f>Объекты!$CU$96+Объекты!$CU$233</f>
        <v>807905.61676325137</v>
      </c>
      <c r="I80" s="191">
        <f>Объекты!$EH$96+Объекты!$EH$233</f>
        <v>3353791.6482764394</v>
      </c>
      <c r="J80" s="846">
        <f>Объекты!$Y$96+Объекты!$Y$233</f>
        <v>525</v>
      </c>
      <c r="K80" s="846">
        <f>Объекты!$Z$96+Объекты!$Z$233</f>
        <v>0</v>
      </c>
      <c r="L80" s="56">
        <f t="shared" ref="L80:N87" si="14">I80</f>
        <v>3353791.6482764394</v>
      </c>
      <c r="M80" s="846">
        <f t="shared" si="14"/>
        <v>525</v>
      </c>
      <c r="N80" s="852">
        <f t="shared" si="14"/>
        <v>0</v>
      </c>
      <c r="O80" s="194">
        <f>Объекты!$DF$96+Объекты!$DF$233</f>
        <v>2806274.7421661988</v>
      </c>
      <c r="P80" s="23">
        <f>Объекты!$DJ$96+Объекты!$DJ$233</f>
        <v>292261.41767999995</v>
      </c>
      <c r="Q80" s="23">
        <f>Объекты!$DL$96+Объекты!$DL$233</f>
        <v>600344.78475323971</v>
      </c>
      <c r="R80" s="23">
        <f>Объекты!$DN$96+Объекты!$DN$233</f>
        <v>820704.35654985951</v>
      </c>
      <c r="S80" s="23">
        <f>Объекты!$DO$96+Объекты!$DO$233</f>
        <v>1092964.1831830991</v>
      </c>
      <c r="T80" s="70"/>
      <c r="U80" s="70"/>
      <c r="V80" s="104">
        <f t="shared" ref="V80:V87" si="15">S80</f>
        <v>1092964.1831830991</v>
      </c>
      <c r="W80" s="29"/>
      <c r="X80" s="29"/>
      <c r="Y80" s="6"/>
      <c r="Z80" s="29"/>
      <c r="AA80" s="29"/>
      <c r="AB80" s="29"/>
      <c r="AC80" s="29"/>
      <c r="AD80" s="29"/>
      <c r="AE80" s="29"/>
      <c r="AF80" s="29"/>
      <c r="AG80" s="29"/>
      <c r="AH80" s="29"/>
      <c r="AI80" s="29"/>
      <c r="AJ80" s="29"/>
      <c r="AK80" s="29"/>
      <c r="AL80" s="29"/>
      <c r="AM80" s="29"/>
      <c r="AN80" s="29"/>
      <c r="AO80" s="29"/>
      <c r="AP80" s="29"/>
      <c r="AV80" s="29"/>
    </row>
    <row r="81" spans="1:48" ht="15" customHeight="1">
      <c r="A81" s="498"/>
      <c r="B81" s="197" t="s">
        <v>806</v>
      </c>
      <c r="C81" s="193">
        <f>Объекты!$CQ$109+Объекты!$CQ$245</f>
        <v>112579.83118644069</v>
      </c>
      <c r="D81" s="168">
        <f t="shared" si="10"/>
        <v>1.2287525223802548E-2</v>
      </c>
      <c r="E81" s="165">
        <f>Объекты!$CR$109+Объекты!$CR$245</f>
        <v>56890</v>
      </c>
      <c r="F81" s="56">
        <f>Объекты!$CS$109+Объекты!$CS$245</f>
        <v>55689.831186440686</v>
      </c>
      <c r="G81" s="56">
        <f>Объекты!$CT$109+Объекты!$CT$245</f>
        <v>0</v>
      </c>
      <c r="H81" s="199">
        <f>Объекты!$CU$109+Объекты!$CU$245</f>
        <v>0</v>
      </c>
      <c r="I81" s="191">
        <f>Объекты!$EH$109+Объекты!$EH$245</f>
        <v>118283.83</v>
      </c>
      <c r="J81" s="846">
        <f>Объекты!$Y$109+Объекты!$Y$245</f>
        <v>30</v>
      </c>
      <c r="K81" s="846">
        <f>Объекты!$Z$109+Объекты!$Z$245</f>
        <v>0</v>
      </c>
      <c r="L81" s="56">
        <f t="shared" si="14"/>
        <v>118283.83</v>
      </c>
      <c r="M81" s="846">
        <f t="shared" si="14"/>
        <v>30</v>
      </c>
      <c r="N81" s="852">
        <f t="shared" si="14"/>
        <v>0</v>
      </c>
      <c r="O81" s="194">
        <f>Объекты!$DF$109+Объекты!$DF$245</f>
        <v>132844.20079999999</v>
      </c>
      <c r="P81" s="23">
        <f>Объекты!$DJ$109+Объекты!$DJ$245</f>
        <v>67129.5</v>
      </c>
      <c r="Q81" s="23">
        <f>Объекты!$DL$109+Объекты!$DL$245</f>
        <v>65714.700800000006</v>
      </c>
      <c r="R81" s="23">
        <f>Объекты!$DN$109+Объекты!$DN$245</f>
        <v>0</v>
      </c>
      <c r="S81" s="23">
        <f>Объекты!$DO$109+Объекты!$DO$245</f>
        <v>0</v>
      </c>
      <c r="T81" s="70"/>
      <c r="U81" s="70"/>
      <c r="V81" s="104">
        <f t="shared" si="15"/>
        <v>0</v>
      </c>
      <c r="W81" s="29"/>
      <c r="X81" s="29"/>
      <c r="Y81" s="6"/>
      <c r="Z81" s="29"/>
      <c r="AA81" s="29"/>
      <c r="AB81" s="29"/>
      <c r="AC81" s="29"/>
      <c r="AD81" s="29"/>
      <c r="AE81" s="29"/>
      <c r="AF81" s="29"/>
      <c r="AG81" s="29"/>
      <c r="AH81" s="29"/>
      <c r="AI81" s="29"/>
      <c r="AJ81" s="29"/>
      <c r="AK81" s="29"/>
      <c r="AL81" s="29"/>
      <c r="AM81" s="29"/>
      <c r="AN81" s="29"/>
      <c r="AO81" s="29"/>
      <c r="AP81" s="29"/>
      <c r="AV81" s="29"/>
    </row>
    <row r="82" spans="1:48" ht="15" customHeight="1">
      <c r="A82" s="498"/>
      <c r="B82" s="197" t="s">
        <v>807</v>
      </c>
      <c r="C82" s="193">
        <f>Объекты!$CQ$113+Объекты!$CQ$246</f>
        <v>108341.21</v>
      </c>
      <c r="D82" s="168">
        <f t="shared" si="10"/>
        <v>1.1824900931390155E-2</v>
      </c>
      <c r="E82" s="165">
        <f>Объекты!$CR$113+Объекты!$CR$246</f>
        <v>150</v>
      </c>
      <c r="F82" s="56">
        <f>Объекты!$CS$113+Объекты!$CS$246</f>
        <v>21668.242000000002</v>
      </c>
      <c r="G82" s="56">
        <f>Объекты!$CT$113+Объекты!$CT$246</f>
        <v>32502.363000000001</v>
      </c>
      <c r="H82" s="199">
        <f>Объекты!$CU$113+Объекты!$CU$246</f>
        <v>54020.605000000003</v>
      </c>
      <c r="I82" s="191">
        <f>Объекты!$EH$113+Объекты!$EH$246</f>
        <v>118670</v>
      </c>
      <c r="J82" s="846">
        <f>Объекты!$Y$113+Объекты!$Y$246</f>
        <v>2</v>
      </c>
      <c r="K82" s="846">
        <f>Объекты!$Z$113+Объекты!$Z$246</f>
        <v>0</v>
      </c>
      <c r="L82" s="56">
        <f t="shared" si="14"/>
        <v>118670</v>
      </c>
      <c r="M82" s="846">
        <f t="shared" si="14"/>
        <v>2</v>
      </c>
      <c r="N82" s="852">
        <f t="shared" si="14"/>
        <v>0</v>
      </c>
      <c r="O82" s="194">
        <f>Объекты!$DF$113+Объекты!$DF$246</f>
        <v>127842.6278</v>
      </c>
      <c r="P82" s="23">
        <f>Объекты!$DJ$113+Объекты!$DJ$246</f>
        <v>0</v>
      </c>
      <c r="Q82" s="23">
        <f>Объекты!$DL$113+Объекты!$DL$246</f>
        <v>25568.525560000002</v>
      </c>
      <c r="R82" s="23">
        <f>Объекты!$DN$113+Объекты!$DN$246</f>
        <v>38352.788339999999</v>
      </c>
      <c r="S82" s="23">
        <f>Объекты!$DO$113+Объекты!$DO$246</f>
        <v>63921.313900000001</v>
      </c>
      <c r="T82" s="70"/>
      <c r="U82" s="70"/>
      <c r="V82" s="104">
        <f t="shared" si="15"/>
        <v>63921.313900000001</v>
      </c>
      <c r="W82" s="29"/>
      <c r="X82" s="29"/>
      <c r="Y82" s="6"/>
      <c r="Z82" s="29"/>
      <c r="AA82" s="29"/>
      <c r="AB82" s="29"/>
      <c r="AC82" s="29"/>
      <c r="AD82" s="29"/>
      <c r="AE82" s="29"/>
      <c r="AF82" s="29"/>
      <c r="AG82" s="29"/>
      <c r="AH82" s="29"/>
      <c r="AI82" s="29"/>
      <c r="AJ82" s="29"/>
      <c r="AK82" s="29"/>
      <c r="AL82" s="29"/>
      <c r="AM82" s="29"/>
      <c r="AN82" s="29"/>
      <c r="AO82" s="29"/>
      <c r="AP82" s="29"/>
      <c r="AV82" s="29"/>
    </row>
    <row r="83" spans="1:48" ht="27" customHeight="1">
      <c r="A83" s="498"/>
      <c r="B83" s="195" t="s">
        <v>809</v>
      </c>
      <c r="C83" s="193">
        <f>Объекты!$CQ$114+Объекты!$CQ$249</f>
        <v>154215.92000000001</v>
      </c>
      <c r="D83" s="168">
        <f t="shared" si="10"/>
        <v>1.6831895970547031E-2</v>
      </c>
      <c r="E83" s="165">
        <f>Объекты!$CR$114+Объекты!$CR$249</f>
        <v>1063</v>
      </c>
      <c r="F83" s="56">
        <f>Объекты!$CS$114+Объекты!$CS$249</f>
        <v>7855.8019999999997</v>
      </c>
      <c r="G83" s="56">
        <f>Объекты!$CT$114+Объекты!$CT$249</f>
        <v>27552.203000000001</v>
      </c>
      <c r="H83" s="199">
        <f>Объекты!$CU$114+Объекты!$CU$249</f>
        <v>117744.91500000001</v>
      </c>
      <c r="I83" s="191">
        <f>Объекты!$EH$114+Объекты!$EH$249</f>
        <v>140771.6</v>
      </c>
      <c r="J83" s="848">
        <f>Объекты!$Y$114+Объекты!$Y$249</f>
        <v>0</v>
      </c>
      <c r="K83" s="848">
        <f>Объекты!$Z$114+Объекты!$Z$249</f>
        <v>0</v>
      </c>
      <c r="L83" s="56">
        <f t="shared" si="14"/>
        <v>140771.6</v>
      </c>
      <c r="M83" s="846">
        <f t="shared" si="14"/>
        <v>0</v>
      </c>
      <c r="N83" s="852">
        <f t="shared" si="14"/>
        <v>0</v>
      </c>
      <c r="O83" s="194">
        <f>Объекты!$DF$114+Объекты!$DF$249</f>
        <v>181974.7856</v>
      </c>
      <c r="P83" s="23">
        <f>Объекты!$DJ$114+Объекты!$DJ$249</f>
        <v>1254</v>
      </c>
      <c r="Q83" s="23">
        <f>Объекты!$DL$114+Объекты!$DL$249</f>
        <v>9269.5063599999994</v>
      </c>
      <c r="R83" s="23">
        <f>Объекты!$DN$114+Объекты!$DN$249</f>
        <v>31921.259539999999</v>
      </c>
      <c r="S83" s="23">
        <f>Объекты!$DO$114+Объекты!$DO$249</f>
        <v>139530.0197</v>
      </c>
      <c r="T83" s="70"/>
      <c r="U83" s="70"/>
      <c r="V83" s="104">
        <f t="shared" si="15"/>
        <v>139530.0197</v>
      </c>
      <c r="W83" s="29"/>
      <c r="X83" s="29"/>
      <c r="Y83" s="6"/>
      <c r="Z83" s="29"/>
      <c r="AA83" s="29"/>
      <c r="AB83" s="29"/>
      <c r="AC83" s="29"/>
      <c r="AD83" s="29"/>
      <c r="AE83" s="29"/>
      <c r="AF83" s="29"/>
      <c r="AG83" s="29"/>
      <c r="AH83" s="29"/>
      <c r="AI83" s="29"/>
      <c r="AJ83" s="29"/>
      <c r="AK83" s="29"/>
      <c r="AL83" s="29"/>
      <c r="AM83" s="29"/>
      <c r="AN83" s="29"/>
      <c r="AO83" s="29"/>
      <c r="AP83" s="29"/>
      <c r="AV83" s="29"/>
    </row>
    <row r="84" spans="1:48" ht="21.75" customHeight="1">
      <c r="A84" s="183">
        <v>1</v>
      </c>
      <c r="B84" s="57" t="s">
        <v>762</v>
      </c>
      <c r="C84" s="194">
        <f>Объекты!$CQ$7</f>
        <v>8125706.4976405604</v>
      </c>
      <c r="D84" s="168">
        <f t="shared" si="10"/>
        <v>0.8868802031300268</v>
      </c>
      <c r="E84" s="166">
        <f>Объекты!$CR$7</f>
        <v>300853.61735593219</v>
      </c>
      <c r="F84" s="23">
        <f>Объекты!$CS$7</f>
        <v>1586880.6759001159</v>
      </c>
      <c r="G84" s="23">
        <f>Объекты!$CT$7</f>
        <v>2713407.1883727401</v>
      </c>
      <c r="H84" s="104">
        <f>Объекты!$CU$7</f>
        <v>3524565.0160117727</v>
      </c>
      <c r="I84" s="192">
        <f>Объекты!$EH$7</f>
        <v>3020614.0741363722</v>
      </c>
      <c r="J84" s="848">
        <f>Объекты!$Y$7</f>
        <v>161.173</v>
      </c>
      <c r="K84" s="848">
        <f>Объекты!$Z$7</f>
        <v>225.239</v>
      </c>
      <c r="L84" s="56">
        <f t="shared" si="14"/>
        <v>3020614.0741363722</v>
      </c>
      <c r="M84" s="846">
        <f t="shared" si="14"/>
        <v>161.173</v>
      </c>
      <c r="N84" s="852">
        <f t="shared" si="14"/>
        <v>225.239</v>
      </c>
      <c r="O84" s="194">
        <f>Объекты!$DF$7</f>
        <v>8022037.9132454321</v>
      </c>
      <c r="P84" s="23">
        <f>Объекты!$DJ$7</f>
        <v>718023.33311738539</v>
      </c>
      <c r="Q84" s="23">
        <f>Объекты!$DL$7</f>
        <v>1578375.4916338176</v>
      </c>
      <c r="R84" s="23">
        <f>Объекты!$DN$7</f>
        <v>2353373.5884241685</v>
      </c>
      <c r="S84" s="23">
        <f>Объекты!$DO$7</f>
        <v>3372265.5000700629</v>
      </c>
      <c r="T84" s="70"/>
      <c r="U84" s="70"/>
      <c r="V84" s="104">
        <f t="shared" si="15"/>
        <v>3372265.5000700629</v>
      </c>
      <c r="W84" s="29"/>
      <c r="X84" s="29"/>
      <c r="Y84" s="6"/>
      <c r="Z84" s="29"/>
      <c r="AA84" s="29"/>
      <c r="AB84" s="29"/>
      <c r="AC84" s="29"/>
      <c r="AD84" s="29"/>
      <c r="AE84" s="29"/>
      <c r="AF84" s="29"/>
      <c r="AG84" s="29"/>
      <c r="AH84" s="29"/>
      <c r="AI84" s="29"/>
      <c r="AJ84" s="29"/>
      <c r="AK84" s="29"/>
      <c r="AL84" s="29"/>
      <c r="AM84" s="29"/>
      <c r="AN84" s="29"/>
      <c r="AO84" s="29"/>
      <c r="AP84" s="29"/>
      <c r="AV84" s="29"/>
    </row>
    <row r="85" spans="1:48" ht="34.5" customHeight="1">
      <c r="A85" s="183">
        <v>2</v>
      </c>
      <c r="B85" s="57" t="s">
        <v>711</v>
      </c>
      <c r="C85" s="194">
        <f>Объекты!$CQ$214</f>
        <v>1036417.618968273</v>
      </c>
      <c r="D85" s="168">
        <f t="shared" si="10"/>
        <v>0.1131197968699731</v>
      </c>
      <c r="E85" s="166">
        <f>Объекты!$CR$214</f>
        <v>46345</v>
      </c>
      <c r="F85" s="23">
        <f>Объекты!$CS$214</f>
        <v>220511.05885275951</v>
      </c>
      <c r="G85" s="23">
        <f>Объекты!$CT$214</f>
        <v>298638.88249048189</v>
      </c>
      <c r="H85" s="104">
        <f>Объекты!$CU$214</f>
        <v>470922.67762503156</v>
      </c>
      <c r="I85" s="192">
        <f>Объекты!$EH$214</f>
        <v>5402832.9158928301</v>
      </c>
      <c r="J85" s="848">
        <f>Объекты!$Y$214</f>
        <v>402</v>
      </c>
      <c r="K85" s="848">
        <f>Объекты!$Z$214</f>
        <v>77.034999999999997</v>
      </c>
      <c r="L85" s="56">
        <f t="shared" si="14"/>
        <v>5402832.9158928301</v>
      </c>
      <c r="M85" s="846">
        <f t="shared" si="14"/>
        <v>402</v>
      </c>
      <c r="N85" s="852">
        <f t="shared" si="14"/>
        <v>77.034999999999997</v>
      </c>
      <c r="O85" s="194">
        <f>Объекты!$DF$214</f>
        <v>1470032.676</v>
      </c>
      <c r="P85" s="23">
        <f>Объекты!$DJ$214</f>
        <v>95743.5</v>
      </c>
      <c r="Q85" s="23">
        <f>Объекты!$DL$214</f>
        <v>325130.88787999999</v>
      </c>
      <c r="R85" s="23">
        <f>Объекты!$DN$214</f>
        <v>420997.64681999997</v>
      </c>
      <c r="S85" s="23">
        <f>Объекты!$DO$214</f>
        <v>628160.6412999999</v>
      </c>
      <c r="T85" s="70"/>
      <c r="U85" s="70"/>
      <c r="V85" s="104">
        <f t="shared" si="15"/>
        <v>628160.6412999999</v>
      </c>
      <c r="W85" s="29"/>
      <c r="X85" s="29"/>
      <c r="Y85" s="6"/>
      <c r="Z85" s="29"/>
      <c r="AA85" s="29"/>
      <c r="AB85" s="29"/>
      <c r="AC85" s="29"/>
      <c r="AD85" s="29"/>
      <c r="AE85" s="29"/>
      <c r="AF85" s="29"/>
      <c r="AG85" s="29"/>
      <c r="AH85" s="29"/>
      <c r="AI85" s="29"/>
      <c r="AJ85" s="29"/>
      <c r="AK85" s="29"/>
      <c r="AL85" s="29"/>
      <c r="AM85" s="29"/>
      <c r="AN85" s="29"/>
      <c r="AO85" s="29"/>
      <c r="AP85" s="29"/>
      <c r="AV85" s="29"/>
    </row>
    <row r="86" spans="1:48" ht="19.5" customHeight="1">
      <c r="A86" s="183" t="s">
        <v>763</v>
      </c>
      <c r="B86" s="58" t="s">
        <v>764</v>
      </c>
      <c r="C86" s="194">
        <f>Объекты!$CQ$8+Объекты!$CQ$215</f>
        <v>9162124.1166088339</v>
      </c>
      <c r="D86" s="168">
        <f t="shared" si="10"/>
        <v>1</v>
      </c>
      <c r="E86" s="166">
        <f>Объекты!$CR$8+Объекты!$CR$215</f>
        <v>347198.61735593219</v>
      </c>
      <c r="F86" s="23">
        <f>Объекты!$CS$8+Объекты!$CS$215</f>
        <v>1807391.7347528753</v>
      </c>
      <c r="G86" s="23">
        <f>Объекты!$CT$8+Объекты!$CT$215</f>
        <v>3012046.0708632218</v>
      </c>
      <c r="H86" s="104">
        <f>Объекты!$CU$8+Объекты!$CU$215</f>
        <v>3995487.6936368044</v>
      </c>
      <c r="I86" s="192">
        <f>Объекты!$EH$8+Объекты!$EH$215</f>
        <v>8423446.9900292028</v>
      </c>
      <c r="J86" s="848">
        <f>Объекты!$Y$8+Объекты!$Y$215</f>
        <v>563.173</v>
      </c>
      <c r="K86" s="848">
        <f>Объекты!$Z$8+Объекты!$Z$215</f>
        <v>302.274</v>
      </c>
      <c r="L86" s="56">
        <f t="shared" si="14"/>
        <v>8423446.9900292028</v>
      </c>
      <c r="M86" s="846">
        <f t="shared" si="14"/>
        <v>563.173</v>
      </c>
      <c r="N86" s="852">
        <f t="shared" si="14"/>
        <v>302.274</v>
      </c>
      <c r="O86" s="194">
        <f>Объекты!$DF$8+Объекты!$DF$215</f>
        <v>9492070.5892454311</v>
      </c>
      <c r="P86" s="23">
        <f>Объекты!$DJ$8+Объекты!$DJ$215</f>
        <v>813766.83311738539</v>
      </c>
      <c r="Q86" s="23">
        <f>Объекты!$DL$8+Объекты!$DL$215</f>
        <v>1903506.3795138176</v>
      </c>
      <c r="R86" s="23">
        <f>Объекты!$DN$8+Объекты!$DN$215</f>
        <v>2774371.2352441684</v>
      </c>
      <c r="S86" s="23">
        <f>Объекты!$DO$8+Объекты!$DO$215</f>
        <v>4000426.1413700627</v>
      </c>
      <c r="T86" s="70"/>
      <c r="U86" s="70"/>
      <c r="V86" s="104">
        <f t="shared" si="15"/>
        <v>4000426.1413700627</v>
      </c>
      <c r="W86" s="29"/>
      <c r="X86" s="29"/>
      <c r="Y86" s="6"/>
      <c r="Z86" s="29"/>
      <c r="AA86" s="29"/>
      <c r="AB86" s="29"/>
      <c r="AC86" s="29"/>
      <c r="AD86" s="29"/>
      <c r="AE86" s="29"/>
      <c r="AF86" s="29"/>
      <c r="AG86" s="29"/>
      <c r="AH86" s="29"/>
      <c r="AI86" s="29"/>
      <c r="AJ86" s="29"/>
      <c r="AK86" s="29"/>
      <c r="AL86" s="29"/>
      <c r="AM86" s="29"/>
      <c r="AN86" s="29"/>
      <c r="AO86" s="29"/>
      <c r="AP86" s="29"/>
      <c r="AV86" s="29"/>
    </row>
    <row r="87" spans="1:48" ht="19.5" customHeight="1">
      <c r="A87" s="183" t="s">
        <v>765</v>
      </c>
      <c r="B87" s="59" t="s">
        <v>766</v>
      </c>
      <c r="C87" s="194">
        <f>Объекты!$CQ$9+Объекты!$CQ$216</f>
        <v>8479899.5193206985</v>
      </c>
      <c r="D87" s="168">
        <f t="shared" si="10"/>
        <v>0.92553859906226132</v>
      </c>
      <c r="E87" s="166">
        <f>Объекты!$CR$9+Объекты!$CR$216</f>
        <v>334471.3600677966</v>
      </c>
      <c r="F87" s="23">
        <f>Объекты!$CS$9+Объекты!$CS$216</f>
        <v>1631589.7047528753</v>
      </c>
      <c r="G87" s="23">
        <f>Объекты!$CT$9+Объекты!$CT$216</f>
        <v>2800014.1608632216</v>
      </c>
      <c r="H87" s="104">
        <f>Объекты!$CU$9+Объекты!$CU$216</f>
        <v>3713824.2936368044</v>
      </c>
      <c r="I87" s="192">
        <f>Объекты!$EH$9+Объекты!$EH$216</f>
        <v>8322660.5327410661</v>
      </c>
      <c r="J87" s="848">
        <f>Объекты!$Y$9+Объекты!$Y$216</f>
        <v>563.173</v>
      </c>
      <c r="K87" s="848">
        <f>Объекты!$Z$9+Объекты!$Z$216</f>
        <v>302.274</v>
      </c>
      <c r="L87" s="56">
        <f t="shared" si="14"/>
        <v>8322660.5327410661</v>
      </c>
      <c r="M87" s="846">
        <f t="shared" si="14"/>
        <v>563.173</v>
      </c>
      <c r="N87" s="852">
        <f t="shared" si="14"/>
        <v>302.274</v>
      </c>
      <c r="O87" s="194">
        <f>Объекты!$DF$9+Объекты!$DF$216</f>
        <v>8666733.891845433</v>
      </c>
      <c r="P87" s="23">
        <f>Объекты!$DJ$9+Объекты!$DJ$216</f>
        <v>796943.66951738542</v>
      </c>
      <c r="Q87" s="23">
        <f>Объекты!$DL$9+Объекты!$DL$216</f>
        <v>1690983.9495938178</v>
      </c>
      <c r="R87" s="23">
        <f>Объекты!$DN$9+Объекты!$DN$216</f>
        <v>2519996.2796641686</v>
      </c>
      <c r="S87" s="23">
        <f>Объекты!$DO$9+Объекты!$DO$216</f>
        <v>3658809.9930700622</v>
      </c>
      <c r="T87" s="70"/>
      <c r="U87" s="70"/>
      <c r="V87" s="104">
        <f t="shared" si="15"/>
        <v>3658809.9930700622</v>
      </c>
      <c r="W87" s="29"/>
      <c r="X87" s="29"/>
      <c r="Y87" s="6"/>
      <c r="Z87" s="29"/>
      <c r="AA87" s="29"/>
      <c r="AB87" s="29"/>
      <c r="AC87" s="29"/>
      <c r="AD87" s="29"/>
      <c r="AE87" s="29"/>
      <c r="AF87" s="29"/>
      <c r="AG87" s="29"/>
      <c r="AH87" s="29"/>
      <c r="AI87" s="29"/>
      <c r="AJ87" s="29"/>
      <c r="AK87" s="29"/>
      <c r="AL87" s="29"/>
      <c r="AM87" s="29"/>
      <c r="AN87" s="29"/>
      <c r="AO87" s="29"/>
      <c r="AP87" s="29"/>
      <c r="AV87" s="29"/>
    </row>
    <row r="88" spans="1:48" ht="34.5" customHeight="1">
      <c r="A88" s="183"/>
      <c r="B88" s="182" t="s">
        <v>1132</v>
      </c>
      <c r="C88" s="194">
        <f t="shared" ref="C88:V88" si="16">C89+C90+C91+C92+C93</f>
        <v>1463872.7162312418</v>
      </c>
      <c r="D88" s="103">
        <f t="shared" si="16"/>
        <v>0.15977438174817732</v>
      </c>
      <c r="E88" s="166">
        <f t="shared" si="16"/>
        <v>162558.67599999998</v>
      </c>
      <c r="F88" s="23">
        <f t="shared" si="16"/>
        <v>379000.4932462484</v>
      </c>
      <c r="G88" s="23">
        <f t="shared" si="16"/>
        <v>398031.90886937256</v>
      </c>
      <c r="H88" s="104">
        <f t="shared" si="16"/>
        <v>524281.63811562094</v>
      </c>
      <c r="I88" s="192">
        <f t="shared" si="16"/>
        <v>2473576.1826719199</v>
      </c>
      <c r="J88" s="848">
        <f t="shared" si="16"/>
        <v>397</v>
      </c>
      <c r="K88" s="848">
        <f t="shared" si="16"/>
        <v>54</v>
      </c>
      <c r="L88" s="23">
        <f t="shared" si="16"/>
        <v>2473576.1826719199</v>
      </c>
      <c r="M88" s="853">
        <f t="shared" si="16"/>
        <v>397</v>
      </c>
      <c r="N88" s="854">
        <f t="shared" si="16"/>
        <v>54</v>
      </c>
      <c r="O88" s="194">
        <f t="shared" si="16"/>
        <v>1882167.620237611</v>
      </c>
      <c r="P88" s="23">
        <f t="shared" si="16"/>
        <v>246223.78994271185</v>
      </c>
      <c r="Q88" s="23">
        <f t="shared" si="16"/>
        <v>465793.21580175951</v>
      </c>
      <c r="R88" s="23">
        <f t="shared" si="16"/>
        <v>536462.11699128337</v>
      </c>
      <c r="S88" s="23">
        <f t="shared" si="16"/>
        <v>633688.49750185641</v>
      </c>
      <c r="T88" s="23">
        <f t="shared" si="16"/>
        <v>63368.84975018564</v>
      </c>
      <c r="U88" s="23">
        <f t="shared" si="16"/>
        <v>190106.54925055691</v>
      </c>
      <c r="V88" s="104">
        <f t="shared" si="16"/>
        <v>380213.09850111383</v>
      </c>
      <c r="W88" s="29"/>
      <c r="X88" s="29"/>
      <c r="Y88" s="6"/>
      <c r="Z88" s="29"/>
      <c r="AA88" s="29"/>
      <c r="AB88" s="29"/>
      <c r="AC88" s="29"/>
      <c r="AD88" s="29"/>
      <c r="AE88" s="29"/>
      <c r="AF88" s="29"/>
      <c r="AG88" s="29"/>
      <c r="AH88" s="29"/>
      <c r="AI88" s="29"/>
      <c r="AJ88" s="29"/>
      <c r="AK88" s="29"/>
      <c r="AL88" s="29"/>
      <c r="AM88" s="29"/>
      <c r="AN88" s="29"/>
      <c r="AO88" s="29"/>
      <c r="AP88" s="29"/>
      <c r="AV88" s="29"/>
    </row>
    <row r="89" spans="1:48" ht="19.5" customHeight="1">
      <c r="A89" s="183" t="s">
        <v>1139</v>
      </c>
      <c r="B89" s="182" t="s">
        <v>1136</v>
      </c>
      <c r="C89" s="194">
        <f>SUMIF(Объекты!$FY$13:$FY$293,Объекты!$FY$247,Объекты!CQ13:CQ293)</f>
        <v>1463872.7162312418</v>
      </c>
      <c r="D89" s="168">
        <f>C89/$C$66</f>
        <v>0.15977438174817732</v>
      </c>
      <c r="E89" s="166">
        <f>SUMIF(Объекты!$FY$13:$FY$293,Объекты!$FY$247,Объекты!CR13:CR293)</f>
        <v>162558.67599999998</v>
      </c>
      <c r="F89" s="166">
        <f>SUMIF(Объекты!$FY$13:$FY$293,Объекты!$FY$247,Объекты!CS13:CS293)</f>
        <v>379000.4932462484</v>
      </c>
      <c r="G89" s="166">
        <f>SUMIF(Объекты!$FY$13:$FY$293,Объекты!$FY$247,Объекты!CT13:CT293)</f>
        <v>398031.90886937256</v>
      </c>
      <c r="H89" s="104">
        <f>SUMIF(Объекты!$FY$13:$FY$293,Объекты!$FY$247,Объекты!CU13:CU293)</f>
        <v>524281.63811562094</v>
      </c>
      <c r="I89" s="192">
        <f>SUMIF(Объекты!$FY$13:$FY$293,Объекты!$FY$247,Объекты!EH13:EH293)</f>
        <v>2473576.1826719199</v>
      </c>
      <c r="J89" s="848">
        <f>SUMIF(Объекты!$FY$13:$FY$293,Объекты!$FY$247,Объекты!Y13:Y293)</f>
        <v>397</v>
      </c>
      <c r="K89" s="848">
        <f>SUMIF(Объекты!$FY$13:$FY$293,Объекты!$FY$247,Объекты!Z13:Z293)</f>
        <v>54</v>
      </c>
      <c r="L89" s="56">
        <f>I89</f>
        <v>2473576.1826719199</v>
      </c>
      <c r="M89" s="846">
        <f>J89</f>
        <v>397</v>
      </c>
      <c r="N89" s="852">
        <f>K89</f>
        <v>54</v>
      </c>
      <c r="O89" s="194">
        <f>SUMIF(Объекты!$FY$13:$FY$293,Объекты!$FY$247,Объекты!DF13:DF293)</f>
        <v>1882167.620237611</v>
      </c>
      <c r="P89" s="23">
        <f>SUMIF(Объекты!$FY$13:$FY$293,Объекты!$FY$247,Объекты!DJ13:DJ293)</f>
        <v>246223.78994271185</v>
      </c>
      <c r="Q89" s="23">
        <f>SUMIF(Объекты!$FY$13:$FY$293,Объекты!$FY$247,Объекты!DL13:DL293)</f>
        <v>465793.21580175951</v>
      </c>
      <c r="R89" s="23">
        <f>SUMIF(Объекты!$FY$13:$FY$293,Объекты!$FY$247,Объекты!DN13:DN293)</f>
        <v>536462.11699128337</v>
      </c>
      <c r="S89" s="23">
        <f>SUMIF(Объекты!$FY$13:$FY$293,Объекты!$FY$247,Объекты!$DO$13:$DO$293)</f>
        <v>633688.49750185641</v>
      </c>
      <c r="T89" s="23">
        <f>SUMIF(Объекты!$FY$13:$FY$293,Объекты!$FY$247,Объекты!$DQ$13:$DQ$293)</f>
        <v>63368.84975018564</v>
      </c>
      <c r="U89" s="23">
        <f>SUMIF(Объекты!$FY$13:$FY$293,Объекты!$FY$247,Объекты!$DR$13:$DR$293)</f>
        <v>190106.54925055691</v>
      </c>
      <c r="V89" s="104">
        <f>SUMIF(Объекты!$FY$13:$FY$293,Объекты!$FY$247,Объекты!$DS$13:$DS$293)</f>
        <v>380213.09850111383</v>
      </c>
      <c r="W89" s="29"/>
      <c r="X89" s="29"/>
      <c r="Y89" s="6"/>
      <c r="Z89" s="29"/>
      <c r="AA89" s="29"/>
      <c r="AB89" s="29"/>
      <c r="AC89" s="29"/>
      <c r="AD89" s="29"/>
      <c r="AE89" s="29"/>
      <c r="AF89" s="29"/>
      <c r="AG89" s="29"/>
      <c r="AH89" s="29"/>
      <c r="AI89" s="29"/>
      <c r="AJ89" s="29"/>
      <c r="AK89" s="29"/>
      <c r="AL89" s="29"/>
      <c r="AM89" s="29"/>
      <c r="AN89" s="29"/>
      <c r="AO89" s="29"/>
      <c r="AP89" s="29"/>
      <c r="AV89" s="29"/>
    </row>
    <row r="90" spans="1:48" ht="19.5" customHeight="1">
      <c r="A90" s="183" t="s">
        <v>1140</v>
      </c>
      <c r="B90" s="182" t="s">
        <v>1137</v>
      </c>
      <c r="C90" s="194"/>
      <c r="D90" s="103"/>
      <c r="E90" s="166"/>
      <c r="F90" s="23"/>
      <c r="G90" s="23"/>
      <c r="H90" s="104"/>
      <c r="I90" s="192"/>
      <c r="J90" s="848"/>
      <c r="K90" s="848"/>
      <c r="L90" s="23"/>
      <c r="M90" s="853"/>
      <c r="N90" s="854"/>
      <c r="O90" s="194"/>
      <c r="P90" s="23"/>
      <c r="Q90" s="23"/>
      <c r="R90" s="23"/>
      <c r="S90" s="23"/>
      <c r="T90" s="23"/>
      <c r="U90" s="23"/>
      <c r="V90" s="104"/>
      <c r="W90" s="29"/>
      <c r="X90" s="29"/>
      <c r="Y90" s="6"/>
      <c r="Z90" s="29"/>
      <c r="AA90" s="29"/>
      <c r="AB90" s="29"/>
      <c r="AC90" s="29"/>
      <c r="AD90" s="29"/>
      <c r="AE90" s="29"/>
      <c r="AF90" s="29"/>
      <c r="AG90" s="29"/>
      <c r="AH90" s="29"/>
      <c r="AI90" s="29"/>
      <c r="AJ90" s="29"/>
      <c r="AK90" s="29"/>
      <c r="AL90" s="29"/>
      <c r="AM90" s="29"/>
      <c r="AN90" s="29"/>
      <c r="AO90" s="29"/>
      <c r="AP90" s="29"/>
      <c r="AV90" s="29"/>
    </row>
    <row r="91" spans="1:48" ht="19.5" customHeight="1">
      <c r="A91" s="183" t="s">
        <v>1141</v>
      </c>
      <c r="B91" s="182" t="s">
        <v>1133</v>
      </c>
      <c r="C91" s="194"/>
      <c r="D91" s="103"/>
      <c r="E91" s="166"/>
      <c r="F91" s="23"/>
      <c r="G91" s="23"/>
      <c r="H91" s="104"/>
      <c r="I91" s="192"/>
      <c r="J91" s="848"/>
      <c r="K91" s="848"/>
      <c r="L91" s="23"/>
      <c r="M91" s="853"/>
      <c r="N91" s="854"/>
      <c r="O91" s="194"/>
      <c r="P91" s="23"/>
      <c r="Q91" s="23"/>
      <c r="R91" s="23"/>
      <c r="S91" s="23"/>
      <c r="T91" s="23"/>
      <c r="U91" s="23"/>
      <c r="V91" s="104"/>
      <c r="W91" s="29"/>
      <c r="X91" s="29"/>
      <c r="Y91" s="6"/>
      <c r="Z91" s="29"/>
      <c r="AA91" s="29"/>
      <c r="AB91" s="29"/>
      <c r="AC91" s="29"/>
      <c r="AD91" s="29"/>
      <c r="AE91" s="29"/>
      <c r="AF91" s="29"/>
      <c r="AG91" s="29"/>
      <c r="AH91" s="29"/>
      <c r="AI91" s="29"/>
      <c r="AJ91" s="29"/>
      <c r="AK91" s="29"/>
      <c r="AL91" s="29"/>
      <c r="AM91" s="29"/>
      <c r="AN91" s="29"/>
      <c r="AO91" s="29"/>
      <c r="AP91" s="29"/>
      <c r="AV91" s="29"/>
    </row>
    <row r="92" spans="1:48" ht="19.5" customHeight="1">
      <c r="A92" s="183" t="s">
        <v>1142</v>
      </c>
      <c r="B92" s="182" t="s">
        <v>1134</v>
      </c>
      <c r="C92" s="194"/>
      <c r="D92" s="103"/>
      <c r="E92" s="166"/>
      <c r="F92" s="23"/>
      <c r="G92" s="23"/>
      <c r="H92" s="104"/>
      <c r="I92" s="192"/>
      <c r="J92" s="848"/>
      <c r="K92" s="848"/>
      <c r="L92" s="23"/>
      <c r="M92" s="853"/>
      <c r="N92" s="854"/>
      <c r="O92" s="194"/>
      <c r="P92" s="23"/>
      <c r="Q92" s="23"/>
      <c r="R92" s="23"/>
      <c r="S92" s="23"/>
      <c r="T92" s="23"/>
      <c r="U92" s="23"/>
      <c r="V92" s="104"/>
      <c r="W92" s="29"/>
      <c r="X92" s="29"/>
      <c r="Y92" s="6"/>
      <c r="Z92" s="29"/>
      <c r="AA92" s="29"/>
      <c r="AB92" s="29"/>
      <c r="AC92" s="29"/>
      <c r="AD92" s="29"/>
      <c r="AE92" s="29"/>
      <c r="AF92" s="29"/>
      <c r="AG92" s="29"/>
      <c r="AH92" s="29"/>
      <c r="AI92" s="29"/>
      <c r="AJ92" s="29"/>
      <c r="AK92" s="29"/>
      <c r="AL92" s="29"/>
      <c r="AM92" s="29"/>
      <c r="AN92" s="29"/>
      <c r="AO92" s="29"/>
      <c r="AP92" s="29"/>
      <c r="AV92" s="29"/>
    </row>
    <row r="93" spans="1:48" ht="19.5" customHeight="1">
      <c r="A93" s="183" t="s">
        <v>1143</v>
      </c>
      <c r="B93" s="182" t="s">
        <v>1135</v>
      </c>
      <c r="C93" s="194"/>
      <c r="D93" s="103"/>
      <c r="E93" s="166"/>
      <c r="F93" s="23"/>
      <c r="G93" s="23"/>
      <c r="H93" s="104"/>
      <c r="I93" s="192"/>
      <c r="J93" s="848"/>
      <c r="K93" s="848"/>
      <c r="L93" s="23"/>
      <c r="M93" s="853"/>
      <c r="N93" s="854"/>
      <c r="O93" s="194"/>
      <c r="P93" s="23"/>
      <c r="Q93" s="23"/>
      <c r="R93" s="23"/>
      <c r="S93" s="23"/>
      <c r="T93" s="23"/>
      <c r="U93" s="23"/>
      <c r="V93" s="104"/>
      <c r="W93" s="29"/>
      <c r="X93" s="29"/>
      <c r="Y93" s="6"/>
      <c r="Z93" s="29"/>
      <c r="AA93" s="29"/>
      <c r="AB93" s="29"/>
      <c r="AC93" s="29"/>
      <c r="AD93" s="29"/>
      <c r="AE93" s="29"/>
      <c r="AF93" s="29"/>
      <c r="AG93" s="29"/>
      <c r="AH93" s="29"/>
      <c r="AI93" s="29"/>
      <c r="AJ93" s="29"/>
      <c r="AK93" s="29"/>
      <c r="AL93" s="29"/>
      <c r="AM93" s="29"/>
      <c r="AN93" s="29"/>
      <c r="AO93" s="29"/>
      <c r="AP93" s="29"/>
      <c r="AV93" s="29"/>
    </row>
    <row r="94" spans="1:48" ht="23.25" customHeight="1">
      <c r="A94" s="183" t="s">
        <v>768</v>
      </c>
      <c r="B94" s="59" t="s">
        <v>769</v>
      </c>
      <c r="C94" s="194">
        <f>Объекты!$CQ$126+Объекты!$CQ$250</f>
        <v>143036</v>
      </c>
      <c r="D94" s="168">
        <f t="shared" ref="D94:D103" si="17">C94/$C$66</f>
        <v>1.5611663646938429E-2</v>
      </c>
      <c r="E94" s="166">
        <f>Объекты!$CR$126+Объекты!$CR$250</f>
        <v>0</v>
      </c>
      <c r="F94" s="23">
        <f>Объекты!$CS$126+Объекты!$CS$250</f>
        <v>20661</v>
      </c>
      <c r="G94" s="23">
        <f>Объекты!$CT$126+Объекты!$CT$250</f>
        <v>35494.199999999997</v>
      </c>
      <c r="H94" s="104">
        <f>Объекты!$CU$126+Объекты!$CU$250</f>
        <v>86880.8</v>
      </c>
      <c r="I94" s="192">
        <f>Объекты!$EH$126+Объекты!$EH$250</f>
        <v>0</v>
      </c>
      <c r="J94" s="848">
        <f>Объекты!$Y$126+Объекты!$Y$250</f>
        <v>0</v>
      </c>
      <c r="K94" s="848">
        <f>Объекты!$Z$126+Объекты!$Z$250</f>
        <v>0</v>
      </c>
      <c r="L94" s="23"/>
      <c r="M94" s="853"/>
      <c r="N94" s="854"/>
      <c r="O94" s="194">
        <f>Объекты!$DF$126+Объекты!$DF$250</f>
        <v>168782.47999999998</v>
      </c>
      <c r="P94" s="23">
        <f>Объекты!$DJ$126+Объекты!$DJ$250</f>
        <v>0</v>
      </c>
      <c r="Q94" s="23">
        <f>Объекты!$DL$126+Объекты!$DL$250</f>
        <v>24379.979999999996</v>
      </c>
      <c r="R94" s="23">
        <f>Объекты!$DN$126+Объекты!$DN$250</f>
        <v>41883.155999999995</v>
      </c>
      <c r="S94" s="23">
        <f>Объекты!$DO$126+Объекты!$DO$250</f>
        <v>102519.344</v>
      </c>
      <c r="T94" s="23">
        <f>Объекты!$DQ$126+Объекты!$DQ$250</f>
        <v>10251.9344</v>
      </c>
      <c r="U94" s="23">
        <f>Объекты!$DR$126+Объекты!$DR$250</f>
        <v>30755.803200000002</v>
      </c>
      <c r="V94" s="104">
        <f>Объекты!$DS$126+Объекты!$DS$250</f>
        <v>61511.606399999997</v>
      </c>
      <c r="W94" s="29"/>
      <c r="X94" s="29"/>
      <c r="Y94" s="6"/>
      <c r="Z94" s="29"/>
      <c r="AA94" s="29"/>
      <c r="AB94" s="29"/>
      <c r="AC94" s="29"/>
      <c r="AD94" s="29"/>
      <c r="AE94" s="29"/>
      <c r="AF94" s="29"/>
      <c r="AG94" s="29"/>
      <c r="AH94" s="29"/>
      <c r="AI94" s="29"/>
      <c r="AJ94" s="29"/>
      <c r="AK94" s="29"/>
      <c r="AL94" s="29"/>
      <c r="AM94" s="29"/>
      <c r="AN94" s="29"/>
      <c r="AO94" s="29"/>
      <c r="AP94" s="29"/>
      <c r="AV94" s="29"/>
    </row>
    <row r="95" spans="1:48" ht="30" customHeight="1">
      <c r="A95" s="183"/>
      <c r="B95" s="182" t="s">
        <v>770</v>
      </c>
      <c r="C95" s="194"/>
      <c r="D95" s="103"/>
      <c r="E95" s="166"/>
      <c r="F95" s="23"/>
      <c r="G95" s="23"/>
      <c r="H95" s="104"/>
      <c r="I95" s="192"/>
      <c r="J95" s="848"/>
      <c r="K95" s="848"/>
      <c r="L95" s="23"/>
      <c r="M95" s="853"/>
      <c r="N95" s="854"/>
      <c r="O95" s="194"/>
      <c r="P95" s="23"/>
      <c r="Q95" s="23"/>
      <c r="R95" s="23"/>
      <c r="S95" s="23"/>
      <c r="T95" s="23"/>
      <c r="U95" s="23"/>
      <c r="V95" s="104"/>
      <c r="W95" s="29"/>
      <c r="X95" s="29"/>
      <c r="Y95" s="6"/>
      <c r="Z95" s="29"/>
      <c r="AA95" s="29"/>
      <c r="AB95" s="29"/>
      <c r="AC95" s="29"/>
      <c r="AD95" s="29"/>
      <c r="AE95" s="29"/>
      <c r="AF95" s="29"/>
      <c r="AG95" s="29"/>
      <c r="AH95" s="29"/>
      <c r="AI95" s="29"/>
      <c r="AJ95" s="29"/>
      <c r="AK95" s="29"/>
      <c r="AL95" s="29"/>
      <c r="AM95" s="29"/>
      <c r="AN95" s="29"/>
      <c r="AO95" s="29"/>
      <c r="AP95" s="29"/>
      <c r="AV95" s="29"/>
    </row>
    <row r="96" spans="1:48" ht="21" customHeight="1">
      <c r="A96" s="499" t="s">
        <v>771</v>
      </c>
      <c r="B96" s="79" t="s">
        <v>772</v>
      </c>
      <c r="C96" s="194">
        <f>Объекты!$CQ$143+Объекты!$CQ$254</f>
        <v>188263.71</v>
      </c>
      <c r="D96" s="103">
        <f t="shared" si="17"/>
        <v>2.0548041873687455E-2</v>
      </c>
      <c r="E96" s="166">
        <f>Объекты!$CR$143+Объекты!$CR$254</f>
        <v>1750</v>
      </c>
      <c r="F96" s="23">
        <f>Объекты!$CS$143+Объекты!$CS$254</f>
        <v>75159.820000000007</v>
      </c>
      <c r="G96" s="23">
        <f>Объекты!$CT$143+Объекты!$CT$254</f>
        <v>70305.5</v>
      </c>
      <c r="H96" s="104">
        <f>Объекты!$CU$143+Объекты!$CU$254</f>
        <v>41048.39</v>
      </c>
      <c r="I96" s="192">
        <f>Объекты!$EH$143+Объекты!$EH$254</f>
        <v>0</v>
      </c>
      <c r="J96" s="848">
        <f>Объекты!$Y$143+Объекты!$Y$254</f>
        <v>0</v>
      </c>
      <c r="K96" s="848">
        <f>Объекты!$Z$143+Объекты!$Z$254</f>
        <v>0</v>
      </c>
      <c r="L96" s="23"/>
      <c r="M96" s="853"/>
      <c r="N96" s="854"/>
      <c r="O96" s="194">
        <f>Объекты!$DF$143+Объекты!$DF$254</f>
        <v>223956.1778</v>
      </c>
      <c r="P96" s="23">
        <f>Объекты!$DJ$143+Объекты!$DJ$254</f>
        <v>3870</v>
      </c>
      <c r="Q96" s="23">
        <f>Объекты!$DL$143+Объекты!$DL$254</f>
        <v>90063.287600000011</v>
      </c>
      <c r="R96" s="23">
        <f>Объекты!$DN$143+Объекты!$DN$254</f>
        <v>81585.789999999994</v>
      </c>
      <c r="S96" s="23">
        <f>Объекты!$DO$143+Объекты!$DO$254</f>
        <v>48437.100200000001</v>
      </c>
      <c r="T96" s="23">
        <f>Объекты!$DQ$143+Объекты!$DQ$254</f>
        <v>4843.7100200000004</v>
      </c>
      <c r="U96" s="23">
        <f>Объекты!$DR$143+Объекты!$DR$254</f>
        <v>14531.13006</v>
      </c>
      <c r="V96" s="104">
        <f>Объекты!$DS$143+Объекты!$DS$254</f>
        <v>29062.260119999999</v>
      </c>
      <c r="W96" s="29"/>
      <c r="X96" s="29"/>
      <c r="Y96" s="6"/>
      <c r="Z96" s="29"/>
      <c r="AA96" s="29"/>
      <c r="AB96" s="29"/>
      <c r="AC96" s="29"/>
      <c r="AD96" s="29"/>
      <c r="AE96" s="29"/>
      <c r="AF96" s="29"/>
      <c r="AG96" s="29"/>
      <c r="AH96" s="29"/>
      <c r="AI96" s="29"/>
      <c r="AJ96" s="29"/>
      <c r="AK96" s="29"/>
      <c r="AL96" s="29"/>
      <c r="AM96" s="29"/>
      <c r="AN96" s="29"/>
      <c r="AO96" s="29"/>
      <c r="AP96" s="29"/>
      <c r="AV96" s="29"/>
    </row>
    <row r="97" spans="1:149" s="62" customFormat="1" ht="30" customHeight="1">
      <c r="A97" s="499" t="s">
        <v>773</v>
      </c>
      <c r="B97" s="79" t="s">
        <v>774</v>
      </c>
      <c r="C97" s="194">
        <f>Объекты!$CQ$133+Объекты!$CQ$258</f>
        <v>275994.18728813558</v>
      </c>
      <c r="D97" s="169">
        <f t="shared" si="17"/>
        <v>3.0123384465816316E-2</v>
      </c>
      <c r="E97" s="166">
        <f>Объекты!$CR$133+Объекты!$CR$258</f>
        <v>3484.187288135593</v>
      </c>
      <c r="F97" s="23">
        <f>Объекты!$CS$133+Объекты!$CS$258</f>
        <v>57502</v>
      </c>
      <c r="G97" s="23">
        <f>Объекты!$CT$133+Объекты!$CT$258</f>
        <v>83753</v>
      </c>
      <c r="H97" s="104">
        <f>Объекты!$CU$133+Объекты!$CU$258</f>
        <v>131255</v>
      </c>
      <c r="I97" s="192">
        <f>Объекты!$EH$133+Объекты!$EH$258</f>
        <v>25855.757288135592</v>
      </c>
      <c r="J97" s="848">
        <f>Объекты!$Y$133+Объекты!$Y$258</f>
        <v>0</v>
      </c>
      <c r="K97" s="848">
        <f>Объекты!$Z$133+Объекты!$Z$258</f>
        <v>0</v>
      </c>
      <c r="L97" s="56">
        <f t="shared" ref="L97:N98" si="18">I97</f>
        <v>25855.757288135592</v>
      </c>
      <c r="M97" s="846">
        <f t="shared" si="18"/>
        <v>0</v>
      </c>
      <c r="N97" s="852">
        <f t="shared" si="18"/>
        <v>0</v>
      </c>
      <c r="O97" s="194">
        <f>Объекты!$DF$133+Объекты!$DF$258</f>
        <v>344179.81359999999</v>
      </c>
      <c r="P97" s="23">
        <f>Объекты!$DJ$133+Объекты!$DJ$258</f>
        <v>4111.3409999999994</v>
      </c>
      <c r="Q97" s="23">
        <f>Объекты!$DL$133+Объекты!$DL$258</f>
        <v>71553.694520000005</v>
      </c>
      <c r="R97" s="23">
        <f>Объекты!$DN$133+Объекты!$DN$258</f>
        <v>104380.54178</v>
      </c>
      <c r="S97" s="23">
        <f>Объекты!$DO$133+Объекты!$DO$258</f>
        <v>164134.23629999999</v>
      </c>
      <c r="T97" s="23">
        <f>Объекты!$DQ$133+Объекты!$DQ$258</f>
        <v>16413.423629999998</v>
      </c>
      <c r="U97" s="23">
        <f>Объекты!$DR$133+Объекты!$DR$258</f>
        <v>49240.27089</v>
      </c>
      <c r="V97" s="104">
        <f>Объекты!$DS$133+Объекты!$DS$258</f>
        <v>98480.541780000014</v>
      </c>
      <c r="Y97" s="63"/>
    </row>
    <row r="98" spans="1:149" s="62" customFormat="1" ht="21.75" customHeight="1">
      <c r="A98" s="499" t="s">
        <v>775</v>
      </c>
      <c r="B98" s="79" t="s">
        <v>776</v>
      </c>
      <c r="C98" s="194">
        <f>Объекты!$CQ$210+Объекты!$CQ$269</f>
        <v>74930.7</v>
      </c>
      <c r="D98" s="103">
        <f t="shared" si="17"/>
        <v>8.1783109512965219E-3</v>
      </c>
      <c r="E98" s="166">
        <f>Объекты!$CR$210+Объекты!$CR$269</f>
        <v>7493.07</v>
      </c>
      <c r="F98" s="23">
        <f>Объекты!$CS$210+Объекты!$CS$269</f>
        <v>22479.21</v>
      </c>
      <c r="G98" s="23">
        <f>Объекты!$CT$210+Объекты!$CT$269</f>
        <v>22479.21</v>
      </c>
      <c r="H98" s="104">
        <f>Объекты!$CU$210+Объекты!$CU$269</f>
        <v>22479.21</v>
      </c>
      <c r="I98" s="192">
        <f>Объекты!$EH$210+Объекты!$EH$269</f>
        <v>74930.7</v>
      </c>
      <c r="J98" s="848">
        <f>Объекты!$Y$210+Объекты!$Y$269</f>
        <v>0</v>
      </c>
      <c r="K98" s="848">
        <f>Объекты!$Z$210+Объекты!$Z$269</f>
        <v>0</v>
      </c>
      <c r="L98" s="56">
        <f t="shared" si="18"/>
        <v>74930.7</v>
      </c>
      <c r="M98" s="846">
        <f t="shared" si="18"/>
        <v>0</v>
      </c>
      <c r="N98" s="852">
        <f t="shared" si="18"/>
        <v>0</v>
      </c>
      <c r="O98" s="194">
        <f>Объекты!$DF$210+Объекты!$DF$269</f>
        <v>88418.225999999995</v>
      </c>
      <c r="P98" s="23">
        <f>Объекты!$DJ$210+Объекты!$DJ$269</f>
        <v>8841.8225999999995</v>
      </c>
      <c r="Q98" s="23">
        <f>Объекты!$DL$210+Объекты!$DL$269</f>
        <v>26525.467799999999</v>
      </c>
      <c r="R98" s="23">
        <f>Объекты!$DN$210+Объекты!$DN$269</f>
        <v>26525.467799999999</v>
      </c>
      <c r="S98" s="23">
        <f>Объекты!$DO$210+Объекты!$DO$269</f>
        <v>26525.467799999999</v>
      </c>
      <c r="T98" s="23">
        <f>Объекты!$DQ$210+Объекты!$DQ$269</f>
        <v>2652.5467799999997</v>
      </c>
      <c r="U98" s="23">
        <f>Объекты!$DR$210+Объекты!$DR$269</f>
        <v>7957.6403399999999</v>
      </c>
      <c r="V98" s="104">
        <f>Объекты!$DS$210+Объекты!$DS$269</f>
        <v>15915.280679999998</v>
      </c>
      <c r="Y98" s="63"/>
    </row>
    <row r="99" spans="1:149" ht="21" customHeight="1">
      <c r="A99" s="499" t="s">
        <v>777</v>
      </c>
      <c r="B99" s="79" t="s">
        <v>778</v>
      </c>
      <c r="C99" s="194">
        <f>Объекты!$CQ$213+Объекты!$CQ$270</f>
        <v>0</v>
      </c>
      <c r="D99" s="103">
        <f t="shared" si="17"/>
        <v>0</v>
      </c>
      <c r="E99" s="166">
        <f>Объекты!$CR$213+Объекты!$CR$270</f>
        <v>0</v>
      </c>
      <c r="F99" s="23">
        <f>Объекты!$CS$213+Объекты!$CS$270</f>
        <v>0</v>
      </c>
      <c r="G99" s="23">
        <f>Объекты!$CT$213+Объекты!$CT$270</f>
        <v>0</v>
      </c>
      <c r="H99" s="104">
        <f>Объекты!$CU$213+Объекты!$CU$270</f>
        <v>0</v>
      </c>
      <c r="I99" s="192">
        <f>Объекты!$EH$213+Объекты!$EH$270</f>
        <v>0</v>
      </c>
      <c r="J99" s="848">
        <f>Объекты!$Y$213+Объекты!$Y$270</f>
        <v>0</v>
      </c>
      <c r="K99" s="848">
        <f>Объекты!$Z$213+Объекты!$Z$270</f>
        <v>0</v>
      </c>
      <c r="L99" s="23"/>
      <c r="M99" s="853"/>
      <c r="N99" s="854"/>
      <c r="O99" s="194">
        <f>Объекты!$DF$213+Объекты!$DF$270</f>
        <v>0</v>
      </c>
      <c r="P99" s="23">
        <f>Объекты!$DJ$213+Объекты!$DJ$270</f>
        <v>0</v>
      </c>
      <c r="Q99" s="23">
        <f>Объекты!$DL$213+Объекты!$DL$270</f>
        <v>0</v>
      </c>
      <c r="R99" s="23">
        <f>Объекты!$DN$213+Объекты!$DN$270</f>
        <v>0</v>
      </c>
      <c r="S99" s="23">
        <f>Объекты!$DO$213+Объекты!$DO$270</f>
        <v>0</v>
      </c>
      <c r="T99" s="23">
        <f>Объекты!$DQ$213+Объекты!$DQ$270</f>
        <v>0</v>
      </c>
      <c r="U99" s="23">
        <f>Объекты!$DR$213+Объекты!$DR$270</f>
        <v>0</v>
      </c>
      <c r="V99" s="104">
        <f>Объекты!$DS$213+Объекты!$DS$270</f>
        <v>0</v>
      </c>
      <c r="W99" s="29"/>
      <c r="X99" s="29"/>
      <c r="Y99" s="6"/>
      <c r="Z99" s="29"/>
      <c r="AA99" s="29"/>
      <c r="AB99" s="29"/>
      <c r="AC99" s="29"/>
      <c r="AD99" s="29"/>
      <c r="AE99" s="29"/>
      <c r="AF99" s="29"/>
      <c r="AG99" s="29"/>
      <c r="AH99" s="29"/>
      <c r="AI99" s="29"/>
      <c r="AJ99" s="29"/>
      <c r="AK99" s="29"/>
      <c r="AL99" s="29"/>
      <c r="AM99" s="29"/>
      <c r="AN99" s="29"/>
      <c r="AO99" s="29"/>
      <c r="AP99" s="29"/>
      <c r="AV99" s="29"/>
    </row>
    <row r="100" spans="1:149" ht="30" customHeight="1">
      <c r="A100" s="499">
        <v>3</v>
      </c>
      <c r="B100" s="58" t="s">
        <v>779</v>
      </c>
      <c r="C100" s="194">
        <f>Объекты!$CQ$271</f>
        <v>0</v>
      </c>
      <c r="D100" s="103">
        <f t="shared" si="17"/>
        <v>0</v>
      </c>
      <c r="E100" s="166">
        <f>Объекты!$CR$271</f>
        <v>0</v>
      </c>
      <c r="F100" s="23">
        <f>Объекты!$CS$271</f>
        <v>0</v>
      </c>
      <c r="G100" s="23">
        <f>Объекты!$CT$271</f>
        <v>0</v>
      </c>
      <c r="H100" s="104">
        <f>Объекты!$CU$271</f>
        <v>0</v>
      </c>
      <c r="I100" s="192">
        <f>Объекты!$EH$271</f>
        <v>0</v>
      </c>
      <c r="J100" s="848">
        <f>Объекты!$Y$271</f>
        <v>0</v>
      </c>
      <c r="K100" s="848">
        <f>Объекты!$Z$271</f>
        <v>0</v>
      </c>
      <c r="L100" s="23"/>
      <c r="M100" s="853"/>
      <c r="N100" s="854"/>
      <c r="O100" s="194">
        <f>Объекты!$DF$271</f>
        <v>0</v>
      </c>
      <c r="P100" s="23">
        <f>Объекты!$DJ$271</f>
        <v>0</v>
      </c>
      <c r="Q100" s="23">
        <f>Объекты!$DL$271</f>
        <v>0</v>
      </c>
      <c r="R100" s="23">
        <f>Объекты!$DN$271</f>
        <v>0</v>
      </c>
      <c r="S100" s="23">
        <f>Объекты!$DO$271</f>
        <v>0</v>
      </c>
      <c r="T100" s="23">
        <f>Объекты!$DQ$271</f>
        <v>0</v>
      </c>
      <c r="U100" s="23">
        <f>Объекты!$DR$271</f>
        <v>0</v>
      </c>
      <c r="V100" s="104">
        <f>Объекты!$DS$271</f>
        <v>0</v>
      </c>
      <c r="W100" s="29"/>
      <c r="X100" s="29"/>
      <c r="Y100" s="6"/>
      <c r="Z100" s="29"/>
      <c r="AA100" s="29"/>
      <c r="AB100" s="29"/>
      <c r="AC100" s="29"/>
      <c r="AD100" s="29"/>
      <c r="AE100" s="29"/>
      <c r="AF100" s="29"/>
      <c r="AG100" s="29"/>
      <c r="AH100" s="29"/>
      <c r="AI100" s="29"/>
      <c r="AJ100" s="29"/>
      <c r="AK100" s="29"/>
      <c r="AL100" s="29"/>
      <c r="AM100" s="29"/>
      <c r="AN100" s="29"/>
      <c r="AO100" s="29"/>
      <c r="AP100" s="29"/>
      <c r="AV100" s="29"/>
    </row>
    <row r="101" spans="1:149" ht="25.5" customHeight="1">
      <c r="A101" s="499">
        <v>4</v>
      </c>
      <c r="B101" s="58" t="s">
        <v>781</v>
      </c>
      <c r="C101" s="200">
        <f>Объекты!$CQ$280</f>
        <v>0</v>
      </c>
      <c r="D101" s="169">
        <f t="shared" si="17"/>
        <v>0</v>
      </c>
      <c r="E101" s="167">
        <f>Объекты!$CR$280</f>
        <v>0</v>
      </c>
      <c r="F101" s="60">
        <f>Объекты!$CS$280</f>
        <v>0</v>
      </c>
      <c r="G101" s="60">
        <f>Объекты!$CT$280</f>
        <v>0</v>
      </c>
      <c r="H101" s="172">
        <f>Объекты!$CU$280</f>
        <v>0</v>
      </c>
      <c r="I101" s="198">
        <f>Объекты!$EH$280</f>
        <v>0</v>
      </c>
      <c r="J101" s="848">
        <f>Объекты!$Y$280</f>
        <v>0</v>
      </c>
      <c r="K101" s="848">
        <f>Объекты!$Z$280</f>
        <v>0</v>
      </c>
      <c r="L101" s="60"/>
      <c r="M101" s="853"/>
      <c r="N101" s="854"/>
      <c r="O101" s="194">
        <f>Объекты!$DF$280</f>
        <v>0</v>
      </c>
      <c r="P101" s="23">
        <f>Объекты!$DJ$280</f>
        <v>0</v>
      </c>
      <c r="Q101" s="23">
        <f>Объекты!$DL$280</f>
        <v>0</v>
      </c>
      <c r="R101" s="23">
        <f>Объекты!$DN$280</f>
        <v>0</v>
      </c>
      <c r="S101" s="23">
        <f>Объекты!$DO$280</f>
        <v>0</v>
      </c>
      <c r="T101" s="23">
        <f>Объекты!$DQ$280</f>
        <v>0</v>
      </c>
      <c r="U101" s="23">
        <f>Объекты!$DR$280</f>
        <v>0</v>
      </c>
      <c r="V101" s="104">
        <f>Объекты!$DS$280</f>
        <v>0</v>
      </c>
      <c r="W101" s="29"/>
      <c r="X101" s="29"/>
      <c r="Y101" s="6"/>
      <c r="Z101" s="29"/>
      <c r="AA101" s="29"/>
      <c r="AB101" s="29"/>
      <c r="AC101" s="29"/>
      <c r="AD101" s="29"/>
      <c r="AE101" s="29"/>
      <c r="AF101" s="29"/>
      <c r="AG101" s="29"/>
      <c r="AH101" s="29"/>
      <c r="AI101" s="29"/>
      <c r="AJ101" s="29"/>
      <c r="AK101" s="29"/>
      <c r="AL101" s="29"/>
      <c r="AM101" s="29"/>
      <c r="AN101" s="29"/>
      <c r="AO101" s="29"/>
      <c r="AP101" s="29"/>
      <c r="AV101" s="29"/>
    </row>
    <row r="102" spans="1:149" ht="22.5" customHeight="1">
      <c r="A102" s="499">
        <v>5</v>
      </c>
      <c r="B102" s="58" t="s">
        <v>782</v>
      </c>
      <c r="C102" s="293">
        <f>Объекты!$CQ$292</f>
        <v>0</v>
      </c>
      <c r="D102" s="70">
        <f t="shared" si="17"/>
        <v>0</v>
      </c>
      <c r="E102" s="296">
        <f>Объекты!$CR$292</f>
        <v>0</v>
      </c>
      <c r="F102" s="102">
        <f>Объекты!$CS$292</f>
        <v>0</v>
      </c>
      <c r="G102" s="102">
        <f>Объекты!$CT$292</f>
        <v>0</v>
      </c>
      <c r="H102" s="157">
        <f>Объекты!$CU$292</f>
        <v>0</v>
      </c>
      <c r="I102" s="300">
        <f>Объекты!$EH$292</f>
        <v>0</v>
      </c>
      <c r="J102" s="321">
        <f>Объекты!$Y$292</f>
        <v>0</v>
      </c>
      <c r="K102" s="321">
        <f>Объекты!$Z$292</f>
        <v>0</v>
      </c>
      <c r="L102" s="70"/>
      <c r="M102" s="855"/>
      <c r="N102" s="856"/>
      <c r="O102" s="293">
        <f>Объекты!$DF$292</f>
        <v>0</v>
      </c>
      <c r="P102" s="102">
        <f>Объекты!$DJ$292</f>
        <v>0</v>
      </c>
      <c r="Q102" s="102">
        <f>Объекты!$DL$292</f>
        <v>0</v>
      </c>
      <c r="R102" s="102">
        <f>Объекты!$DN$292</f>
        <v>0</v>
      </c>
      <c r="S102" s="102">
        <f>Объекты!$DO$292</f>
        <v>0</v>
      </c>
      <c r="T102" s="102">
        <f>Объекты!$DQ$292</f>
        <v>0</v>
      </c>
      <c r="U102" s="102">
        <f>Объекты!$DR$292</f>
        <v>0</v>
      </c>
      <c r="V102" s="157">
        <f>Объекты!$DS$292</f>
        <v>0</v>
      </c>
      <c r="W102" s="28"/>
      <c r="Y102" s="32"/>
      <c r="Z102" s="32"/>
      <c r="AQ102" s="28"/>
      <c r="AR102" s="28"/>
      <c r="AS102" s="28"/>
      <c r="AV102" s="29"/>
      <c r="AY102" s="6"/>
    </row>
    <row r="103" spans="1:149" ht="18.75" customHeight="1" thickBot="1">
      <c r="A103" s="500">
        <v>6</v>
      </c>
      <c r="B103" s="256" t="s">
        <v>575</v>
      </c>
      <c r="C103" s="294">
        <f>Объекты!$CQ$293</f>
        <v>0</v>
      </c>
      <c r="D103" s="257">
        <f t="shared" si="17"/>
        <v>0</v>
      </c>
      <c r="E103" s="297">
        <f>Объекты!$CR$293</f>
        <v>0</v>
      </c>
      <c r="F103" s="298">
        <f>Объекты!$CS$293</f>
        <v>0</v>
      </c>
      <c r="G103" s="298">
        <f>Объекты!$CT$293</f>
        <v>0</v>
      </c>
      <c r="H103" s="299">
        <f>Объекты!$CU$293</f>
        <v>0</v>
      </c>
      <c r="I103" s="301">
        <f>Объекты!$EH$293</f>
        <v>0</v>
      </c>
      <c r="J103" s="849">
        <f>Объекты!$Y$293</f>
        <v>0</v>
      </c>
      <c r="K103" s="849">
        <f>Объекты!$Z$293</f>
        <v>0</v>
      </c>
      <c r="L103" s="257"/>
      <c r="M103" s="857"/>
      <c r="N103" s="858"/>
      <c r="O103" s="374">
        <f>Объекты!$DF$293</f>
        <v>0</v>
      </c>
      <c r="P103" s="375">
        <f>Объекты!$DJ$293</f>
        <v>0</v>
      </c>
      <c r="Q103" s="375">
        <f>Объекты!$DL$293</f>
        <v>0</v>
      </c>
      <c r="R103" s="375">
        <f>Объекты!$DN$293</f>
        <v>0</v>
      </c>
      <c r="S103" s="375">
        <f>Объекты!$DO$293</f>
        <v>0</v>
      </c>
      <c r="T103" s="375">
        <f>Объекты!$DQ$293</f>
        <v>0</v>
      </c>
      <c r="U103" s="375">
        <f>Объекты!$DR$293</f>
        <v>0</v>
      </c>
      <c r="V103" s="418">
        <f>Объекты!$DS$293</f>
        <v>0</v>
      </c>
    </row>
    <row r="104" spans="1:149" s="62" customFormat="1" ht="34.5" customHeight="1" thickBot="1">
      <c r="A104" s="83"/>
      <c r="B104" s="84"/>
      <c r="C104" s="85"/>
      <c r="D104" s="85"/>
      <c r="E104" s="85"/>
      <c r="F104" s="85"/>
      <c r="G104" s="85"/>
      <c r="H104" s="86"/>
      <c r="I104" s="21"/>
      <c r="J104" s="21"/>
      <c r="K104" s="22"/>
      <c r="L104" s="22"/>
      <c r="M104" s="61"/>
      <c r="N104" s="61"/>
      <c r="O104" s="61"/>
      <c r="V104" s="63"/>
      <c r="CD104" s="189"/>
      <c r="CS104" s="184"/>
      <c r="CT104" s="184"/>
      <c r="CU104" s="184"/>
      <c r="CV104" s="184"/>
      <c r="CW104" s="184"/>
      <c r="CX104" s="184"/>
      <c r="CY104" s="184"/>
      <c r="CZ104" s="184"/>
      <c r="DA104" s="184"/>
      <c r="DB104" s="184"/>
      <c r="DC104" s="184"/>
      <c r="DD104" s="184"/>
    </row>
    <row r="105" spans="1:149" s="6" customFormat="1" ht="18" customHeight="1" thickBot="1">
      <c r="A105" s="153" t="s">
        <v>875</v>
      </c>
      <c r="B105" s="9"/>
      <c r="C105" s="10"/>
      <c r="D105" s="10"/>
      <c r="E105" s="10"/>
      <c r="F105" s="10"/>
      <c r="G105" s="10"/>
      <c r="H105" s="10"/>
      <c r="I105" s="10"/>
      <c r="J105" s="10"/>
      <c r="K105" s="10"/>
      <c r="L105" s="8"/>
      <c r="M105" s="8"/>
      <c r="N105" s="8"/>
      <c r="O105" s="8"/>
      <c r="P105" s="8"/>
      <c r="Q105" s="8"/>
      <c r="R105" s="8"/>
      <c r="S105" s="8"/>
      <c r="T105" s="8"/>
      <c r="W105" s="5"/>
      <c r="Y105" s="7"/>
      <c r="Z105" s="7"/>
      <c r="AA105" s="7"/>
      <c r="AB105" s="1105" t="s">
        <v>1191</v>
      </c>
      <c r="AC105" s="1106"/>
      <c r="AD105" s="1106"/>
      <c r="AE105" s="1106"/>
      <c r="AF105" s="1106"/>
      <c r="AG105" s="1106"/>
      <c r="AH105" s="1106"/>
      <c r="AI105" s="1106"/>
      <c r="AJ105" s="1106"/>
      <c r="AK105" s="1106"/>
      <c r="AL105" s="1106"/>
      <c r="AM105" s="1106"/>
      <c r="AN105" s="1106"/>
      <c r="AO105" s="1106"/>
      <c r="AP105" s="1106"/>
      <c r="AQ105" s="1107"/>
      <c r="BF105" s="154" t="s">
        <v>629</v>
      </c>
      <c r="BO105" s="1153" t="s">
        <v>1145</v>
      </c>
      <c r="BP105" s="1154"/>
      <c r="BQ105" s="1154"/>
      <c r="BR105" s="1154"/>
      <c r="BS105" s="1154"/>
      <c r="BT105" s="1154"/>
      <c r="BU105" s="1154"/>
      <c r="BV105" s="1154"/>
      <c r="BW105" s="1154"/>
      <c r="BX105" s="1154"/>
      <c r="BY105" s="1154"/>
      <c r="BZ105" s="1155"/>
      <c r="CC105" s="1153" t="s">
        <v>1126</v>
      </c>
      <c r="CD105" s="1154"/>
      <c r="CE105" s="1154"/>
      <c r="CF105" s="1154"/>
      <c r="CG105" s="1154"/>
      <c r="CH105" s="1154"/>
      <c r="CI105" s="1154"/>
      <c r="CJ105" s="1154"/>
      <c r="CK105" s="1154"/>
      <c r="CL105" s="1154"/>
      <c r="CM105" s="1154"/>
      <c r="CN105" s="1155"/>
      <c r="CO105" s="206"/>
      <c r="CP105" s="206"/>
      <c r="CQ105" s="1153" t="s">
        <v>623</v>
      </c>
      <c r="CR105" s="1154"/>
      <c r="CS105" s="1154"/>
      <c r="CT105" s="1154"/>
      <c r="CU105" s="1154"/>
      <c r="CV105" s="1154"/>
      <c r="CW105" s="1154"/>
      <c r="CX105" s="1154"/>
      <c r="CY105" s="1154"/>
      <c r="CZ105" s="1154"/>
      <c r="DA105" s="1155"/>
      <c r="DB105" s="208"/>
      <c r="DC105" s="208"/>
      <c r="DD105" s="208"/>
      <c r="DE105" s="208"/>
      <c r="DF105" s="207"/>
      <c r="DG105" s="207"/>
      <c r="DJ105" s="211"/>
      <c r="DK105" s="211"/>
      <c r="DL105" s="211"/>
      <c r="DM105" s="211"/>
      <c r="DN105" s="211"/>
      <c r="DO105" s="211"/>
      <c r="DP105" s="211"/>
      <c r="DQ105" s="211"/>
    </row>
    <row r="106" spans="1:149" ht="149.25" customHeight="1">
      <c r="A106" s="1131"/>
      <c r="B106" s="1138" t="s">
        <v>868</v>
      </c>
      <c r="C106" s="1069" t="s">
        <v>1092</v>
      </c>
      <c r="D106" s="1089" t="s">
        <v>861</v>
      </c>
      <c r="E106" s="1090"/>
      <c r="F106" s="1090"/>
      <c r="G106" s="1091"/>
      <c r="H106" s="1095" t="s">
        <v>1192</v>
      </c>
      <c r="I106" s="1096"/>
      <c r="J106" s="1096"/>
      <c r="K106" s="1097"/>
      <c r="L106" s="1095" t="s">
        <v>1194</v>
      </c>
      <c r="M106" s="1096"/>
      <c r="N106" s="1096"/>
      <c r="O106" s="1097"/>
      <c r="P106" s="1095" t="s">
        <v>635</v>
      </c>
      <c r="Q106" s="1096"/>
      <c r="R106" s="1096"/>
      <c r="S106" s="1097"/>
      <c r="T106" s="1095" t="s">
        <v>635</v>
      </c>
      <c r="U106" s="1096"/>
      <c r="V106" s="1096"/>
      <c r="W106" s="1097"/>
      <c r="X106" s="1095" t="s">
        <v>637</v>
      </c>
      <c r="Y106" s="1096"/>
      <c r="Z106" s="1096"/>
      <c r="AA106" s="1115"/>
      <c r="AB106" s="1116" t="s">
        <v>573</v>
      </c>
      <c r="AC106" s="1117"/>
      <c r="AD106" s="1117"/>
      <c r="AE106" s="1118"/>
      <c r="AF106" s="1098">
        <v>40817</v>
      </c>
      <c r="AG106" s="1099"/>
      <c r="AH106" s="1099"/>
      <c r="AI106" s="1100"/>
      <c r="AJ106" s="1098">
        <v>40848</v>
      </c>
      <c r="AK106" s="1099"/>
      <c r="AL106" s="1099"/>
      <c r="AM106" s="1100"/>
      <c r="AN106" s="1098">
        <v>40878</v>
      </c>
      <c r="AO106" s="1099"/>
      <c r="AP106" s="1099"/>
      <c r="AQ106" s="1101"/>
      <c r="AR106" s="1104" t="s">
        <v>1195</v>
      </c>
      <c r="AS106" s="1096"/>
      <c r="AT106" s="1096"/>
      <c r="AU106" s="1097"/>
      <c r="AV106" s="1095" t="s">
        <v>1196</v>
      </c>
      <c r="AW106" s="1096"/>
      <c r="AX106" s="1096"/>
      <c r="AY106" s="1097"/>
      <c r="AZ106" s="1069" t="s">
        <v>639</v>
      </c>
      <c r="BA106" s="1069" t="s">
        <v>878</v>
      </c>
      <c r="BB106" s="1069" t="s">
        <v>641</v>
      </c>
      <c r="BC106" s="1069" t="s">
        <v>877</v>
      </c>
      <c r="BD106" s="1069" t="s">
        <v>879</v>
      </c>
      <c r="BE106" s="1069" t="s">
        <v>1172</v>
      </c>
      <c r="BF106" s="1069" t="s">
        <v>1212</v>
      </c>
      <c r="BG106" s="1069" t="s">
        <v>648</v>
      </c>
      <c r="BH106" s="1069" t="s">
        <v>630</v>
      </c>
      <c r="BI106" s="1069" t="s">
        <v>631</v>
      </c>
      <c r="BJ106" s="1058" t="s">
        <v>1199</v>
      </c>
      <c r="BK106" s="1069" t="s">
        <v>565</v>
      </c>
      <c r="BL106" s="1069" t="s">
        <v>1213</v>
      </c>
      <c r="BM106" s="1069" t="s">
        <v>1214</v>
      </c>
      <c r="BN106" s="1058" t="s">
        <v>1215</v>
      </c>
      <c r="BO106" s="1069" t="s">
        <v>1211</v>
      </c>
      <c r="BP106" s="1069" t="s">
        <v>1220</v>
      </c>
      <c r="BQ106" s="1069" t="s">
        <v>1185</v>
      </c>
      <c r="BR106" s="1069" t="s">
        <v>1186</v>
      </c>
      <c r="BS106" s="1069" t="s">
        <v>1187</v>
      </c>
      <c r="BT106" s="1089" t="s">
        <v>1191</v>
      </c>
      <c r="BU106" s="1090"/>
      <c r="BV106" s="1090"/>
      <c r="BW106" s="1091"/>
      <c r="BX106" s="1069" t="s">
        <v>1221</v>
      </c>
      <c r="BY106" s="1069">
        <v>2012</v>
      </c>
      <c r="BZ106" s="1069">
        <v>2013</v>
      </c>
      <c r="CA106" s="1069" t="s">
        <v>1203</v>
      </c>
      <c r="CB106" s="1069" t="s">
        <v>1216</v>
      </c>
      <c r="CC106" s="1069" t="s">
        <v>1211</v>
      </c>
      <c r="CD106" s="1069" t="s">
        <v>1175</v>
      </c>
      <c r="CE106" s="1069" t="s">
        <v>565</v>
      </c>
      <c r="CF106" s="1069" t="s">
        <v>1185</v>
      </c>
      <c r="CG106" s="1069" t="s">
        <v>1186</v>
      </c>
      <c r="CH106" s="1069" t="s">
        <v>1187</v>
      </c>
      <c r="CI106" s="1089" t="s">
        <v>1191</v>
      </c>
      <c r="CJ106" s="1090"/>
      <c r="CK106" s="1090"/>
      <c r="CL106" s="1091"/>
      <c r="CM106" s="1069">
        <v>2012</v>
      </c>
      <c r="CN106" s="1069">
        <v>2013</v>
      </c>
      <c r="CO106" s="1069" t="s">
        <v>1206</v>
      </c>
      <c r="CP106" s="1069" t="s">
        <v>1207</v>
      </c>
      <c r="CQ106" s="1069" t="s">
        <v>1211</v>
      </c>
      <c r="CR106" s="1069" t="s">
        <v>1175</v>
      </c>
      <c r="CS106" s="1069" t="s">
        <v>1185</v>
      </c>
      <c r="CT106" s="1069" t="s">
        <v>1186</v>
      </c>
      <c r="CU106" s="1069" t="s">
        <v>1187</v>
      </c>
      <c r="CV106" s="1089" t="s">
        <v>1191</v>
      </c>
      <c r="CW106" s="1090"/>
      <c r="CX106" s="1090"/>
      <c r="CY106" s="1091"/>
      <c r="CZ106" s="1069">
        <v>2011</v>
      </c>
      <c r="DA106" s="1069">
        <v>2012</v>
      </c>
      <c r="DB106" s="1069" t="s">
        <v>1217</v>
      </c>
      <c r="DC106" s="1069" t="s">
        <v>565</v>
      </c>
      <c r="DD106" s="1069" t="s">
        <v>1209</v>
      </c>
      <c r="DE106" s="1071" t="s">
        <v>1210</v>
      </c>
      <c r="DK106" s="8"/>
      <c r="DL106" s="5"/>
      <c r="DM106" s="8"/>
      <c r="DN106" s="8"/>
      <c r="DO106" s="8"/>
      <c r="DP106" s="8"/>
      <c r="DQ106" s="163"/>
      <c r="DR106" s="163"/>
      <c r="DS106" s="163"/>
      <c r="DT106" s="5"/>
      <c r="DU106" s="5"/>
      <c r="DV106" s="5"/>
      <c r="DW106" s="5"/>
      <c r="DX106" s="5"/>
      <c r="DY106" s="5"/>
      <c r="DZ106" s="6"/>
      <c r="EA106" s="6"/>
      <c r="EB106" s="6"/>
      <c r="EC106" s="6"/>
    </row>
    <row r="107" spans="1:149" ht="40.5" customHeight="1" thickBot="1">
      <c r="A107" s="1132"/>
      <c r="B107" s="1139"/>
      <c r="C107" s="1070"/>
      <c r="D107" s="170" t="s">
        <v>904</v>
      </c>
      <c r="E107" s="171" t="s">
        <v>1093</v>
      </c>
      <c r="F107" s="171" t="s">
        <v>864</v>
      </c>
      <c r="G107" s="171" t="s">
        <v>1094</v>
      </c>
      <c r="H107" s="170" t="s">
        <v>904</v>
      </c>
      <c r="I107" s="171" t="s">
        <v>1093</v>
      </c>
      <c r="J107" s="171" t="s">
        <v>864</v>
      </c>
      <c r="K107" s="171" t="s">
        <v>1094</v>
      </c>
      <c r="L107" s="170" t="s">
        <v>904</v>
      </c>
      <c r="M107" s="171" t="s">
        <v>1093</v>
      </c>
      <c r="N107" s="171" t="s">
        <v>864</v>
      </c>
      <c r="O107" s="171" t="s">
        <v>1094</v>
      </c>
      <c r="P107" s="170" t="s">
        <v>904</v>
      </c>
      <c r="Q107" s="171" t="s">
        <v>1093</v>
      </c>
      <c r="R107" s="171" t="s">
        <v>864</v>
      </c>
      <c r="S107" s="171" t="s">
        <v>1094</v>
      </c>
      <c r="T107" s="170" t="s">
        <v>904</v>
      </c>
      <c r="U107" s="171" t="s">
        <v>1093</v>
      </c>
      <c r="V107" s="171" t="s">
        <v>864</v>
      </c>
      <c r="W107" s="171" t="s">
        <v>1094</v>
      </c>
      <c r="X107" s="170" t="s">
        <v>904</v>
      </c>
      <c r="Y107" s="171" t="s">
        <v>1093</v>
      </c>
      <c r="Z107" s="171" t="s">
        <v>864</v>
      </c>
      <c r="AA107" s="248" t="s">
        <v>1094</v>
      </c>
      <c r="AB107" s="249" t="s">
        <v>904</v>
      </c>
      <c r="AC107" s="171" t="s">
        <v>1093</v>
      </c>
      <c r="AD107" s="171" t="s">
        <v>864</v>
      </c>
      <c r="AE107" s="171" t="s">
        <v>1094</v>
      </c>
      <c r="AF107" s="170" t="s">
        <v>904</v>
      </c>
      <c r="AG107" s="171" t="s">
        <v>1093</v>
      </c>
      <c r="AH107" s="171" t="s">
        <v>864</v>
      </c>
      <c r="AI107" s="171" t="s">
        <v>1094</v>
      </c>
      <c r="AJ107" s="170" t="s">
        <v>904</v>
      </c>
      <c r="AK107" s="171" t="s">
        <v>1093</v>
      </c>
      <c r="AL107" s="171" t="s">
        <v>864</v>
      </c>
      <c r="AM107" s="171" t="s">
        <v>1094</v>
      </c>
      <c r="AN107" s="170" t="s">
        <v>904</v>
      </c>
      <c r="AO107" s="171" t="s">
        <v>1093</v>
      </c>
      <c r="AP107" s="171" t="s">
        <v>864</v>
      </c>
      <c r="AQ107" s="250" t="s">
        <v>1094</v>
      </c>
      <c r="AR107" s="170" t="s">
        <v>904</v>
      </c>
      <c r="AS107" s="171" t="s">
        <v>1093</v>
      </c>
      <c r="AT107" s="171" t="s">
        <v>864</v>
      </c>
      <c r="AU107" s="171" t="s">
        <v>1094</v>
      </c>
      <c r="AV107" s="170" t="s">
        <v>904</v>
      </c>
      <c r="AW107" s="171" t="s">
        <v>1093</v>
      </c>
      <c r="AX107" s="171" t="s">
        <v>864</v>
      </c>
      <c r="AY107" s="171" t="s">
        <v>1094</v>
      </c>
      <c r="AZ107" s="1070"/>
      <c r="BA107" s="1070"/>
      <c r="BB107" s="1070"/>
      <c r="BC107" s="1070"/>
      <c r="BD107" s="1070"/>
      <c r="BE107" s="1070"/>
      <c r="BF107" s="1070"/>
      <c r="BG107" s="1070"/>
      <c r="BH107" s="1070"/>
      <c r="BI107" s="1070"/>
      <c r="BJ107" s="1059"/>
      <c r="BK107" s="1070"/>
      <c r="BL107" s="1070"/>
      <c r="BM107" s="1070"/>
      <c r="BN107" s="1059"/>
      <c r="BO107" s="1070"/>
      <c r="BP107" s="1070"/>
      <c r="BQ107" s="1070"/>
      <c r="BR107" s="1070"/>
      <c r="BS107" s="1070"/>
      <c r="BT107" s="246" t="s">
        <v>573</v>
      </c>
      <c r="BU107" s="247">
        <v>40817</v>
      </c>
      <c r="BV107" s="247">
        <v>40848</v>
      </c>
      <c r="BW107" s="247">
        <v>40878</v>
      </c>
      <c r="BX107" s="1070"/>
      <c r="BY107" s="1070"/>
      <c r="BZ107" s="1070"/>
      <c r="CA107" s="1070"/>
      <c r="CB107" s="1070"/>
      <c r="CC107" s="1070"/>
      <c r="CD107" s="1070"/>
      <c r="CE107" s="1070"/>
      <c r="CF107" s="1070"/>
      <c r="CG107" s="1070"/>
      <c r="CH107" s="1070"/>
      <c r="CI107" s="246" t="s">
        <v>573</v>
      </c>
      <c r="CJ107" s="247">
        <v>40817</v>
      </c>
      <c r="CK107" s="247">
        <v>40848</v>
      </c>
      <c r="CL107" s="247">
        <v>40878</v>
      </c>
      <c r="CM107" s="1070"/>
      <c r="CN107" s="1070"/>
      <c r="CO107" s="1070"/>
      <c r="CP107" s="1070"/>
      <c r="CQ107" s="1070"/>
      <c r="CR107" s="1070"/>
      <c r="CS107" s="1070"/>
      <c r="CT107" s="1070"/>
      <c r="CU107" s="1070"/>
      <c r="CV107" s="246" t="s">
        <v>573</v>
      </c>
      <c r="CW107" s="247">
        <v>40817</v>
      </c>
      <c r="CX107" s="247">
        <v>40848</v>
      </c>
      <c r="CY107" s="247">
        <v>40878</v>
      </c>
      <c r="CZ107" s="1070"/>
      <c r="DA107" s="1070"/>
      <c r="DB107" s="1070"/>
      <c r="DC107" s="1070"/>
      <c r="DD107" s="1070"/>
      <c r="DE107" s="1072"/>
      <c r="DK107" s="8"/>
      <c r="DL107" s="5"/>
      <c r="DM107" s="8"/>
      <c r="DN107" s="8"/>
      <c r="DO107" s="8"/>
      <c r="DP107" s="8"/>
      <c r="DQ107" s="163"/>
      <c r="DR107" s="163"/>
      <c r="DS107" s="163"/>
      <c r="DT107" s="5"/>
      <c r="DU107" s="5"/>
      <c r="DV107" s="5"/>
      <c r="DW107" s="5"/>
      <c r="DX107" s="5"/>
      <c r="DY107" s="5"/>
      <c r="DZ107" s="6"/>
      <c r="EA107" s="6"/>
      <c r="EB107" s="6"/>
      <c r="EC107" s="6"/>
    </row>
    <row r="108" spans="1:149" s="51" customFormat="1" ht="15" customHeight="1" thickBot="1">
      <c r="A108" s="160">
        <v>1</v>
      </c>
      <c r="B108" s="161">
        <v>2</v>
      </c>
      <c r="C108" s="252">
        <v>3</v>
      </c>
      <c r="D108" s="251">
        <v>4</v>
      </c>
      <c r="E108" s="161">
        <v>5</v>
      </c>
      <c r="F108" s="252">
        <v>6</v>
      </c>
      <c r="G108" s="251">
        <v>7</v>
      </c>
      <c r="H108" s="161">
        <v>8</v>
      </c>
      <c r="I108" s="252">
        <v>9</v>
      </c>
      <c r="J108" s="251">
        <v>10</v>
      </c>
      <c r="K108" s="161">
        <v>11</v>
      </c>
      <c r="L108" s="252">
        <v>12</v>
      </c>
      <c r="M108" s="251">
        <v>13</v>
      </c>
      <c r="N108" s="161">
        <v>14</v>
      </c>
      <c r="O108" s="252">
        <v>15</v>
      </c>
      <c r="P108" s="251">
        <v>16</v>
      </c>
      <c r="Q108" s="161">
        <v>17</v>
      </c>
      <c r="R108" s="252">
        <v>18</v>
      </c>
      <c r="S108" s="251">
        <v>19</v>
      </c>
      <c r="T108" s="161">
        <v>20</v>
      </c>
      <c r="U108" s="252">
        <v>21</v>
      </c>
      <c r="V108" s="251">
        <v>22</v>
      </c>
      <c r="W108" s="161">
        <v>23</v>
      </c>
      <c r="X108" s="252">
        <v>24</v>
      </c>
      <c r="Y108" s="251">
        <v>25</v>
      </c>
      <c r="Z108" s="161">
        <v>26</v>
      </c>
      <c r="AA108" s="161">
        <v>27</v>
      </c>
      <c r="AB108" s="253">
        <v>28</v>
      </c>
      <c r="AC108" s="252">
        <v>29</v>
      </c>
      <c r="AD108" s="252">
        <v>30</v>
      </c>
      <c r="AE108" s="254">
        <v>31</v>
      </c>
      <c r="AF108" s="252">
        <v>32</v>
      </c>
      <c r="AG108" s="252">
        <v>33</v>
      </c>
      <c r="AH108" s="254">
        <v>34</v>
      </c>
      <c r="AI108" s="252">
        <v>35</v>
      </c>
      <c r="AJ108" s="252">
        <v>36</v>
      </c>
      <c r="AK108" s="254">
        <v>37</v>
      </c>
      <c r="AL108" s="252">
        <v>38</v>
      </c>
      <c r="AM108" s="252">
        <v>39</v>
      </c>
      <c r="AN108" s="254">
        <v>40</v>
      </c>
      <c r="AO108" s="252">
        <v>41</v>
      </c>
      <c r="AP108" s="252">
        <v>42</v>
      </c>
      <c r="AQ108" s="255">
        <v>43</v>
      </c>
      <c r="AR108" s="251">
        <v>44</v>
      </c>
      <c r="AS108" s="252">
        <v>45</v>
      </c>
      <c r="AT108" s="251">
        <v>46</v>
      </c>
      <c r="AU108" s="161">
        <v>47</v>
      </c>
      <c r="AV108" s="252">
        <v>48</v>
      </c>
      <c r="AW108" s="251">
        <v>49</v>
      </c>
      <c r="AX108" s="161">
        <v>50</v>
      </c>
      <c r="AY108" s="252">
        <v>51</v>
      </c>
      <c r="AZ108" s="251">
        <v>52</v>
      </c>
      <c r="BA108" s="161">
        <v>53</v>
      </c>
      <c r="BB108" s="161">
        <v>54</v>
      </c>
      <c r="BC108" s="160">
        <v>55</v>
      </c>
      <c r="BD108" s="161">
        <v>56</v>
      </c>
      <c r="BE108" s="252">
        <v>57</v>
      </c>
      <c r="BF108" s="251">
        <v>58</v>
      </c>
      <c r="BG108" s="161">
        <v>59</v>
      </c>
      <c r="BH108" s="252">
        <v>60</v>
      </c>
      <c r="BI108" s="251">
        <v>61</v>
      </c>
      <c r="BJ108" s="161">
        <v>62</v>
      </c>
      <c r="BK108" s="252">
        <v>63</v>
      </c>
      <c r="BL108" s="251">
        <v>64</v>
      </c>
      <c r="BM108" s="161">
        <v>65</v>
      </c>
      <c r="BN108" s="252">
        <v>66</v>
      </c>
      <c r="BO108" s="251">
        <v>67</v>
      </c>
      <c r="BP108" s="252">
        <v>68</v>
      </c>
      <c r="BQ108" s="251">
        <v>69</v>
      </c>
      <c r="BR108" s="252">
        <v>70</v>
      </c>
      <c r="BS108" s="251">
        <v>71</v>
      </c>
      <c r="BT108" s="252">
        <v>72</v>
      </c>
      <c r="BU108" s="251">
        <v>73</v>
      </c>
      <c r="BV108" s="252">
        <v>74</v>
      </c>
      <c r="BW108" s="251">
        <v>75</v>
      </c>
      <c r="BX108" s="252">
        <v>76</v>
      </c>
      <c r="BY108" s="251">
        <v>77</v>
      </c>
      <c r="BZ108" s="252">
        <v>78</v>
      </c>
      <c r="CA108" s="251">
        <v>79</v>
      </c>
      <c r="CB108" s="161">
        <v>80</v>
      </c>
      <c r="CC108" s="252">
        <v>81</v>
      </c>
      <c r="CD108" s="251">
        <v>82</v>
      </c>
      <c r="CE108" s="161">
        <v>83</v>
      </c>
      <c r="CF108" s="252">
        <v>84</v>
      </c>
      <c r="CG108" s="251">
        <v>85</v>
      </c>
      <c r="CH108" s="161">
        <v>86</v>
      </c>
      <c r="CI108" s="252">
        <v>87</v>
      </c>
      <c r="CJ108" s="251">
        <v>88</v>
      </c>
      <c r="CK108" s="161">
        <v>89</v>
      </c>
      <c r="CL108" s="252">
        <v>90</v>
      </c>
      <c r="CM108" s="251">
        <v>91</v>
      </c>
      <c r="CN108" s="161">
        <v>92</v>
      </c>
      <c r="CO108" s="252">
        <v>93</v>
      </c>
      <c r="CP108" s="251">
        <v>94</v>
      </c>
      <c r="CQ108" s="161">
        <v>95</v>
      </c>
      <c r="CR108" s="252">
        <v>96</v>
      </c>
      <c r="CS108" s="251">
        <v>97</v>
      </c>
      <c r="CT108" s="161">
        <v>98</v>
      </c>
      <c r="CU108" s="161">
        <v>99</v>
      </c>
      <c r="CV108" s="160">
        <v>100</v>
      </c>
      <c r="CW108" s="161">
        <v>101</v>
      </c>
      <c r="CX108" s="252">
        <v>102</v>
      </c>
      <c r="CY108" s="251">
        <v>103</v>
      </c>
      <c r="CZ108" s="161">
        <v>104</v>
      </c>
      <c r="DA108" s="252">
        <v>105</v>
      </c>
      <c r="DB108" s="251">
        <v>106</v>
      </c>
      <c r="DC108" s="161">
        <v>107</v>
      </c>
      <c r="DD108" s="252">
        <v>108</v>
      </c>
      <c r="DE108" s="251">
        <v>109</v>
      </c>
      <c r="DF108" s="54"/>
      <c r="DG108" s="54"/>
      <c r="DH108" s="54"/>
      <c r="DI108" s="54"/>
      <c r="DJ108" s="54"/>
      <c r="DK108" s="54"/>
      <c r="DL108" s="54"/>
      <c r="DM108" s="54"/>
      <c r="DN108" s="54"/>
      <c r="DO108" s="54"/>
      <c r="DP108" s="54"/>
      <c r="DQ108" s="54"/>
      <c r="DR108" s="54"/>
      <c r="DS108" s="54"/>
      <c r="DT108" s="54"/>
      <c r="DU108" s="54"/>
      <c r="DV108" s="54"/>
      <c r="DW108" s="54"/>
      <c r="DX108" s="54"/>
      <c r="DY108" s="54"/>
      <c r="DZ108" s="54"/>
      <c r="EA108" s="54"/>
      <c r="EB108" s="54"/>
      <c r="EC108" s="54"/>
    </row>
    <row r="109" spans="1:149" s="64" customFormat="1" ht="15" customHeight="1">
      <c r="A109" s="488"/>
      <c r="B109" s="489" t="s">
        <v>430</v>
      </c>
      <c r="C109" s="490"/>
      <c r="D109" s="490">
        <f>D110+D111+D112+D113+D114+D115</f>
        <v>1311.3630000000001</v>
      </c>
      <c r="E109" s="490">
        <f t="shared" ref="E109:BP109" si="19">E110+E111+E112+E113+E114+E115</f>
        <v>1258.5609999999999</v>
      </c>
      <c r="F109" s="490">
        <f t="shared" si="19"/>
        <v>0</v>
      </c>
      <c r="G109" s="490">
        <f t="shared" si="19"/>
        <v>175</v>
      </c>
      <c r="H109" s="490">
        <f t="shared" si="19"/>
        <v>563.173</v>
      </c>
      <c r="I109" s="490">
        <f t="shared" si="19"/>
        <v>302.274</v>
      </c>
      <c r="J109" s="490">
        <f t="shared" si="19"/>
        <v>0</v>
      </c>
      <c r="K109" s="490">
        <f t="shared" si="19"/>
        <v>1</v>
      </c>
      <c r="L109" s="490">
        <f t="shared" si="19"/>
        <v>563.173</v>
      </c>
      <c r="M109" s="490">
        <f t="shared" si="19"/>
        <v>302.274</v>
      </c>
      <c r="N109" s="490">
        <f t="shared" si="19"/>
        <v>0</v>
      </c>
      <c r="O109" s="490">
        <f t="shared" si="19"/>
        <v>1</v>
      </c>
      <c r="P109" s="490">
        <f t="shared" si="19"/>
        <v>185</v>
      </c>
      <c r="Q109" s="490">
        <f t="shared" si="19"/>
        <v>81.824999999999989</v>
      </c>
      <c r="R109" s="490">
        <f t="shared" si="19"/>
        <v>0</v>
      </c>
      <c r="S109" s="490">
        <f t="shared" si="19"/>
        <v>0</v>
      </c>
      <c r="T109" s="490">
        <f t="shared" si="19"/>
        <v>90</v>
      </c>
      <c r="U109" s="490">
        <f t="shared" si="19"/>
        <v>1.8899999999999997</v>
      </c>
      <c r="V109" s="490">
        <f t="shared" si="19"/>
        <v>0</v>
      </c>
      <c r="W109" s="490">
        <f t="shared" si="19"/>
        <v>0</v>
      </c>
      <c r="X109" s="490">
        <f t="shared" si="19"/>
        <v>21.51</v>
      </c>
      <c r="Y109" s="490">
        <f t="shared" si="19"/>
        <v>37.274999999999999</v>
      </c>
      <c r="Z109" s="490">
        <f t="shared" si="19"/>
        <v>0</v>
      </c>
      <c r="AA109" s="490">
        <f t="shared" si="19"/>
        <v>0</v>
      </c>
      <c r="AB109" s="490">
        <f t="shared" si="19"/>
        <v>266.66300000000001</v>
      </c>
      <c r="AC109" s="490">
        <f t="shared" si="19"/>
        <v>181.28399999999999</v>
      </c>
      <c r="AD109" s="490">
        <f t="shared" si="19"/>
        <v>0</v>
      </c>
      <c r="AE109" s="490">
        <f t="shared" si="19"/>
        <v>0</v>
      </c>
      <c r="AF109" s="490">
        <f t="shared" si="19"/>
        <v>0</v>
      </c>
      <c r="AG109" s="490">
        <f t="shared" si="19"/>
        <v>0</v>
      </c>
      <c r="AH109" s="490">
        <f t="shared" si="19"/>
        <v>0</v>
      </c>
      <c r="AI109" s="490">
        <f t="shared" si="19"/>
        <v>0</v>
      </c>
      <c r="AJ109" s="490">
        <f t="shared" si="19"/>
        <v>0</v>
      </c>
      <c r="AK109" s="490">
        <f t="shared" si="19"/>
        <v>0</v>
      </c>
      <c r="AL109" s="490">
        <f t="shared" si="19"/>
        <v>0</v>
      </c>
      <c r="AM109" s="490">
        <f t="shared" si="19"/>
        <v>0</v>
      </c>
      <c r="AN109" s="490">
        <f t="shared" si="19"/>
        <v>0</v>
      </c>
      <c r="AO109" s="490">
        <f t="shared" si="19"/>
        <v>0</v>
      </c>
      <c r="AP109" s="490">
        <f t="shared" si="19"/>
        <v>0</v>
      </c>
      <c r="AQ109" s="490">
        <f t="shared" si="19"/>
        <v>0</v>
      </c>
      <c r="AR109" s="490">
        <f t="shared" si="19"/>
        <v>494.15300000000002</v>
      </c>
      <c r="AS109" s="490">
        <f t="shared" si="19"/>
        <v>106.41399999999999</v>
      </c>
      <c r="AT109" s="490">
        <f t="shared" si="19"/>
        <v>0</v>
      </c>
      <c r="AU109" s="490">
        <f t="shared" si="19"/>
        <v>0</v>
      </c>
      <c r="AV109" s="490">
        <f t="shared" si="19"/>
        <v>494.15300000000002</v>
      </c>
      <c r="AW109" s="490">
        <f t="shared" si="19"/>
        <v>106.41399999999999</v>
      </c>
      <c r="AX109" s="490">
        <f t="shared" si="19"/>
        <v>0</v>
      </c>
      <c r="AY109" s="490">
        <f t="shared" si="19"/>
        <v>0</v>
      </c>
      <c r="AZ109" s="490">
        <f t="shared" si="19"/>
        <v>28894710.152217705</v>
      </c>
      <c r="BA109" s="490">
        <f t="shared" si="19"/>
        <v>2329866.1813932993</v>
      </c>
      <c r="BB109" s="490">
        <f t="shared" si="19"/>
        <v>8406055.9628734887</v>
      </c>
      <c r="BC109" s="490">
        <f t="shared" si="19"/>
        <v>16195432.08703858</v>
      </c>
      <c r="BD109" s="490">
        <f t="shared" si="19"/>
        <v>1963355.9209123324</v>
      </c>
      <c r="BE109" s="490">
        <f t="shared" si="19"/>
        <v>28363004.18611601</v>
      </c>
      <c r="BF109" s="490">
        <f t="shared" si="19"/>
        <v>0</v>
      </c>
      <c r="BG109" s="490">
        <f t="shared" si="19"/>
        <v>0</v>
      </c>
      <c r="BH109" s="490">
        <f t="shared" si="19"/>
        <v>0</v>
      </c>
      <c r="BI109" s="490">
        <f t="shared" si="19"/>
        <v>11076668.380000001</v>
      </c>
      <c r="BJ109" s="490">
        <f t="shared" si="19"/>
        <v>0</v>
      </c>
      <c r="BK109" s="490">
        <f t="shared" si="19"/>
        <v>0</v>
      </c>
      <c r="BL109" s="490">
        <f t="shared" si="19"/>
        <v>0</v>
      </c>
      <c r="BM109" s="490">
        <f t="shared" si="19"/>
        <v>0</v>
      </c>
      <c r="BN109" s="490">
        <f t="shared" si="19"/>
        <v>0</v>
      </c>
      <c r="BO109" s="490">
        <f t="shared" si="19"/>
        <v>0</v>
      </c>
      <c r="BP109" s="490">
        <f t="shared" si="19"/>
        <v>9162124.1166088339</v>
      </c>
      <c r="BQ109" s="490">
        <f t="shared" ref="BQ109:DE109" si="20">BQ110+BQ111+BQ112+BQ113+BQ114+BQ115</f>
        <v>347198.61735593219</v>
      </c>
      <c r="BR109" s="490">
        <f t="shared" si="20"/>
        <v>1807391.7347528753</v>
      </c>
      <c r="BS109" s="490">
        <f t="shared" si="20"/>
        <v>3012046.0708632218</v>
      </c>
      <c r="BT109" s="490">
        <f t="shared" si="20"/>
        <v>3995487.6936368044</v>
      </c>
      <c r="BU109" s="490">
        <f t="shared" si="20"/>
        <v>399548.76936368045</v>
      </c>
      <c r="BV109" s="490">
        <f t="shared" si="20"/>
        <v>1198646.3080910412</v>
      </c>
      <c r="BW109" s="490">
        <f t="shared" si="20"/>
        <v>2397292.6161820823</v>
      </c>
      <c r="BX109" s="490">
        <f t="shared" si="20"/>
        <v>39238.699999999997</v>
      </c>
      <c r="BY109" s="490">
        <f t="shared" si="20"/>
        <v>7713128.7726627924</v>
      </c>
      <c r="BZ109" s="490">
        <f t="shared" si="20"/>
        <v>1533754.8468197018</v>
      </c>
      <c r="CA109" s="490">
        <f t="shared" si="20"/>
        <v>729137.02268153965</v>
      </c>
      <c r="CB109" s="490">
        <f t="shared" si="20"/>
        <v>1795801.3140545543</v>
      </c>
      <c r="CC109" s="490">
        <f t="shared" si="20"/>
        <v>7700229.0089504011</v>
      </c>
      <c r="CD109" s="490">
        <f t="shared" si="20"/>
        <v>9492070.5892454311</v>
      </c>
      <c r="CE109" s="490">
        <f t="shared" si="20"/>
        <v>0</v>
      </c>
      <c r="CF109" s="490">
        <f t="shared" si="20"/>
        <v>813766.83311738539</v>
      </c>
      <c r="CG109" s="490">
        <f t="shared" si="20"/>
        <v>1903506.3795138176</v>
      </c>
      <c r="CH109" s="490">
        <f t="shared" si="20"/>
        <v>2774371.2352441684</v>
      </c>
      <c r="CI109" s="490">
        <f t="shared" si="20"/>
        <v>4000426.1413700627</v>
      </c>
      <c r="CJ109" s="490">
        <f t="shared" si="20"/>
        <v>400042.61413700623</v>
      </c>
      <c r="CK109" s="490">
        <f t="shared" si="20"/>
        <v>1200127.8424110187</v>
      </c>
      <c r="CL109" s="490">
        <f t="shared" si="20"/>
        <v>2400255.6848220374</v>
      </c>
      <c r="CM109" s="490">
        <f t="shared" si="20"/>
        <v>9101492.0841099191</v>
      </c>
      <c r="CN109" s="490">
        <f t="shared" si="20"/>
        <v>1809830.7192472478</v>
      </c>
      <c r="CO109" s="490">
        <f t="shared" si="20"/>
        <v>253227.98429136604</v>
      </c>
      <c r="CP109" s="490">
        <f>CP110+CP111+CP112+CP113+CP114+CP115</f>
        <v>654.87293743764155</v>
      </c>
      <c r="CQ109" s="490">
        <f t="shared" si="20"/>
        <v>1834498.7431905919</v>
      </c>
      <c r="CR109" s="490">
        <f>CR110+CR111+CR112+CR113+CR114+CR115</f>
        <v>8423446.9900292028</v>
      </c>
      <c r="CS109" s="490">
        <f t="shared" si="20"/>
        <v>4009966.7934589321</v>
      </c>
      <c r="CT109" s="490">
        <f t="shared" si="20"/>
        <v>597680.06378983054</v>
      </c>
      <c r="CU109" s="490">
        <f t="shared" si="20"/>
        <v>130629.45999999996</v>
      </c>
      <c r="CV109" s="490">
        <f t="shared" si="20"/>
        <v>3685170.6727804393</v>
      </c>
      <c r="CW109" s="490">
        <f t="shared" si="20"/>
        <v>368517.06727804395</v>
      </c>
      <c r="CX109" s="490">
        <f t="shared" si="20"/>
        <v>1105551.2018341317</v>
      </c>
      <c r="CY109" s="490">
        <f t="shared" si="20"/>
        <v>2211102.4036682639</v>
      </c>
      <c r="CZ109" s="490">
        <f t="shared" si="20"/>
        <v>10152461.433736518</v>
      </c>
      <c r="DA109" s="490">
        <f t="shared" si="20"/>
        <v>6241030.6384123471</v>
      </c>
      <c r="DB109" s="490">
        <f t="shared" si="20"/>
        <v>6327225.4501911066</v>
      </c>
      <c r="DC109" s="490">
        <f t="shared" si="20"/>
        <v>0</v>
      </c>
      <c r="DD109" s="490">
        <f t="shared" si="20"/>
        <v>1649182.3409895899</v>
      </c>
      <c r="DE109" s="505">
        <f t="shared" si="20"/>
        <v>1516220.4582052561</v>
      </c>
      <c r="DF109" s="65"/>
      <c r="DG109" s="65"/>
      <c r="DH109" s="209"/>
      <c r="DI109" s="209"/>
      <c r="DJ109" s="65"/>
      <c r="DK109" s="65"/>
      <c r="DL109" s="65"/>
      <c r="DM109" s="65"/>
      <c r="DN109" s="65"/>
      <c r="DO109" s="65"/>
      <c r="DP109" s="65"/>
      <c r="DQ109" s="65"/>
      <c r="DR109" s="209"/>
      <c r="DS109" s="209"/>
      <c r="DT109" s="65"/>
      <c r="DU109" s="65"/>
      <c r="DV109" s="65"/>
      <c r="DW109" s="65"/>
      <c r="DX109" s="65"/>
      <c r="DY109" s="65"/>
      <c r="DZ109" s="65"/>
      <c r="EA109" s="65"/>
      <c r="EB109" s="65"/>
      <c r="EC109" s="65"/>
      <c r="ED109" s="65"/>
      <c r="EE109" s="65"/>
      <c r="EF109" s="65"/>
      <c r="EG109" s="65"/>
      <c r="EH109" s="65"/>
      <c r="EI109" s="65"/>
      <c r="EJ109" s="65"/>
      <c r="EK109" s="65"/>
      <c r="EL109" s="65"/>
      <c r="EM109" s="65"/>
      <c r="EN109" s="65"/>
      <c r="EO109" s="65"/>
      <c r="EP109" s="65"/>
      <c r="EQ109" s="65"/>
      <c r="ER109" s="65"/>
      <c r="ES109" s="65"/>
    </row>
    <row r="110" spans="1:149" s="1" customFormat="1" ht="12.75" customHeight="1">
      <c r="A110" s="114" t="s">
        <v>783</v>
      </c>
      <c r="B110" s="72" t="s">
        <v>646</v>
      </c>
      <c r="C110" s="23"/>
      <c r="D110" s="23">
        <f>Объекты!U7</f>
        <v>828.10300000000007</v>
      </c>
      <c r="E110" s="23">
        <f>Объекты!V7</f>
        <v>1165.999</v>
      </c>
      <c r="F110" s="23">
        <f>Объекты!W7</f>
        <v>0</v>
      </c>
      <c r="G110" s="23">
        <f>Объекты!X7</f>
        <v>175</v>
      </c>
      <c r="H110" s="23">
        <f>Объекты!$Y$7</f>
        <v>161.173</v>
      </c>
      <c r="I110" s="23">
        <f>Объекты!Z7</f>
        <v>225.239</v>
      </c>
      <c r="J110" s="23">
        <f>Объекты!AA7</f>
        <v>0</v>
      </c>
      <c r="K110" s="23">
        <f>Объекты!AB7</f>
        <v>1</v>
      </c>
      <c r="L110" s="23">
        <f>Объекты!AG7</f>
        <v>161.173</v>
      </c>
      <c r="M110" s="23">
        <f>Объекты!AH7</f>
        <v>225.239</v>
      </c>
      <c r="N110" s="23">
        <f>Объекты!AI7</f>
        <v>0</v>
      </c>
      <c r="O110" s="23">
        <f>Объекты!AJ7</f>
        <v>1</v>
      </c>
      <c r="P110" s="23">
        <f>Объекты!AK7</f>
        <v>25</v>
      </c>
      <c r="Q110" s="23">
        <f>Объекты!AL7</f>
        <v>5.38</v>
      </c>
      <c r="R110" s="23">
        <f>Объекты!AM7</f>
        <v>0</v>
      </c>
      <c r="S110" s="23">
        <f>Объекты!AN7</f>
        <v>0</v>
      </c>
      <c r="T110" s="23">
        <f>Объекты!AO7</f>
        <v>10</v>
      </c>
      <c r="U110" s="23">
        <f>Объекты!AP7</f>
        <v>1.2999999999999998</v>
      </c>
      <c r="V110" s="23">
        <f>Объекты!AQ7</f>
        <v>0</v>
      </c>
      <c r="W110" s="23">
        <f>Объекты!AR7</f>
        <v>0</v>
      </c>
      <c r="X110" s="23">
        <f>Объекты!AS7</f>
        <v>21.51</v>
      </c>
      <c r="Y110" s="23">
        <f>Объекты!AT7</f>
        <v>37.274999999999999</v>
      </c>
      <c r="Z110" s="23">
        <f>Объекты!AU7</f>
        <v>0</v>
      </c>
      <c r="AA110" s="23">
        <f>Объекты!AV7</f>
        <v>0</v>
      </c>
      <c r="AB110" s="23">
        <f>Объекты!AW7</f>
        <v>104.663</v>
      </c>
      <c r="AC110" s="23">
        <f>Объекты!AX7</f>
        <v>181.28399999999999</v>
      </c>
      <c r="AD110" s="23">
        <f>Объекты!AY7</f>
        <v>0</v>
      </c>
      <c r="AE110" s="23">
        <f>Объекты!AZ7</f>
        <v>0</v>
      </c>
      <c r="AF110" s="23"/>
      <c r="AG110" s="23"/>
      <c r="AH110" s="23"/>
      <c r="AI110" s="23"/>
      <c r="AJ110" s="23"/>
      <c r="AK110" s="23"/>
      <c r="AL110" s="23"/>
      <c r="AM110" s="23"/>
      <c r="AN110" s="23"/>
      <c r="AO110" s="23"/>
      <c r="AP110" s="23"/>
      <c r="AQ110" s="23"/>
      <c r="AR110" s="23">
        <f>Объекты!BM7</f>
        <v>92.153000000000006</v>
      </c>
      <c r="AS110" s="23">
        <f>Объекты!BN7</f>
        <v>29.969000000000001</v>
      </c>
      <c r="AT110" s="23">
        <f>Объекты!BO7</f>
        <v>0</v>
      </c>
      <c r="AU110" s="23">
        <f>Объекты!BP7</f>
        <v>0</v>
      </c>
      <c r="AV110" s="23">
        <f>Объекты!BQ7</f>
        <v>92.153000000000006</v>
      </c>
      <c r="AW110" s="23">
        <f>Объекты!BR7</f>
        <v>29.969000000000001</v>
      </c>
      <c r="AX110" s="23">
        <f>Объекты!BS7</f>
        <v>0</v>
      </c>
      <c r="AY110" s="23">
        <f>Объекты!BT7</f>
        <v>0</v>
      </c>
      <c r="AZ110" s="23">
        <f>Объекты!BU7</f>
        <v>22338959.760000668</v>
      </c>
      <c r="BA110" s="23">
        <f>Объекты!BV7</f>
        <v>1797543.3692498752</v>
      </c>
      <c r="BB110" s="23">
        <f>Объекты!BW7</f>
        <v>6588653.6606662562</v>
      </c>
      <c r="BC110" s="23">
        <f>Объекты!BX7</f>
        <v>12510438.926346021</v>
      </c>
      <c r="BD110" s="23">
        <f>Объекты!BY7</f>
        <v>1442323.803738513</v>
      </c>
      <c r="BE110" s="23">
        <f>Объекты!BZ7</f>
        <v>21988934.792543042</v>
      </c>
      <c r="BF110" s="23">
        <f>Объекты!CA7</f>
        <v>0</v>
      </c>
      <c r="BG110" s="23">
        <f>Объекты!CC7</f>
        <v>0</v>
      </c>
      <c r="BH110" s="23">
        <f>Объекты!CD7</f>
        <v>0</v>
      </c>
      <c r="BI110" s="23">
        <f>Объекты!CE7</f>
        <v>10951938.49</v>
      </c>
      <c r="BJ110" s="155"/>
      <c r="BK110" s="155"/>
      <c r="BL110" s="155"/>
      <c r="BM110" s="155"/>
      <c r="BN110" s="155"/>
      <c r="BO110" s="155"/>
      <c r="BP110" s="23">
        <f>Объекты!CQ7</f>
        <v>8125706.4976405604</v>
      </c>
      <c r="BQ110" s="23">
        <f>Объекты!CR7</f>
        <v>300853.61735593219</v>
      </c>
      <c r="BR110" s="23">
        <f>Объекты!CS7</f>
        <v>1586880.6759001159</v>
      </c>
      <c r="BS110" s="23">
        <f>Объекты!CT7</f>
        <v>2713407.1883727401</v>
      </c>
      <c r="BT110" s="23">
        <f>Объекты!CU7</f>
        <v>3524565.0160117727</v>
      </c>
      <c r="BU110" s="23">
        <f>Объекты!CV7</f>
        <v>352456.50160117727</v>
      </c>
      <c r="BV110" s="23">
        <f>Объекты!CW7</f>
        <v>1057369.5048035318</v>
      </c>
      <c r="BW110" s="23">
        <f>Объекты!CX7</f>
        <v>2114739.0096070636</v>
      </c>
      <c r="BX110" s="23">
        <f>Объекты!CY7</f>
        <v>39238.699999999997</v>
      </c>
      <c r="BY110" s="23">
        <f>Объекты!CZ7</f>
        <v>7367931.6118492326</v>
      </c>
      <c r="BZ110" s="23">
        <f>Объекты!DA7</f>
        <v>1533754.8468197018</v>
      </c>
      <c r="CA110" s="23">
        <f>Объекты!DB7</f>
        <v>263669.71999999997</v>
      </c>
      <c r="CB110" s="23">
        <f>Объекты!DC7</f>
        <v>1790879.1440545544</v>
      </c>
      <c r="CC110" s="23">
        <f>Объекты!DD7</f>
        <v>3602307.0765408901</v>
      </c>
      <c r="CD110" s="23">
        <f>Объекты!DF7</f>
        <v>8022037.9132454321</v>
      </c>
      <c r="CE110" s="23">
        <f>Объекты!DG7</f>
        <v>0</v>
      </c>
      <c r="CF110" s="23">
        <f>Объекты!DJ7</f>
        <v>718023.33311738539</v>
      </c>
      <c r="CG110" s="23">
        <f>Объекты!DL7</f>
        <v>1578375.4916338176</v>
      </c>
      <c r="CH110" s="23">
        <f>Объекты!DN7</f>
        <v>2353373.5884241685</v>
      </c>
      <c r="CI110" s="23">
        <f>Объекты!DO7</f>
        <v>3372265.5000700629</v>
      </c>
      <c r="CJ110" s="23">
        <f>Объекты!DQ7</f>
        <v>337226.55000700621</v>
      </c>
      <c r="CK110" s="23">
        <f>Объекты!DR7</f>
        <v>1011679.6500210187</v>
      </c>
      <c r="CL110" s="23">
        <f>Объекты!DS7</f>
        <v>2023359.3000420374</v>
      </c>
      <c r="CM110" s="23">
        <f>Объекты!EB7</f>
        <v>8694159.4343499187</v>
      </c>
      <c r="CN110" s="23">
        <f>Объекты!EC7</f>
        <v>1809830.7192472478</v>
      </c>
      <c r="CO110" s="23">
        <f>Объекты!ED7</f>
        <v>39699.174209826364</v>
      </c>
      <c r="CP110" s="23">
        <f>Объекты!EE7</f>
        <v>611.31059999976412</v>
      </c>
      <c r="CQ110" s="23">
        <f>Объекты!EF7</f>
        <v>1733444.0651905918</v>
      </c>
      <c r="CR110" s="23">
        <f>Объекты!EH7</f>
        <v>3020614.0741363722</v>
      </c>
      <c r="CS110" s="23">
        <f>Объекты!EI7</f>
        <v>83777.471355932241</v>
      </c>
      <c r="CT110" s="23">
        <f>Объекты!EJ7</f>
        <v>135413.04</v>
      </c>
      <c r="CU110" s="23">
        <f>Объекты!EK7</f>
        <v>130629.45999999996</v>
      </c>
      <c r="CV110" s="23">
        <f>Объекты!EL7</f>
        <v>2670794.1027804394</v>
      </c>
      <c r="CW110" s="23">
        <f>Объекты!EM7</f>
        <v>267079.41027804394</v>
      </c>
      <c r="CX110" s="23">
        <f>Объекты!EN7</f>
        <v>801238.23083413183</v>
      </c>
      <c r="CY110" s="23">
        <f>Объекты!EO7</f>
        <v>1602476.4616682637</v>
      </c>
      <c r="CZ110" s="23">
        <f>Объекты!EP7</f>
        <v>9311715.7681241781</v>
      </c>
      <c r="DA110" s="23">
        <f>Объекты!EQ7</f>
        <v>6241030.6384123471</v>
      </c>
      <c r="DB110" s="23">
        <f>Объекты!ER7</f>
        <v>5774568.1145041892</v>
      </c>
      <c r="DC110" s="23">
        <f>Объекты!ES7</f>
        <v>0</v>
      </c>
      <c r="DD110" s="23">
        <f>Объекты!ET7</f>
        <v>1462627.1695753008</v>
      </c>
      <c r="DE110" s="104">
        <f>Объекты!EU7</f>
        <v>543710.5333445468</v>
      </c>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row>
    <row r="111" spans="1:149" s="66" customFormat="1" ht="12.75" customHeight="1">
      <c r="A111" s="114" t="s">
        <v>786</v>
      </c>
      <c r="B111" s="80" t="s">
        <v>647</v>
      </c>
      <c r="C111" s="23"/>
      <c r="D111" s="23">
        <f>Объекты!U214</f>
        <v>483.26</v>
      </c>
      <c r="E111" s="23">
        <f>Объекты!V214</f>
        <v>92.561999999999998</v>
      </c>
      <c r="F111" s="23">
        <f>Объекты!W214</f>
        <v>0</v>
      </c>
      <c r="G111" s="23">
        <f>Объекты!X214</f>
        <v>0</v>
      </c>
      <c r="H111" s="23">
        <f>Объекты!$Y$214</f>
        <v>402</v>
      </c>
      <c r="I111" s="23">
        <f>Объекты!Z214</f>
        <v>77.034999999999997</v>
      </c>
      <c r="J111" s="23">
        <f>Объекты!AA214</f>
        <v>0</v>
      </c>
      <c r="K111" s="23">
        <f>Объекты!AB214</f>
        <v>0</v>
      </c>
      <c r="L111" s="23">
        <f>Объекты!AG214</f>
        <v>402</v>
      </c>
      <c r="M111" s="23">
        <f>Объекты!AH214</f>
        <v>77.034999999999997</v>
      </c>
      <c r="N111" s="23">
        <f>Объекты!AI214</f>
        <v>0</v>
      </c>
      <c r="O111" s="23">
        <f>Объекты!AJ214</f>
        <v>0</v>
      </c>
      <c r="P111" s="23">
        <f>Объекты!AK214</f>
        <v>160</v>
      </c>
      <c r="Q111" s="23">
        <f>Объекты!AL214</f>
        <v>76.444999999999993</v>
      </c>
      <c r="R111" s="23">
        <f>Объекты!AM214</f>
        <v>0</v>
      </c>
      <c r="S111" s="23">
        <f>Объекты!AN214</f>
        <v>0</v>
      </c>
      <c r="T111" s="23">
        <f>Объекты!AO214</f>
        <v>80</v>
      </c>
      <c r="U111" s="23">
        <f>Объекты!AP214</f>
        <v>0.59</v>
      </c>
      <c r="V111" s="23">
        <f>Объекты!AQ214</f>
        <v>0</v>
      </c>
      <c r="W111" s="23">
        <f>Объекты!AR214</f>
        <v>0</v>
      </c>
      <c r="X111" s="23">
        <f>Объекты!AS214</f>
        <v>0</v>
      </c>
      <c r="Y111" s="23">
        <f>Объекты!AT214</f>
        <v>0</v>
      </c>
      <c r="Z111" s="23">
        <f>Объекты!AU214</f>
        <v>0</v>
      </c>
      <c r="AA111" s="23">
        <f>Объекты!AV214</f>
        <v>0</v>
      </c>
      <c r="AB111" s="23">
        <f>Объекты!AW214</f>
        <v>162</v>
      </c>
      <c r="AC111" s="23">
        <f>Объекты!AX214</f>
        <v>0</v>
      </c>
      <c r="AD111" s="23">
        <f>Объекты!AY214</f>
        <v>0</v>
      </c>
      <c r="AE111" s="23">
        <f>Объекты!AZ214</f>
        <v>0</v>
      </c>
      <c r="AF111" s="23"/>
      <c r="AG111" s="23"/>
      <c r="AH111" s="23"/>
      <c r="AI111" s="23"/>
      <c r="AJ111" s="23"/>
      <c r="AK111" s="23"/>
      <c r="AL111" s="23"/>
      <c r="AM111" s="23"/>
      <c r="AN111" s="23"/>
      <c r="AO111" s="23"/>
      <c r="AP111" s="23"/>
      <c r="AQ111" s="23"/>
      <c r="AR111" s="23">
        <f>Объекты!BM214</f>
        <v>402</v>
      </c>
      <c r="AS111" s="23">
        <f>Объекты!BN214</f>
        <v>76.444999999999993</v>
      </c>
      <c r="AT111" s="23">
        <f>Объекты!BO214</f>
        <v>0</v>
      </c>
      <c r="AU111" s="23">
        <f>Объекты!BP214</f>
        <v>0</v>
      </c>
      <c r="AV111" s="23">
        <f>Объекты!BQ214</f>
        <v>402</v>
      </c>
      <c r="AW111" s="23">
        <f>Объекты!BR214</f>
        <v>76.444999999999993</v>
      </c>
      <c r="AX111" s="23">
        <f>Объекты!BS214</f>
        <v>0</v>
      </c>
      <c r="AY111" s="23">
        <f>Объекты!BT214</f>
        <v>0</v>
      </c>
      <c r="AZ111" s="23">
        <f>Объекты!BU214</f>
        <v>6555750.3922170354</v>
      </c>
      <c r="BA111" s="23">
        <f>Объекты!BV214</f>
        <v>532322.81214342383</v>
      </c>
      <c r="BB111" s="23">
        <f>Объекты!BW214</f>
        <v>1817402.3022072334</v>
      </c>
      <c r="BC111" s="23">
        <f>Объекты!BX214</f>
        <v>3684993.16069256</v>
      </c>
      <c r="BD111" s="23">
        <f>Объекты!BY214</f>
        <v>521032.11717381934</v>
      </c>
      <c r="BE111" s="23">
        <f>Объекты!BZ214</f>
        <v>6374069.3935729675</v>
      </c>
      <c r="BF111" s="23">
        <f>Объекты!CA214</f>
        <v>0</v>
      </c>
      <c r="BG111" s="23">
        <f>Объекты!CC214</f>
        <v>0</v>
      </c>
      <c r="BH111" s="23">
        <f>Объекты!CD214</f>
        <v>0</v>
      </c>
      <c r="BI111" s="23">
        <f>Объекты!CE214</f>
        <v>124729.89000000013</v>
      </c>
      <c r="BJ111" s="156"/>
      <c r="BK111" s="156"/>
      <c r="BL111" s="156"/>
      <c r="BM111" s="156"/>
      <c r="BN111" s="156"/>
      <c r="BO111" s="156"/>
      <c r="BP111" s="23">
        <f>Объекты!CQ214</f>
        <v>1036417.618968273</v>
      </c>
      <c r="BQ111" s="23">
        <f>Объекты!CR214</f>
        <v>46345</v>
      </c>
      <c r="BR111" s="23">
        <f>Объекты!CS214</f>
        <v>220511.05885275951</v>
      </c>
      <c r="BS111" s="23">
        <f>Объекты!CT214</f>
        <v>298638.88249048189</v>
      </c>
      <c r="BT111" s="23">
        <f>Объекты!CU214</f>
        <v>470922.67762503156</v>
      </c>
      <c r="BU111" s="23">
        <f>Объекты!CV214</f>
        <v>47092.267762503157</v>
      </c>
      <c r="BV111" s="23">
        <f>Объекты!CW214</f>
        <v>141276.80328750948</v>
      </c>
      <c r="BW111" s="23">
        <f>Объекты!CX214</f>
        <v>282553.60657501896</v>
      </c>
      <c r="BX111" s="23">
        <f>Объекты!CY214</f>
        <v>0</v>
      </c>
      <c r="BY111" s="23">
        <f>Объекты!CZ214</f>
        <v>345197.16081355931</v>
      </c>
      <c r="BZ111" s="23">
        <f>Объекты!DA214</f>
        <v>0</v>
      </c>
      <c r="CA111" s="23">
        <f>Объекты!DB214</f>
        <v>465467.30268153967</v>
      </c>
      <c r="CB111" s="23">
        <f>Объекты!DC214</f>
        <v>4922.17</v>
      </c>
      <c r="CC111" s="23">
        <f>Объекты!DD214</f>
        <v>4097921.9324095109</v>
      </c>
      <c r="CD111" s="23">
        <f>Объекты!DF214</f>
        <v>1470032.676</v>
      </c>
      <c r="CE111" s="23">
        <f>Объекты!DG214</f>
        <v>0</v>
      </c>
      <c r="CF111" s="23">
        <f>Объекты!DJ214</f>
        <v>95743.5</v>
      </c>
      <c r="CG111" s="23">
        <f>Объекты!DL214</f>
        <v>325130.88787999999</v>
      </c>
      <c r="CH111" s="23">
        <f>Объекты!DN214</f>
        <v>420997.64681999997</v>
      </c>
      <c r="CI111" s="23">
        <f>Объекты!DO214</f>
        <v>628160.6412999999</v>
      </c>
      <c r="CJ111" s="23">
        <f>Объекты!DQ214</f>
        <v>62816.064129999999</v>
      </c>
      <c r="CK111" s="23">
        <f>Объекты!DR214</f>
        <v>188448.19238999995</v>
      </c>
      <c r="CL111" s="23">
        <f>Объекты!DS214</f>
        <v>376896.38477999991</v>
      </c>
      <c r="CM111" s="23">
        <f>Объекты!EB214</f>
        <v>407332.64976</v>
      </c>
      <c r="CN111" s="23">
        <f>Объекты!EC214</f>
        <v>0</v>
      </c>
      <c r="CO111" s="23">
        <f>Объекты!ED214</f>
        <v>213528.81008153968</v>
      </c>
      <c r="CP111" s="23">
        <f>Объекты!EE214</f>
        <v>43.562337437877403</v>
      </c>
      <c r="CQ111" s="23">
        <f>Объекты!EF214</f>
        <v>101054.67799999999</v>
      </c>
      <c r="CR111" s="23">
        <f>Объекты!EH214</f>
        <v>5402832.9158928301</v>
      </c>
      <c r="CS111" s="23">
        <f>Объекты!EI214</f>
        <v>3926189.3221029998</v>
      </c>
      <c r="CT111" s="23">
        <f>Объекты!EJ214</f>
        <v>462267.02378983051</v>
      </c>
      <c r="CU111" s="23">
        <f>Объекты!EK214</f>
        <v>0</v>
      </c>
      <c r="CV111" s="23">
        <f>Объекты!EL214</f>
        <v>1014376.57</v>
      </c>
      <c r="CW111" s="23">
        <f>Объекты!EM214</f>
        <v>101437.65700000001</v>
      </c>
      <c r="CX111" s="23">
        <f>Объекты!EN214</f>
        <v>304312.97099999996</v>
      </c>
      <c r="CY111" s="23">
        <f>Объекты!EO214</f>
        <v>608625.94200000004</v>
      </c>
      <c r="CZ111" s="23">
        <f>Объекты!EP214</f>
        <v>840745.66561234079</v>
      </c>
      <c r="DA111" s="23">
        <f>Объекты!EQ214</f>
        <v>0</v>
      </c>
      <c r="DB111" s="23">
        <f>Объекты!ER214</f>
        <v>552657.33568691695</v>
      </c>
      <c r="DC111" s="23">
        <f>Объекты!ES214</f>
        <v>0</v>
      </c>
      <c r="DD111" s="23">
        <f>Объекты!ET214</f>
        <v>186555.17141428916</v>
      </c>
      <c r="DE111" s="104">
        <f>Объекты!EU214</f>
        <v>972509.92486070946</v>
      </c>
      <c r="DF111" s="67"/>
      <c r="DG111" s="67"/>
      <c r="DH111" s="67"/>
      <c r="DI111" s="67"/>
      <c r="DJ111" s="67"/>
      <c r="DK111" s="67"/>
      <c r="DL111" s="67"/>
      <c r="DM111" s="67"/>
      <c r="DN111" s="67"/>
      <c r="DO111" s="67"/>
      <c r="DP111" s="67"/>
      <c r="DQ111" s="67"/>
      <c r="DR111" s="67"/>
      <c r="DS111" s="67"/>
      <c r="DT111" s="67"/>
      <c r="DU111" s="67"/>
      <c r="DV111" s="67"/>
      <c r="DW111" s="67"/>
      <c r="DX111" s="67"/>
      <c r="DY111" s="67"/>
      <c r="DZ111" s="67"/>
      <c r="EA111" s="67"/>
      <c r="EB111" s="67"/>
      <c r="EC111" s="67"/>
      <c r="ED111" s="67"/>
      <c r="EE111" s="67"/>
      <c r="EF111" s="67"/>
      <c r="EG111" s="67"/>
      <c r="EH111" s="67"/>
      <c r="EI111" s="67"/>
      <c r="EJ111" s="67"/>
      <c r="EK111" s="67"/>
      <c r="EL111" s="67"/>
      <c r="EM111" s="67"/>
      <c r="EN111" s="67"/>
      <c r="EO111" s="67"/>
      <c r="EP111" s="67"/>
      <c r="EQ111" s="67"/>
      <c r="ER111" s="67"/>
      <c r="ES111" s="67"/>
    </row>
    <row r="112" spans="1:149" s="66" customFormat="1" ht="12.75" customHeight="1">
      <c r="A112" s="114" t="s">
        <v>872</v>
      </c>
      <c r="B112" s="72" t="s">
        <v>779</v>
      </c>
      <c r="C112" s="23"/>
      <c r="D112" s="23">
        <f>Объекты!U271</f>
        <v>0</v>
      </c>
      <c r="E112" s="23">
        <f>Объекты!V271</f>
        <v>0</v>
      </c>
      <c r="F112" s="23">
        <f>Объекты!W271</f>
        <v>0</v>
      </c>
      <c r="G112" s="23">
        <f>Объекты!X271</f>
        <v>0</v>
      </c>
      <c r="H112" s="23">
        <f>Объекты!$Y$271</f>
        <v>0</v>
      </c>
      <c r="I112" s="23">
        <f>Объекты!Z271</f>
        <v>0</v>
      </c>
      <c r="J112" s="23">
        <f>Объекты!AA271</f>
        <v>0</v>
      </c>
      <c r="K112" s="23">
        <f>Объекты!AB271</f>
        <v>0</v>
      </c>
      <c r="L112" s="23">
        <f>Объекты!AG271</f>
        <v>0</v>
      </c>
      <c r="M112" s="23">
        <f>Объекты!AH271</f>
        <v>0</v>
      </c>
      <c r="N112" s="23">
        <f>Объекты!AI271</f>
        <v>0</v>
      </c>
      <c r="O112" s="23">
        <f>Объекты!AJ271</f>
        <v>0</v>
      </c>
      <c r="P112" s="23">
        <f>Объекты!AK271</f>
        <v>0</v>
      </c>
      <c r="Q112" s="23">
        <f>Объекты!AL271</f>
        <v>0</v>
      </c>
      <c r="R112" s="23">
        <f>Объекты!AM271</f>
        <v>0</v>
      </c>
      <c r="S112" s="23">
        <f>Объекты!AN271</f>
        <v>0</v>
      </c>
      <c r="T112" s="23">
        <f>Объекты!AO271</f>
        <v>0</v>
      </c>
      <c r="U112" s="23">
        <f>Объекты!AP271</f>
        <v>0</v>
      </c>
      <c r="V112" s="23">
        <f>Объекты!AQ271</f>
        <v>0</v>
      </c>
      <c r="W112" s="23">
        <f>Объекты!AR271</f>
        <v>0</v>
      </c>
      <c r="X112" s="23">
        <f>Объекты!AS271</f>
        <v>0</v>
      </c>
      <c r="Y112" s="23">
        <f>Объекты!AT271</f>
        <v>0</v>
      </c>
      <c r="Z112" s="23">
        <f>Объекты!AU271</f>
        <v>0</v>
      </c>
      <c r="AA112" s="23">
        <f>Объекты!AV271</f>
        <v>0</v>
      </c>
      <c r="AB112" s="23">
        <f>Объекты!AW271</f>
        <v>0</v>
      </c>
      <c r="AC112" s="23">
        <f>Объекты!AX271</f>
        <v>0</v>
      </c>
      <c r="AD112" s="23">
        <f>Объекты!AY271</f>
        <v>0</v>
      </c>
      <c r="AE112" s="23">
        <f>Объекты!AZ271</f>
        <v>0</v>
      </c>
      <c r="AF112" s="23"/>
      <c r="AG112" s="23"/>
      <c r="AH112" s="23"/>
      <c r="AI112" s="23"/>
      <c r="AJ112" s="23"/>
      <c r="AK112" s="23"/>
      <c r="AL112" s="23"/>
      <c r="AM112" s="23"/>
      <c r="AN112" s="23"/>
      <c r="AO112" s="23"/>
      <c r="AP112" s="23"/>
      <c r="AQ112" s="23"/>
      <c r="AR112" s="23">
        <f>Объекты!BM271</f>
        <v>0</v>
      </c>
      <c r="AS112" s="23">
        <f>Объекты!BN271</f>
        <v>0</v>
      </c>
      <c r="AT112" s="23">
        <f>Объекты!BO271</f>
        <v>0</v>
      </c>
      <c r="AU112" s="23">
        <f>Объекты!BP271</f>
        <v>0</v>
      </c>
      <c r="AV112" s="23">
        <f>Объекты!BQ271</f>
        <v>0</v>
      </c>
      <c r="AW112" s="23">
        <f>Объекты!BR271</f>
        <v>0</v>
      </c>
      <c r="AX112" s="23">
        <f>Объекты!BS271</f>
        <v>0</v>
      </c>
      <c r="AY112" s="23">
        <f>Объекты!BT271</f>
        <v>0</v>
      </c>
      <c r="AZ112" s="23">
        <f>Объекты!BU271</f>
        <v>0</v>
      </c>
      <c r="BA112" s="23">
        <f>Объекты!BV271</f>
        <v>0</v>
      </c>
      <c r="BB112" s="23">
        <f>Объекты!BW271</f>
        <v>0</v>
      </c>
      <c r="BC112" s="23">
        <f>Объекты!BX271</f>
        <v>0</v>
      </c>
      <c r="BD112" s="23">
        <f>Объекты!BY271</f>
        <v>0</v>
      </c>
      <c r="BE112" s="23">
        <f>Объекты!BZ271</f>
        <v>0</v>
      </c>
      <c r="BF112" s="23">
        <f>Объекты!CA271</f>
        <v>0</v>
      </c>
      <c r="BG112" s="23">
        <f>Объекты!CC271</f>
        <v>0</v>
      </c>
      <c r="BH112" s="23">
        <f>Объекты!CD271</f>
        <v>0</v>
      </c>
      <c r="BI112" s="23">
        <f>Объекты!CE271</f>
        <v>0</v>
      </c>
      <c r="BJ112" s="156"/>
      <c r="BK112" s="156"/>
      <c r="BL112" s="156"/>
      <c r="BM112" s="156"/>
      <c r="BN112" s="156"/>
      <c r="BO112" s="156"/>
      <c r="BP112" s="23">
        <f>Объекты!CQ271</f>
        <v>0</v>
      </c>
      <c r="BQ112" s="23">
        <f>Объекты!CR271</f>
        <v>0</v>
      </c>
      <c r="BR112" s="23">
        <f>Объекты!CS271</f>
        <v>0</v>
      </c>
      <c r="BS112" s="23">
        <f>Объекты!CT271</f>
        <v>0</v>
      </c>
      <c r="BT112" s="23">
        <f>Объекты!CU271</f>
        <v>0</v>
      </c>
      <c r="BU112" s="23">
        <f>Объекты!CV271</f>
        <v>0</v>
      </c>
      <c r="BV112" s="23">
        <f>Объекты!CW271</f>
        <v>0</v>
      </c>
      <c r="BW112" s="23">
        <f>Объекты!CX271</f>
        <v>0</v>
      </c>
      <c r="BX112" s="23">
        <f>Объекты!CY271</f>
        <v>0</v>
      </c>
      <c r="BY112" s="23">
        <f>Объекты!CZ271</f>
        <v>0</v>
      </c>
      <c r="BZ112" s="23">
        <f>Объекты!DA271</f>
        <v>0</v>
      </c>
      <c r="CA112" s="23">
        <f>Объекты!DB271</f>
        <v>0</v>
      </c>
      <c r="CB112" s="23">
        <f>Объекты!DC271</f>
        <v>0</v>
      </c>
      <c r="CC112" s="23">
        <f>Объекты!DD271</f>
        <v>0</v>
      </c>
      <c r="CD112" s="23">
        <f>Объекты!DF271</f>
        <v>0</v>
      </c>
      <c r="CE112" s="23">
        <f>Объекты!DG271</f>
        <v>0</v>
      </c>
      <c r="CF112" s="23">
        <f>Объекты!DJ271</f>
        <v>0</v>
      </c>
      <c r="CG112" s="23">
        <f>Объекты!DL271</f>
        <v>0</v>
      </c>
      <c r="CH112" s="23">
        <f>Объекты!DN271</f>
        <v>0</v>
      </c>
      <c r="CI112" s="23">
        <f>Объекты!DO271</f>
        <v>0</v>
      </c>
      <c r="CJ112" s="23">
        <f>Объекты!DQ271</f>
        <v>0</v>
      </c>
      <c r="CK112" s="23">
        <f>Объекты!DR271</f>
        <v>0</v>
      </c>
      <c r="CL112" s="23">
        <f>Объекты!DS271</f>
        <v>0</v>
      </c>
      <c r="CM112" s="23">
        <f>Объекты!EB271</f>
        <v>0</v>
      </c>
      <c r="CN112" s="23">
        <f>Объекты!EC271</f>
        <v>0</v>
      </c>
      <c r="CO112" s="23">
        <f>Объекты!ED271</f>
        <v>0</v>
      </c>
      <c r="CP112" s="23">
        <f>Объекты!EE271</f>
        <v>0</v>
      </c>
      <c r="CQ112" s="23">
        <f>Объекты!EF271</f>
        <v>0</v>
      </c>
      <c r="CR112" s="23">
        <f>Объекты!EH271</f>
        <v>0</v>
      </c>
      <c r="CS112" s="23">
        <f>Объекты!EI271</f>
        <v>0</v>
      </c>
      <c r="CT112" s="23">
        <f>Объекты!EJ271</f>
        <v>0</v>
      </c>
      <c r="CU112" s="23">
        <f>Объекты!EK271</f>
        <v>0</v>
      </c>
      <c r="CV112" s="23">
        <f>Объекты!EL271</f>
        <v>0</v>
      </c>
      <c r="CW112" s="23">
        <f>Объекты!EM271</f>
        <v>0</v>
      </c>
      <c r="CX112" s="23">
        <f>Объекты!EN271</f>
        <v>0</v>
      </c>
      <c r="CY112" s="23">
        <f>Объекты!EO271</f>
        <v>0</v>
      </c>
      <c r="CZ112" s="23">
        <f>Объекты!EP271</f>
        <v>0</v>
      </c>
      <c r="DA112" s="23">
        <f>Объекты!EQ271</f>
        <v>0</v>
      </c>
      <c r="DB112" s="23">
        <f>Объекты!ER271</f>
        <v>0</v>
      </c>
      <c r="DC112" s="23">
        <f>Объекты!ES271</f>
        <v>0</v>
      </c>
      <c r="DD112" s="23">
        <f>Объекты!ET271</f>
        <v>0</v>
      </c>
      <c r="DE112" s="104">
        <f>Объекты!EU271</f>
        <v>0</v>
      </c>
      <c r="DF112" s="67"/>
      <c r="DG112" s="67"/>
      <c r="DH112" s="67"/>
      <c r="DI112" s="67"/>
      <c r="DJ112" s="67"/>
      <c r="DK112" s="67"/>
      <c r="DL112" s="67"/>
      <c r="DM112" s="67"/>
      <c r="DN112" s="67"/>
      <c r="DO112" s="67"/>
      <c r="DP112" s="67"/>
      <c r="DQ112" s="67"/>
      <c r="DR112" s="67"/>
      <c r="DS112" s="67"/>
      <c r="DT112" s="67"/>
      <c r="DU112" s="67"/>
      <c r="DV112" s="67"/>
      <c r="DW112" s="67"/>
      <c r="DX112" s="67"/>
      <c r="DY112" s="67"/>
      <c r="DZ112" s="67"/>
      <c r="EA112" s="67"/>
      <c r="EB112" s="67"/>
      <c r="EC112" s="67"/>
      <c r="ED112" s="67"/>
      <c r="EE112" s="67"/>
      <c r="EF112" s="67"/>
      <c r="EG112" s="67"/>
      <c r="EH112" s="67"/>
      <c r="EI112" s="67"/>
      <c r="EJ112" s="67"/>
      <c r="EK112" s="67"/>
      <c r="EL112" s="67"/>
      <c r="EM112" s="67"/>
      <c r="EN112" s="67"/>
      <c r="EO112" s="67"/>
      <c r="EP112" s="67"/>
      <c r="EQ112" s="67"/>
      <c r="ER112" s="67"/>
      <c r="ES112" s="67"/>
    </row>
    <row r="113" spans="1:156" s="66" customFormat="1" ht="13.5" customHeight="1">
      <c r="A113" s="114" t="s">
        <v>873</v>
      </c>
      <c r="B113" s="72" t="s">
        <v>781</v>
      </c>
      <c r="C113" s="23"/>
      <c r="D113" s="23">
        <f>Объекты!U280</f>
        <v>0</v>
      </c>
      <c r="E113" s="23">
        <f>Объекты!V280</f>
        <v>0</v>
      </c>
      <c r="F113" s="23">
        <f>Объекты!W280</f>
        <v>0</v>
      </c>
      <c r="G113" s="23">
        <f>Объекты!X280</f>
        <v>0</v>
      </c>
      <c r="H113" s="23">
        <f>Объекты!$Y$280</f>
        <v>0</v>
      </c>
      <c r="I113" s="23">
        <f>Объекты!Z280</f>
        <v>0</v>
      </c>
      <c r="J113" s="23">
        <f>Объекты!AA280</f>
        <v>0</v>
      </c>
      <c r="K113" s="23">
        <f>Объекты!AB280</f>
        <v>0</v>
      </c>
      <c r="L113" s="23">
        <f>Объекты!AG280</f>
        <v>0</v>
      </c>
      <c r="M113" s="23">
        <f>Объекты!AH280</f>
        <v>0</v>
      </c>
      <c r="N113" s="23">
        <f>Объекты!AI280</f>
        <v>0</v>
      </c>
      <c r="O113" s="23">
        <f>Объекты!AJ280</f>
        <v>0</v>
      </c>
      <c r="P113" s="23">
        <f>Объекты!AK280</f>
        <v>0</v>
      </c>
      <c r="Q113" s="23">
        <f>Объекты!AL280</f>
        <v>0</v>
      </c>
      <c r="R113" s="23">
        <f>Объекты!AM280</f>
        <v>0</v>
      </c>
      <c r="S113" s="23">
        <f>Объекты!AN280</f>
        <v>0</v>
      </c>
      <c r="T113" s="23">
        <f>Объекты!AO280</f>
        <v>0</v>
      </c>
      <c r="U113" s="23">
        <f>Объекты!AP280</f>
        <v>0</v>
      </c>
      <c r="V113" s="23">
        <f>Объекты!AQ280</f>
        <v>0</v>
      </c>
      <c r="W113" s="23">
        <f>Объекты!AR280</f>
        <v>0</v>
      </c>
      <c r="X113" s="23">
        <f>Объекты!AS280</f>
        <v>0</v>
      </c>
      <c r="Y113" s="23">
        <f>Объекты!AT280</f>
        <v>0</v>
      </c>
      <c r="Z113" s="23">
        <f>Объекты!AU280</f>
        <v>0</v>
      </c>
      <c r="AA113" s="23">
        <f>Объекты!AV280</f>
        <v>0</v>
      </c>
      <c r="AB113" s="23">
        <f>Объекты!AW280</f>
        <v>0</v>
      </c>
      <c r="AC113" s="23">
        <f>Объекты!AX280</f>
        <v>0</v>
      </c>
      <c r="AD113" s="23">
        <f>Объекты!AY280</f>
        <v>0</v>
      </c>
      <c r="AE113" s="23">
        <f>Объекты!AZ280</f>
        <v>0</v>
      </c>
      <c r="AF113" s="23"/>
      <c r="AG113" s="23"/>
      <c r="AH113" s="23"/>
      <c r="AI113" s="23"/>
      <c r="AJ113" s="23"/>
      <c r="AK113" s="23"/>
      <c r="AL113" s="23"/>
      <c r="AM113" s="23"/>
      <c r="AN113" s="23"/>
      <c r="AO113" s="23"/>
      <c r="AP113" s="23"/>
      <c r="AQ113" s="23"/>
      <c r="AR113" s="23">
        <f>Объекты!BM280</f>
        <v>0</v>
      </c>
      <c r="AS113" s="23">
        <f>Объекты!BN280</f>
        <v>0</v>
      </c>
      <c r="AT113" s="23">
        <f>Объекты!BO280</f>
        <v>0</v>
      </c>
      <c r="AU113" s="23">
        <f>Объекты!BP280</f>
        <v>0</v>
      </c>
      <c r="AV113" s="23">
        <f>Объекты!BQ280</f>
        <v>0</v>
      </c>
      <c r="AW113" s="23">
        <f>Объекты!BR280</f>
        <v>0</v>
      </c>
      <c r="AX113" s="23">
        <f>Объекты!BS280</f>
        <v>0</v>
      </c>
      <c r="AY113" s="23">
        <f>Объекты!BT280</f>
        <v>0</v>
      </c>
      <c r="AZ113" s="23">
        <f>Объекты!BU280</f>
        <v>0</v>
      </c>
      <c r="BA113" s="23">
        <f>Объекты!BV280</f>
        <v>0</v>
      </c>
      <c r="BB113" s="23">
        <f>Объекты!BW280</f>
        <v>0</v>
      </c>
      <c r="BC113" s="23">
        <f>Объекты!BX280</f>
        <v>0</v>
      </c>
      <c r="BD113" s="23">
        <f>Объекты!BY280</f>
        <v>0</v>
      </c>
      <c r="BE113" s="23">
        <f>Объекты!BZ280</f>
        <v>0</v>
      </c>
      <c r="BF113" s="23">
        <f>Объекты!CA280</f>
        <v>0</v>
      </c>
      <c r="BG113" s="23">
        <f>Объекты!CC280</f>
        <v>0</v>
      </c>
      <c r="BH113" s="23">
        <f>Объекты!CD280</f>
        <v>0</v>
      </c>
      <c r="BI113" s="23">
        <f>Объекты!CE280</f>
        <v>0</v>
      </c>
      <c r="BJ113" s="156"/>
      <c r="BK113" s="156"/>
      <c r="BL113" s="156"/>
      <c r="BM113" s="156"/>
      <c r="BN113" s="156"/>
      <c r="BO113" s="156"/>
      <c r="BP113" s="23">
        <f>Объекты!CQ280</f>
        <v>0</v>
      </c>
      <c r="BQ113" s="23">
        <f>Объекты!CR280</f>
        <v>0</v>
      </c>
      <c r="BR113" s="23">
        <f>Объекты!CS280</f>
        <v>0</v>
      </c>
      <c r="BS113" s="23">
        <f>Объекты!CT280</f>
        <v>0</v>
      </c>
      <c r="BT113" s="23">
        <f>Объекты!CU280</f>
        <v>0</v>
      </c>
      <c r="BU113" s="23">
        <f>Объекты!CV280</f>
        <v>0</v>
      </c>
      <c r="BV113" s="23">
        <f>Объекты!CW280</f>
        <v>0</v>
      </c>
      <c r="BW113" s="23">
        <f>Объекты!CX280</f>
        <v>0</v>
      </c>
      <c r="BX113" s="23">
        <f>Объекты!CY280</f>
        <v>0</v>
      </c>
      <c r="BY113" s="23">
        <f>Объекты!CZ280</f>
        <v>0</v>
      </c>
      <c r="BZ113" s="23">
        <f>Объекты!DA280</f>
        <v>0</v>
      </c>
      <c r="CA113" s="23">
        <f>Объекты!DB280</f>
        <v>0</v>
      </c>
      <c r="CB113" s="23">
        <f>Объекты!DC280</f>
        <v>0</v>
      </c>
      <c r="CC113" s="23">
        <f>Объекты!DD280</f>
        <v>0</v>
      </c>
      <c r="CD113" s="23">
        <f>Объекты!DF280</f>
        <v>0</v>
      </c>
      <c r="CE113" s="23">
        <f>Объекты!DG280</f>
        <v>0</v>
      </c>
      <c r="CF113" s="23">
        <f>Объекты!DJ280</f>
        <v>0</v>
      </c>
      <c r="CG113" s="23">
        <f>Объекты!DL280</f>
        <v>0</v>
      </c>
      <c r="CH113" s="23">
        <f>Объекты!DN280</f>
        <v>0</v>
      </c>
      <c r="CI113" s="23">
        <f>Объекты!DO280</f>
        <v>0</v>
      </c>
      <c r="CJ113" s="23">
        <f>Объекты!DQ280</f>
        <v>0</v>
      </c>
      <c r="CK113" s="23">
        <f>Объекты!DR280</f>
        <v>0</v>
      </c>
      <c r="CL113" s="23">
        <f>Объекты!DS280</f>
        <v>0</v>
      </c>
      <c r="CM113" s="23">
        <f>Объекты!EB280</f>
        <v>0</v>
      </c>
      <c r="CN113" s="23">
        <f>Объекты!EC280</f>
        <v>0</v>
      </c>
      <c r="CO113" s="23">
        <f>Объекты!ED280</f>
        <v>0</v>
      </c>
      <c r="CP113" s="23">
        <f>Объекты!EE280</f>
        <v>0</v>
      </c>
      <c r="CQ113" s="23">
        <f>Объекты!EF280</f>
        <v>0</v>
      </c>
      <c r="CR113" s="23">
        <f>Объекты!EH280</f>
        <v>0</v>
      </c>
      <c r="CS113" s="23">
        <f>Объекты!EI280</f>
        <v>0</v>
      </c>
      <c r="CT113" s="23">
        <f>Объекты!EJ280</f>
        <v>0</v>
      </c>
      <c r="CU113" s="23">
        <f>Объекты!EK280</f>
        <v>0</v>
      </c>
      <c r="CV113" s="23">
        <f>Объекты!EL280</f>
        <v>0</v>
      </c>
      <c r="CW113" s="23">
        <f>Объекты!EM280</f>
        <v>0</v>
      </c>
      <c r="CX113" s="23">
        <f>Объекты!EN280</f>
        <v>0</v>
      </c>
      <c r="CY113" s="23">
        <f>Объекты!EO280</f>
        <v>0</v>
      </c>
      <c r="CZ113" s="23">
        <f>Объекты!EP280</f>
        <v>0</v>
      </c>
      <c r="DA113" s="23">
        <f>Объекты!EQ280</f>
        <v>0</v>
      </c>
      <c r="DB113" s="23">
        <f>Объекты!ER280</f>
        <v>0</v>
      </c>
      <c r="DC113" s="23">
        <f>Объекты!ES280</f>
        <v>0</v>
      </c>
      <c r="DD113" s="23">
        <f>Объекты!ET280</f>
        <v>0</v>
      </c>
      <c r="DE113" s="104">
        <f>Объекты!EU280</f>
        <v>0</v>
      </c>
      <c r="DF113" s="67"/>
      <c r="DG113" s="67"/>
      <c r="DH113" s="67"/>
      <c r="DI113" s="67"/>
      <c r="DJ113" s="67"/>
      <c r="DK113" s="67"/>
      <c r="DL113" s="67"/>
      <c r="DM113" s="67"/>
      <c r="DN113" s="67"/>
      <c r="DO113" s="67"/>
      <c r="DP113" s="67"/>
      <c r="DQ113" s="67"/>
      <c r="DR113" s="67"/>
      <c r="DS113" s="67"/>
      <c r="DT113" s="67"/>
      <c r="DU113" s="67"/>
      <c r="DV113" s="67"/>
      <c r="DW113" s="67"/>
      <c r="DX113" s="67"/>
      <c r="DY113" s="67"/>
      <c r="DZ113" s="67"/>
      <c r="EA113" s="67"/>
      <c r="EB113" s="67"/>
      <c r="EC113" s="67"/>
      <c r="ED113" s="67"/>
      <c r="EE113" s="67"/>
      <c r="EF113" s="67"/>
      <c r="EG113" s="67"/>
      <c r="EH113" s="67"/>
      <c r="EI113" s="67"/>
      <c r="EJ113" s="67"/>
      <c r="EK113" s="67"/>
      <c r="EL113" s="67"/>
      <c r="EM113" s="67"/>
      <c r="EN113" s="67"/>
      <c r="EO113" s="67"/>
      <c r="EP113" s="67"/>
      <c r="EQ113" s="67"/>
      <c r="ER113" s="67"/>
      <c r="ES113" s="67"/>
    </row>
    <row r="114" spans="1:156" s="66" customFormat="1" ht="13.5" customHeight="1">
      <c r="A114" s="114" t="s">
        <v>874</v>
      </c>
      <c r="B114" s="72" t="s">
        <v>782</v>
      </c>
      <c r="C114" s="23"/>
      <c r="D114" s="23">
        <f>Объекты!U292</f>
        <v>0</v>
      </c>
      <c r="E114" s="23">
        <f>Объекты!V292</f>
        <v>0</v>
      </c>
      <c r="F114" s="23">
        <f>Объекты!W292</f>
        <v>0</v>
      </c>
      <c r="G114" s="23">
        <f>Объекты!X292</f>
        <v>0</v>
      </c>
      <c r="H114" s="23">
        <f>Объекты!$Y$292</f>
        <v>0</v>
      </c>
      <c r="I114" s="23">
        <f>Объекты!Z292</f>
        <v>0</v>
      </c>
      <c r="J114" s="23">
        <f>Объекты!AA292</f>
        <v>0</v>
      </c>
      <c r="K114" s="23">
        <f>Объекты!AB292</f>
        <v>0</v>
      </c>
      <c r="L114" s="23">
        <f>Объекты!AG292</f>
        <v>0</v>
      </c>
      <c r="M114" s="23">
        <f>Объекты!AH292</f>
        <v>0</v>
      </c>
      <c r="N114" s="23">
        <f>Объекты!AI292</f>
        <v>0</v>
      </c>
      <c r="O114" s="23">
        <f>Объекты!AJ292</f>
        <v>0</v>
      </c>
      <c r="P114" s="23">
        <f>Объекты!AK292</f>
        <v>0</v>
      </c>
      <c r="Q114" s="23">
        <f>Объекты!AL292</f>
        <v>0</v>
      </c>
      <c r="R114" s="23">
        <f>Объекты!AM292</f>
        <v>0</v>
      </c>
      <c r="S114" s="23">
        <f>Объекты!AN292</f>
        <v>0</v>
      </c>
      <c r="T114" s="23">
        <f>Объекты!AO292</f>
        <v>0</v>
      </c>
      <c r="U114" s="23">
        <f>Объекты!AP292</f>
        <v>0</v>
      </c>
      <c r="V114" s="23">
        <f>Объекты!AQ292</f>
        <v>0</v>
      </c>
      <c r="W114" s="23">
        <f>Объекты!AR292</f>
        <v>0</v>
      </c>
      <c r="X114" s="23">
        <f>Объекты!AS292</f>
        <v>0</v>
      </c>
      <c r="Y114" s="23">
        <f>Объекты!AT292</f>
        <v>0</v>
      </c>
      <c r="Z114" s="23">
        <f>Объекты!AU292</f>
        <v>0</v>
      </c>
      <c r="AA114" s="23">
        <f>Объекты!AV292</f>
        <v>0</v>
      </c>
      <c r="AB114" s="23">
        <f>Объекты!AW292</f>
        <v>0</v>
      </c>
      <c r="AC114" s="23">
        <f>Объекты!AX292</f>
        <v>0</v>
      </c>
      <c r="AD114" s="23">
        <f>Объекты!AY292</f>
        <v>0</v>
      </c>
      <c r="AE114" s="23">
        <f>Объекты!AZ292</f>
        <v>0</v>
      </c>
      <c r="AF114" s="23"/>
      <c r="AG114" s="23"/>
      <c r="AH114" s="23"/>
      <c r="AI114" s="23"/>
      <c r="AJ114" s="23"/>
      <c r="AK114" s="23"/>
      <c r="AL114" s="23"/>
      <c r="AM114" s="23"/>
      <c r="AN114" s="23"/>
      <c r="AO114" s="23"/>
      <c r="AP114" s="23"/>
      <c r="AQ114" s="23"/>
      <c r="AR114" s="23">
        <f>Объекты!BM292</f>
        <v>0</v>
      </c>
      <c r="AS114" s="23">
        <f>Объекты!BN292</f>
        <v>0</v>
      </c>
      <c r="AT114" s="23">
        <f>Объекты!BO292</f>
        <v>0</v>
      </c>
      <c r="AU114" s="23">
        <f>Объекты!BP292</f>
        <v>0</v>
      </c>
      <c r="AV114" s="23">
        <f>Объекты!BQ292</f>
        <v>0</v>
      </c>
      <c r="AW114" s="23">
        <f>Объекты!BR292</f>
        <v>0</v>
      </c>
      <c r="AX114" s="23">
        <f>Объекты!BS292</f>
        <v>0</v>
      </c>
      <c r="AY114" s="23">
        <f>Объекты!BT292</f>
        <v>0</v>
      </c>
      <c r="AZ114" s="23">
        <f>Объекты!BU292</f>
        <v>0</v>
      </c>
      <c r="BA114" s="23">
        <f>Объекты!BV292</f>
        <v>0</v>
      </c>
      <c r="BB114" s="23">
        <f>Объекты!BW292</f>
        <v>0</v>
      </c>
      <c r="BC114" s="23">
        <f>Объекты!BX292</f>
        <v>0</v>
      </c>
      <c r="BD114" s="23">
        <f>Объекты!BY292</f>
        <v>0</v>
      </c>
      <c r="BE114" s="23">
        <f>Объекты!BZ292</f>
        <v>0</v>
      </c>
      <c r="BF114" s="23">
        <f>Объекты!CA292</f>
        <v>0</v>
      </c>
      <c r="BG114" s="23">
        <f>Объекты!CC292</f>
        <v>0</v>
      </c>
      <c r="BH114" s="23">
        <f>Объекты!CD292</f>
        <v>0</v>
      </c>
      <c r="BI114" s="23">
        <f>Объекты!CE292</f>
        <v>0</v>
      </c>
      <c r="BJ114" s="156"/>
      <c r="BK114" s="156"/>
      <c r="BL114" s="156"/>
      <c r="BM114" s="156"/>
      <c r="BN114" s="156"/>
      <c r="BO114" s="156"/>
      <c r="BP114" s="23">
        <f>Объекты!CQ292</f>
        <v>0</v>
      </c>
      <c r="BQ114" s="23">
        <f>Объекты!CR292</f>
        <v>0</v>
      </c>
      <c r="BR114" s="23">
        <f>Объекты!CS292</f>
        <v>0</v>
      </c>
      <c r="BS114" s="23">
        <f>Объекты!CT292</f>
        <v>0</v>
      </c>
      <c r="BT114" s="23">
        <f>Объекты!CU292</f>
        <v>0</v>
      </c>
      <c r="BU114" s="23">
        <f>Объекты!CV292</f>
        <v>0</v>
      </c>
      <c r="BV114" s="23">
        <f>Объекты!CW292</f>
        <v>0</v>
      </c>
      <c r="BW114" s="23">
        <f>Объекты!CX292</f>
        <v>0</v>
      </c>
      <c r="BX114" s="23">
        <f>Объекты!CY292</f>
        <v>0</v>
      </c>
      <c r="BY114" s="23">
        <f>Объекты!CZ292</f>
        <v>0</v>
      </c>
      <c r="BZ114" s="23">
        <f>Объекты!DA292</f>
        <v>0</v>
      </c>
      <c r="CA114" s="23">
        <f>Объекты!DB292</f>
        <v>0</v>
      </c>
      <c r="CB114" s="23">
        <f>Объекты!DC292</f>
        <v>0</v>
      </c>
      <c r="CC114" s="23">
        <f>Объекты!DD292</f>
        <v>0</v>
      </c>
      <c r="CD114" s="23">
        <f>Объекты!DF292</f>
        <v>0</v>
      </c>
      <c r="CE114" s="23">
        <f>Объекты!DG292</f>
        <v>0</v>
      </c>
      <c r="CF114" s="23">
        <f>Объекты!DJ292</f>
        <v>0</v>
      </c>
      <c r="CG114" s="23">
        <f>Объекты!DL292</f>
        <v>0</v>
      </c>
      <c r="CH114" s="23">
        <f>Объекты!DN292</f>
        <v>0</v>
      </c>
      <c r="CI114" s="23">
        <f>Объекты!DO292</f>
        <v>0</v>
      </c>
      <c r="CJ114" s="23">
        <f>Объекты!DQ292</f>
        <v>0</v>
      </c>
      <c r="CK114" s="23">
        <f>Объекты!DR292</f>
        <v>0</v>
      </c>
      <c r="CL114" s="23">
        <f>Объекты!DS292</f>
        <v>0</v>
      </c>
      <c r="CM114" s="23">
        <f>Объекты!EB292</f>
        <v>0</v>
      </c>
      <c r="CN114" s="23">
        <f>Объекты!EC292</f>
        <v>0</v>
      </c>
      <c r="CO114" s="23">
        <f>Объекты!ED292</f>
        <v>0</v>
      </c>
      <c r="CP114" s="23">
        <f>Объекты!EE292</f>
        <v>0</v>
      </c>
      <c r="CQ114" s="23">
        <f>Объекты!EF292</f>
        <v>0</v>
      </c>
      <c r="CR114" s="23">
        <f>Объекты!EH292</f>
        <v>0</v>
      </c>
      <c r="CS114" s="23">
        <f>Объекты!EI292</f>
        <v>0</v>
      </c>
      <c r="CT114" s="23">
        <f>Объекты!EJ292</f>
        <v>0</v>
      </c>
      <c r="CU114" s="23">
        <f>Объекты!EK292</f>
        <v>0</v>
      </c>
      <c r="CV114" s="23">
        <f>Объекты!EL292</f>
        <v>0</v>
      </c>
      <c r="CW114" s="23">
        <f>Объекты!EM292</f>
        <v>0</v>
      </c>
      <c r="CX114" s="23">
        <f>Объекты!EN292</f>
        <v>0</v>
      </c>
      <c r="CY114" s="23">
        <f>Объекты!EO292</f>
        <v>0</v>
      </c>
      <c r="CZ114" s="23">
        <f>Объекты!EP292</f>
        <v>0</v>
      </c>
      <c r="DA114" s="23">
        <f>Объекты!EQ292</f>
        <v>0</v>
      </c>
      <c r="DB114" s="23">
        <f>Объекты!ER292</f>
        <v>0</v>
      </c>
      <c r="DC114" s="23">
        <f>Объекты!ES292</f>
        <v>0</v>
      </c>
      <c r="DD114" s="23">
        <f>Объекты!ET292</f>
        <v>0</v>
      </c>
      <c r="DE114" s="104">
        <f>Объекты!EU292</f>
        <v>0</v>
      </c>
      <c r="DF114" s="67"/>
      <c r="DG114" s="67"/>
      <c r="DH114" s="67"/>
      <c r="DI114" s="67"/>
      <c r="DJ114" s="67"/>
      <c r="DK114" s="67"/>
      <c r="DL114" s="67"/>
      <c r="DM114" s="67"/>
      <c r="DN114" s="67"/>
      <c r="DO114" s="67"/>
      <c r="DP114" s="67"/>
      <c r="DQ114" s="67"/>
      <c r="DR114" s="67"/>
      <c r="DS114" s="67"/>
      <c r="DT114" s="67"/>
      <c r="DU114" s="67"/>
      <c r="DV114" s="67"/>
      <c r="DW114" s="67"/>
      <c r="DX114" s="67"/>
      <c r="DY114" s="67"/>
      <c r="DZ114" s="67"/>
      <c r="EA114" s="67"/>
      <c r="EB114" s="67"/>
      <c r="EC114" s="67"/>
      <c r="ED114" s="67"/>
      <c r="EE114" s="67"/>
      <c r="EF114" s="67"/>
      <c r="EG114" s="67"/>
      <c r="EH114" s="67"/>
      <c r="EI114" s="67"/>
      <c r="EJ114" s="67"/>
      <c r="EK114" s="67"/>
      <c r="EL114" s="67"/>
      <c r="EM114" s="67"/>
      <c r="EN114" s="67"/>
      <c r="EO114" s="67"/>
      <c r="EP114" s="67"/>
      <c r="EQ114" s="67"/>
      <c r="ER114" s="67"/>
      <c r="ES114" s="67"/>
    </row>
    <row r="115" spans="1:156" s="66" customFormat="1" ht="13.5" customHeight="1" thickBot="1">
      <c r="A115" s="114" t="s">
        <v>574</v>
      </c>
      <c r="B115" s="72" t="s">
        <v>575</v>
      </c>
      <c r="C115" s="23"/>
      <c r="D115" s="23">
        <f>Объекты!U293</f>
        <v>0</v>
      </c>
      <c r="E115" s="23">
        <f>Объекты!V293</f>
        <v>0</v>
      </c>
      <c r="F115" s="23">
        <f>Объекты!W293</f>
        <v>0</v>
      </c>
      <c r="G115" s="23">
        <f>Объекты!X293</f>
        <v>0</v>
      </c>
      <c r="H115" s="23">
        <f>Объекты!$Y$293</f>
        <v>0</v>
      </c>
      <c r="I115" s="23">
        <f>Объекты!Z293</f>
        <v>0</v>
      </c>
      <c r="J115" s="23">
        <f>Объекты!AA293</f>
        <v>0</v>
      </c>
      <c r="K115" s="23">
        <f>Объекты!AB293</f>
        <v>0</v>
      </c>
      <c r="L115" s="23">
        <f>Объекты!AG293</f>
        <v>0</v>
      </c>
      <c r="M115" s="23">
        <f>Объекты!AH293</f>
        <v>0</v>
      </c>
      <c r="N115" s="23">
        <f>Объекты!AI293</f>
        <v>0</v>
      </c>
      <c r="O115" s="23">
        <f>Объекты!AJ293</f>
        <v>0</v>
      </c>
      <c r="P115" s="23">
        <f>Объекты!AK293</f>
        <v>0</v>
      </c>
      <c r="Q115" s="23">
        <f>Объекты!AL293</f>
        <v>0</v>
      </c>
      <c r="R115" s="23">
        <f>Объекты!AM293</f>
        <v>0</v>
      </c>
      <c r="S115" s="23">
        <f>Объекты!AN293</f>
        <v>0</v>
      </c>
      <c r="T115" s="23">
        <f>Объекты!AO293</f>
        <v>0</v>
      </c>
      <c r="U115" s="23">
        <f>Объекты!AP293</f>
        <v>0</v>
      </c>
      <c r="V115" s="23">
        <f>Объекты!AQ293</f>
        <v>0</v>
      </c>
      <c r="W115" s="23">
        <f>Объекты!AR293</f>
        <v>0</v>
      </c>
      <c r="X115" s="23">
        <f>Объекты!AS293</f>
        <v>0</v>
      </c>
      <c r="Y115" s="23">
        <f>Объекты!AT293</f>
        <v>0</v>
      </c>
      <c r="Z115" s="23">
        <f>Объекты!AU293</f>
        <v>0</v>
      </c>
      <c r="AA115" s="23">
        <f>Объекты!AV293</f>
        <v>0</v>
      </c>
      <c r="AB115" s="23">
        <f>Объекты!AW293</f>
        <v>0</v>
      </c>
      <c r="AC115" s="23">
        <f>Объекты!AX293</f>
        <v>0</v>
      </c>
      <c r="AD115" s="23">
        <f>Объекты!AY293</f>
        <v>0</v>
      </c>
      <c r="AE115" s="23">
        <f>Объекты!AZ293</f>
        <v>0</v>
      </c>
      <c r="AF115" s="23"/>
      <c r="AG115" s="23"/>
      <c r="AH115" s="23"/>
      <c r="AI115" s="23"/>
      <c r="AJ115" s="23"/>
      <c r="AK115" s="23"/>
      <c r="AL115" s="23"/>
      <c r="AM115" s="23"/>
      <c r="AN115" s="23"/>
      <c r="AO115" s="23"/>
      <c r="AP115" s="23"/>
      <c r="AQ115" s="23"/>
      <c r="AR115" s="23">
        <f>Объекты!BM293</f>
        <v>0</v>
      </c>
      <c r="AS115" s="23">
        <f>Объекты!BN293</f>
        <v>0</v>
      </c>
      <c r="AT115" s="23">
        <f>Объекты!BO293</f>
        <v>0</v>
      </c>
      <c r="AU115" s="23">
        <f>Объекты!BP293</f>
        <v>0</v>
      </c>
      <c r="AV115" s="23">
        <f>Объекты!BQ293</f>
        <v>0</v>
      </c>
      <c r="AW115" s="23">
        <f>Объекты!BR293</f>
        <v>0</v>
      </c>
      <c r="AX115" s="23">
        <f>Объекты!BS293</f>
        <v>0</v>
      </c>
      <c r="AY115" s="23">
        <f>Объекты!BT293</f>
        <v>0</v>
      </c>
      <c r="AZ115" s="23">
        <f>Объекты!BU293</f>
        <v>0</v>
      </c>
      <c r="BA115" s="23">
        <f>Объекты!BV293</f>
        <v>0</v>
      </c>
      <c r="BB115" s="23">
        <f>Объекты!BW293</f>
        <v>0</v>
      </c>
      <c r="BC115" s="23">
        <f>Объекты!BX293</f>
        <v>0</v>
      </c>
      <c r="BD115" s="23">
        <f>Объекты!BY293</f>
        <v>0</v>
      </c>
      <c r="BE115" s="23">
        <f>Объекты!BZ293</f>
        <v>0</v>
      </c>
      <c r="BF115" s="23">
        <f>Объекты!CA293</f>
        <v>0</v>
      </c>
      <c r="BG115" s="23">
        <f>Объекты!CC293</f>
        <v>0</v>
      </c>
      <c r="BH115" s="23">
        <f>Объекты!CD293</f>
        <v>0</v>
      </c>
      <c r="BI115" s="23">
        <f>Объекты!CE293</f>
        <v>0</v>
      </c>
      <c r="BJ115" s="156"/>
      <c r="BK115" s="156"/>
      <c r="BL115" s="156"/>
      <c r="BM115" s="156"/>
      <c r="BN115" s="156"/>
      <c r="BO115" s="156"/>
      <c r="BP115" s="23">
        <f>Объекты!CQ293</f>
        <v>0</v>
      </c>
      <c r="BQ115" s="23">
        <f>Объекты!CR293</f>
        <v>0</v>
      </c>
      <c r="BR115" s="23">
        <f>Объекты!CS293</f>
        <v>0</v>
      </c>
      <c r="BS115" s="23">
        <f>Объекты!CT293</f>
        <v>0</v>
      </c>
      <c r="BT115" s="23">
        <f>Объекты!CU293</f>
        <v>0</v>
      </c>
      <c r="BU115" s="23">
        <f>Объекты!CV293</f>
        <v>0</v>
      </c>
      <c r="BV115" s="23">
        <f>Объекты!CW293</f>
        <v>0</v>
      </c>
      <c r="BW115" s="23">
        <f>Объекты!CX293</f>
        <v>0</v>
      </c>
      <c r="BX115" s="23">
        <f>Объекты!CY293</f>
        <v>0</v>
      </c>
      <c r="BY115" s="23">
        <f>Объекты!CZ293</f>
        <v>0</v>
      </c>
      <c r="BZ115" s="23">
        <f>Объекты!DA293</f>
        <v>0</v>
      </c>
      <c r="CA115" s="23">
        <f>Объекты!DB293</f>
        <v>0</v>
      </c>
      <c r="CB115" s="23">
        <f>Объекты!DC293</f>
        <v>0</v>
      </c>
      <c r="CC115" s="23">
        <f>Объекты!DD293</f>
        <v>0</v>
      </c>
      <c r="CD115" s="23">
        <f>Объекты!DF293</f>
        <v>0</v>
      </c>
      <c r="CE115" s="23">
        <f>Объекты!DG293</f>
        <v>0</v>
      </c>
      <c r="CF115" s="23">
        <f>Объекты!DJ293</f>
        <v>0</v>
      </c>
      <c r="CG115" s="23">
        <f>Объекты!DL293</f>
        <v>0</v>
      </c>
      <c r="CH115" s="23">
        <f>Объекты!DN293</f>
        <v>0</v>
      </c>
      <c r="CI115" s="23">
        <f>Объекты!DO293</f>
        <v>0</v>
      </c>
      <c r="CJ115" s="23">
        <f>Объекты!DQ293</f>
        <v>0</v>
      </c>
      <c r="CK115" s="23">
        <f>Объекты!DR293</f>
        <v>0</v>
      </c>
      <c r="CL115" s="23">
        <f>Объекты!DS293</f>
        <v>0</v>
      </c>
      <c r="CM115" s="23">
        <f>Объекты!EB293</f>
        <v>0</v>
      </c>
      <c r="CN115" s="23">
        <f>Объекты!EC293</f>
        <v>0</v>
      </c>
      <c r="CO115" s="23">
        <f>Объекты!ED293</f>
        <v>0</v>
      </c>
      <c r="CP115" s="23">
        <f>Объекты!EE293</f>
        <v>0</v>
      </c>
      <c r="CQ115" s="23">
        <f>Объекты!EF293</f>
        <v>0</v>
      </c>
      <c r="CR115" s="23">
        <f>Объекты!EH293</f>
        <v>0</v>
      </c>
      <c r="CS115" s="23">
        <f>Объекты!EI293</f>
        <v>0</v>
      </c>
      <c r="CT115" s="23">
        <f>Объекты!EJ293</f>
        <v>0</v>
      </c>
      <c r="CU115" s="23">
        <f>Объекты!EK293</f>
        <v>0</v>
      </c>
      <c r="CV115" s="23">
        <f>Объекты!EL293</f>
        <v>0</v>
      </c>
      <c r="CW115" s="23">
        <f>Объекты!EM293</f>
        <v>0</v>
      </c>
      <c r="CX115" s="23">
        <f>Объекты!EN293</f>
        <v>0</v>
      </c>
      <c r="CY115" s="23">
        <f>Объекты!EO293</f>
        <v>0</v>
      </c>
      <c r="CZ115" s="23">
        <f>Объекты!EP293</f>
        <v>0</v>
      </c>
      <c r="DA115" s="23">
        <f>Объекты!EQ293</f>
        <v>0</v>
      </c>
      <c r="DB115" s="23">
        <f>Объекты!ER293</f>
        <v>0</v>
      </c>
      <c r="DC115" s="23">
        <f>Объекты!ES293</f>
        <v>0</v>
      </c>
      <c r="DD115" s="23">
        <f>Объекты!ET293</f>
        <v>0</v>
      </c>
      <c r="DE115" s="104">
        <f>Объекты!EU293</f>
        <v>0</v>
      </c>
      <c r="DF115" s="67"/>
      <c r="DG115" s="67"/>
      <c r="DH115" s="67"/>
      <c r="DI115" s="67"/>
      <c r="DJ115" s="67"/>
      <c r="DK115" s="67"/>
      <c r="DL115" s="67"/>
      <c r="DM115" s="67"/>
      <c r="DN115" s="67"/>
      <c r="DO115" s="67"/>
      <c r="DP115" s="67"/>
      <c r="DQ115" s="67"/>
      <c r="DR115" s="67"/>
      <c r="DS115" s="67"/>
      <c r="DT115" s="67"/>
      <c r="DU115" s="67"/>
      <c r="DV115" s="67"/>
      <c r="DW115" s="67"/>
      <c r="DX115" s="67"/>
      <c r="DY115" s="67"/>
      <c r="DZ115" s="67"/>
      <c r="EA115" s="67"/>
      <c r="EB115" s="67"/>
      <c r="EC115" s="67"/>
      <c r="ED115" s="67"/>
      <c r="EE115" s="67"/>
      <c r="EF115" s="67"/>
      <c r="EG115" s="67"/>
      <c r="EH115" s="67"/>
      <c r="EI115" s="67"/>
      <c r="EJ115" s="67"/>
      <c r="EK115" s="67"/>
      <c r="EL115" s="67"/>
      <c r="EM115" s="67"/>
      <c r="EN115" s="67"/>
      <c r="EO115" s="67"/>
      <c r="EP115" s="67"/>
      <c r="EQ115" s="67"/>
      <c r="ER115" s="67"/>
      <c r="ES115" s="67"/>
    </row>
    <row r="116" spans="1:156" s="66" customFormat="1" ht="19.5" customHeight="1">
      <c r="A116" s="1092" t="s">
        <v>1095</v>
      </c>
      <c r="B116" s="1093"/>
      <c r="C116" s="1094"/>
      <c r="D116" s="205"/>
      <c r="E116" s="205"/>
      <c r="F116" s="205"/>
      <c r="G116" s="205"/>
      <c r="H116" s="1080" t="s">
        <v>1096</v>
      </c>
      <c r="I116" s="1081"/>
      <c r="J116" s="1081"/>
      <c r="K116" s="1081"/>
      <c r="L116" s="1081"/>
      <c r="M116" s="1081"/>
      <c r="N116" s="1081"/>
      <c r="O116" s="1081"/>
      <c r="P116" s="1081"/>
      <c r="Q116" s="1081"/>
      <c r="R116" s="1081"/>
      <c r="S116" s="1081"/>
      <c r="T116" s="1081"/>
      <c r="U116" s="1081"/>
      <c r="V116" s="1081"/>
      <c r="W116" s="1081"/>
      <c r="X116" s="1081"/>
      <c r="Y116" s="1081"/>
      <c r="Z116" s="1081"/>
      <c r="AA116" s="1081"/>
      <c r="AB116" s="1081"/>
      <c r="AC116" s="1081"/>
      <c r="AD116" s="1081"/>
      <c r="AE116" s="1081"/>
      <c r="AF116" s="1081"/>
      <c r="AG116" s="1081"/>
      <c r="AH116" s="1081"/>
      <c r="AI116" s="1081"/>
      <c r="AJ116" s="1081"/>
      <c r="AK116" s="1081"/>
      <c r="AL116" s="1081"/>
      <c r="AM116" s="1081"/>
      <c r="AN116" s="1081"/>
      <c r="AO116" s="1081"/>
      <c r="AP116" s="1081"/>
      <c r="AQ116" s="1081"/>
      <c r="AR116" s="1081"/>
      <c r="AS116" s="1081"/>
      <c r="AT116" s="1081"/>
      <c r="AU116" s="1081"/>
      <c r="AV116" s="1081"/>
      <c r="AW116" s="1081"/>
      <c r="AX116" s="1081"/>
      <c r="AY116" s="1081"/>
      <c r="AZ116" s="212"/>
      <c r="BA116" s="212"/>
      <c r="BB116" s="212"/>
      <c r="BC116" s="212"/>
      <c r="BD116" s="212"/>
      <c r="BE116" s="212"/>
      <c r="BF116" s="212"/>
      <c r="BG116" s="1081" t="s">
        <v>1096</v>
      </c>
      <c r="BH116" s="1081"/>
      <c r="BI116" s="1082"/>
      <c r="BJ116" s="212"/>
      <c r="BK116" s="212"/>
      <c r="BL116" s="212"/>
      <c r="BM116" s="212"/>
      <c r="BN116" s="1080" t="s">
        <v>1096</v>
      </c>
      <c r="BO116" s="1081"/>
      <c r="BP116" s="1081"/>
      <c r="BQ116" s="1081"/>
      <c r="BR116" s="1081"/>
      <c r="BS116" s="1081"/>
      <c r="BT116" s="1081"/>
      <c r="BU116" s="1081"/>
      <c r="BV116" s="1081"/>
      <c r="BW116" s="1081"/>
      <c r="BX116" s="1081"/>
      <c r="BY116" s="1081"/>
      <c r="BZ116" s="1082"/>
      <c r="CA116" s="212"/>
      <c r="CB116" s="212"/>
      <c r="CC116" s="1080" t="s">
        <v>1096</v>
      </c>
      <c r="CD116" s="1081"/>
      <c r="CE116" s="1081"/>
      <c r="CF116" s="1081"/>
      <c r="CG116" s="1081"/>
      <c r="CH116" s="1081"/>
      <c r="CI116" s="1081"/>
      <c r="CJ116" s="1081"/>
      <c r="CK116" s="1081"/>
      <c r="CL116" s="1081"/>
      <c r="CM116" s="1081"/>
      <c r="CN116" s="1082"/>
      <c r="CO116" s="212"/>
      <c r="CP116" s="212"/>
      <c r="CQ116" s="1080" t="s">
        <v>1096</v>
      </c>
      <c r="CR116" s="1081"/>
      <c r="CS116" s="1081"/>
      <c r="CT116" s="1081"/>
      <c r="CU116" s="1081"/>
      <c r="CV116" s="1081"/>
      <c r="CW116" s="1081"/>
      <c r="CX116" s="1081"/>
      <c r="CY116" s="1081"/>
      <c r="CZ116" s="1081"/>
      <c r="DA116" s="1082"/>
      <c r="DB116" s="443"/>
      <c r="DC116" s="443"/>
      <c r="DD116" s="1075" t="s">
        <v>1096</v>
      </c>
      <c r="DE116" s="1076"/>
      <c r="DF116" s="67"/>
      <c r="DG116" s="67"/>
      <c r="DH116" s="67"/>
      <c r="DI116" s="67"/>
      <c r="DJ116" s="210"/>
      <c r="DK116" s="210"/>
      <c r="DL116" s="210"/>
      <c r="DM116" s="210"/>
      <c r="DN116" s="210"/>
      <c r="DO116" s="210"/>
      <c r="DP116" s="210"/>
      <c r="DQ116" s="210"/>
      <c r="DR116" s="67"/>
      <c r="DS116" s="67"/>
      <c r="DT116" s="210"/>
      <c r="DU116" s="210"/>
      <c r="DV116" s="67"/>
      <c r="DW116" s="67"/>
      <c r="DX116" s="67"/>
      <c r="DY116" s="67"/>
      <c r="DZ116" s="67"/>
      <c r="EA116" s="67"/>
      <c r="EB116" s="67"/>
      <c r="EC116" s="67"/>
      <c r="ED116" s="67"/>
      <c r="EE116" s="67"/>
      <c r="EF116" s="67"/>
      <c r="EG116" s="67"/>
      <c r="EH116" s="67"/>
      <c r="EI116" s="67"/>
      <c r="EJ116" s="67"/>
      <c r="EK116" s="67"/>
      <c r="EL116" s="67"/>
      <c r="EM116" s="67"/>
      <c r="EN116" s="67"/>
      <c r="EO116" s="67"/>
      <c r="EP116" s="67"/>
      <c r="EQ116" s="67"/>
      <c r="ER116" s="67"/>
      <c r="ES116" s="67"/>
    </row>
    <row r="117" spans="1:156" s="66" customFormat="1" ht="17.25" customHeight="1" thickBot="1">
      <c r="A117" s="503" t="s">
        <v>624</v>
      </c>
      <c r="B117" s="504"/>
      <c r="C117" s="213"/>
      <c r="D117" s="444"/>
      <c r="E117" s="444"/>
      <c r="F117" s="444"/>
      <c r="G117" s="444"/>
      <c r="H117" s="1077" t="s">
        <v>1096</v>
      </c>
      <c r="I117" s="1078"/>
      <c r="J117" s="1078"/>
      <c r="K117" s="1078"/>
      <c r="L117" s="1078"/>
      <c r="M117" s="1078"/>
      <c r="N117" s="1078"/>
      <c r="O117" s="1078"/>
      <c r="P117" s="1078"/>
      <c r="Q117" s="1078"/>
      <c r="R117" s="1078"/>
      <c r="S117" s="1078"/>
      <c r="T117" s="1078"/>
      <c r="U117" s="1078"/>
      <c r="V117" s="1078"/>
      <c r="W117" s="1078"/>
      <c r="X117" s="1078"/>
      <c r="Y117" s="1078"/>
      <c r="Z117" s="1078"/>
      <c r="AA117" s="1078"/>
      <c r="AB117" s="1078"/>
      <c r="AC117" s="1078"/>
      <c r="AD117" s="1078"/>
      <c r="AE117" s="1078"/>
      <c r="AF117" s="1078"/>
      <c r="AG117" s="1078"/>
      <c r="AH117" s="1078"/>
      <c r="AI117" s="1078"/>
      <c r="AJ117" s="1078"/>
      <c r="AK117" s="1078"/>
      <c r="AL117" s="1078"/>
      <c r="AM117" s="1078"/>
      <c r="AN117" s="1078"/>
      <c r="AO117" s="1078"/>
      <c r="AP117" s="1078"/>
      <c r="AQ117" s="1078"/>
      <c r="AR117" s="1078"/>
      <c r="AS117" s="1078"/>
      <c r="AT117" s="1078"/>
      <c r="AU117" s="1078"/>
      <c r="AV117" s="1078"/>
      <c r="AW117" s="1078"/>
      <c r="AX117" s="1078"/>
      <c r="AY117" s="1078"/>
      <c r="AZ117" s="445"/>
      <c r="BA117" s="445"/>
      <c r="BB117" s="445"/>
      <c r="BC117" s="445"/>
      <c r="BD117" s="445"/>
      <c r="BE117" s="445"/>
      <c r="BF117" s="445"/>
      <c r="BG117" s="1078" t="s">
        <v>1096</v>
      </c>
      <c r="BH117" s="1078"/>
      <c r="BI117" s="1079"/>
      <c r="BJ117" s="445"/>
      <c r="BK117" s="445"/>
      <c r="BL117" s="445"/>
      <c r="BM117" s="445"/>
      <c r="BN117" s="1077" t="s">
        <v>1096</v>
      </c>
      <c r="BO117" s="1078"/>
      <c r="BP117" s="1078"/>
      <c r="BQ117" s="1078"/>
      <c r="BR117" s="1078"/>
      <c r="BS117" s="1078"/>
      <c r="BT117" s="1078"/>
      <c r="BU117" s="1078"/>
      <c r="BV117" s="1078"/>
      <c r="BW117" s="1078"/>
      <c r="BX117" s="1078"/>
      <c r="BY117" s="1078"/>
      <c r="BZ117" s="1079"/>
      <c r="CA117" s="445"/>
      <c r="CB117" s="445"/>
      <c r="CC117" s="1077" t="s">
        <v>1096</v>
      </c>
      <c r="CD117" s="1078"/>
      <c r="CE117" s="1078"/>
      <c r="CF117" s="1078"/>
      <c r="CG117" s="1078"/>
      <c r="CH117" s="1078"/>
      <c r="CI117" s="1078"/>
      <c r="CJ117" s="1078"/>
      <c r="CK117" s="1078"/>
      <c r="CL117" s="1078"/>
      <c r="CM117" s="1078"/>
      <c r="CN117" s="1079"/>
      <c r="CO117" s="445"/>
      <c r="CP117" s="445"/>
      <c r="CQ117" s="1077" t="s">
        <v>1096</v>
      </c>
      <c r="CR117" s="1078"/>
      <c r="CS117" s="1078"/>
      <c r="CT117" s="1078"/>
      <c r="CU117" s="1078"/>
      <c r="CV117" s="1078"/>
      <c r="CW117" s="1078"/>
      <c r="CX117" s="1078"/>
      <c r="CY117" s="1078"/>
      <c r="CZ117" s="1078"/>
      <c r="DA117" s="1079"/>
      <c r="DB117" s="446"/>
      <c r="DC117" s="446"/>
      <c r="DD117" s="1073" t="s">
        <v>1096</v>
      </c>
      <c r="DE117" s="1074"/>
      <c r="DF117" s="187"/>
      <c r="DG117" s="187"/>
      <c r="DH117" s="187"/>
      <c r="DI117" s="187"/>
      <c r="DJ117" s="85"/>
      <c r="DK117" s="85"/>
      <c r="DL117" s="85"/>
      <c r="DM117" s="85"/>
      <c r="DN117" s="85"/>
      <c r="DO117" s="85"/>
      <c r="DP117" s="85"/>
      <c r="DQ117" s="85"/>
      <c r="DR117" s="85"/>
      <c r="DS117" s="85"/>
      <c r="DT117" s="85"/>
      <c r="DU117" s="85"/>
      <c r="DV117" s="85"/>
      <c r="DW117" s="188"/>
      <c r="DX117" s="188"/>
      <c r="DY117" s="188"/>
      <c r="DZ117" s="188"/>
      <c r="EA117" s="188"/>
      <c r="EB117" s="188"/>
      <c r="EC117" s="188"/>
      <c r="ED117" s="188"/>
      <c r="EE117" s="85"/>
      <c r="EF117" s="187"/>
      <c r="EG117" s="187"/>
      <c r="EH117" s="187"/>
      <c r="EI117" s="187"/>
      <c r="EJ117" s="187"/>
      <c r="EK117" s="187"/>
      <c r="EL117" s="187"/>
      <c r="EM117" s="187"/>
      <c r="EN117" s="187"/>
      <c r="EO117" s="187"/>
      <c r="EP117" s="187"/>
      <c r="EQ117" s="187"/>
      <c r="ER117" s="187"/>
      <c r="ES117" s="187"/>
      <c r="ET117" s="187"/>
      <c r="EU117" s="187"/>
      <c r="EV117" s="187"/>
      <c r="EW117" s="187"/>
      <c r="EX117" s="187"/>
      <c r="EY117" s="67"/>
      <c r="EZ117" s="67"/>
    </row>
    <row r="118" spans="1:156" s="66" customFormat="1" ht="13.5" customHeight="1">
      <c r="A118" s="506"/>
      <c r="B118" s="72" t="s">
        <v>1173</v>
      </c>
      <c r="C118" s="1083"/>
      <c r="D118" s="1084"/>
      <c r="E118" s="1084"/>
      <c r="F118" s="1084"/>
      <c r="G118" s="1084"/>
      <c r="H118" s="1084"/>
      <c r="I118" s="1084"/>
      <c r="J118" s="1084"/>
      <c r="K118" s="1084"/>
      <c r="L118" s="1084"/>
      <c r="M118" s="1084"/>
      <c r="N118" s="1084"/>
      <c r="O118" s="1084"/>
      <c r="P118" s="1084"/>
      <c r="Q118" s="1084"/>
      <c r="R118" s="1084"/>
      <c r="S118" s="1084"/>
      <c r="T118" s="1084"/>
      <c r="U118" s="1084"/>
      <c r="V118" s="1084"/>
      <c r="W118" s="1084"/>
      <c r="X118" s="1084"/>
      <c r="Y118" s="1084"/>
      <c r="Z118" s="1084"/>
      <c r="AA118" s="1084"/>
      <c r="AB118" s="1084"/>
      <c r="AC118" s="1084"/>
      <c r="AD118" s="1084"/>
      <c r="AE118" s="1084"/>
      <c r="AF118" s="1084"/>
      <c r="AG118" s="1084"/>
      <c r="AH118" s="1084"/>
      <c r="AI118" s="1084"/>
      <c r="AJ118" s="1084"/>
      <c r="AK118" s="1084"/>
      <c r="AL118" s="1084"/>
      <c r="AM118" s="1084"/>
      <c r="AN118" s="1084"/>
      <c r="AO118" s="1084"/>
      <c r="AP118" s="1084"/>
      <c r="AQ118" s="1084"/>
      <c r="AR118" s="1084"/>
      <c r="AS118" s="1084"/>
      <c r="AT118" s="1084"/>
      <c r="AU118" s="1084"/>
      <c r="AV118" s="1084"/>
      <c r="AW118" s="1084"/>
      <c r="AX118" s="1084"/>
      <c r="AY118" s="1084"/>
      <c r="AZ118" s="1084"/>
      <c r="BA118" s="1084"/>
      <c r="BB118" s="1084"/>
      <c r="BC118" s="1084"/>
      <c r="BD118" s="1084"/>
      <c r="BE118" s="1084"/>
      <c r="BF118" s="1084"/>
      <c r="BG118" s="1084"/>
      <c r="BH118" s="1084"/>
      <c r="BI118" s="1084"/>
      <c r="BJ118" s="1084"/>
      <c r="BK118" s="1084"/>
      <c r="BL118" s="1084"/>
      <c r="BM118" s="1084"/>
      <c r="BN118" s="1084"/>
      <c r="BO118" s="1084"/>
      <c r="BP118" s="1084"/>
      <c r="BQ118" s="1084"/>
      <c r="BR118" s="1084"/>
      <c r="BS118" s="1084"/>
      <c r="BT118" s="1084"/>
      <c r="BU118" s="1084"/>
      <c r="BV118" s="1084"/>
      <c r="BW118" s="1084"/>
      <c r="BX118" s="1084"/>
      <c r="BY118" s="1084"/>
      <c r="BZ118" s="1084"/>
      <c r="CA118" s="1084"/>
      <c r="CB118" s="1085"/>
      <c r="CC118" s="932"/>
      <c r="CD118" s="933">
        <f>Объекты!DT6</f>
        <v>173459.99999999997</v>
      </c>
      <c r="CE118" s="156"/>
      <c r="CF118" s="156"/>
      <c r="CG118" s="156"/>
      <c r="CH118" s="156"/>
      <c r="CI118" s="156"/>
      <c r="CJ118" s="156"/>
      <c r="CK118" s="156"/>
      <c r="CL118" s="156"/>
      <c r="CM118" s="156"/>
      <c r="CN118" s="156"/>
      <c r="CO118" s="1060"/>
      <c r="CP118" s="1061"/>
      <c r="CQ118" s="1061"/>
      <c r="CR118" s="1061"/>
      <c r="CS118" s="1061"/>
      <c r="CT118" s="1061"/>
      <c r="CU118" s="1061"/>
      <c r="CV118" s="1061"/>
      <c r="CW118" s="1061"/>
      <c r="CX118" s="1061"/>
      <c r="CY118" s="1061"/>
      <c r="CZ118" s="1061"/>
      <c r="DA118" s="1061"/>
      <c r="DB118" s="1061"/>
      <c r="DC118" s="1061"/>
      <c r="DD118" s="1061"/>
      <c r="DE118" s="1062"/>
      <c r="DF118" s="67"/>
      <c r="DG118" s="67"/>
      <c r="DH118" s="67"/>
      <c r="DI118" s="67"/>
      <c r="DJ118" s="67"/>
      <c r="DK118" s="67"/>
      <c r="DL118" s="67"/>
      <c r="DM118" s="67"/>
      <c r="DN118" s="67"/>
      <c r="DO118" s="67"/>
      <c r="DP118" s="67"/>
      <c r="DQ118" s="67"/>
      <c r="DR118" s="67"/>
      <c r="DS118" s="67"/>
      <c r="DT118" s="67"/>
      <c r="DU118" s="67"/>
      <c r="DV118" s="67"/>
      <c r="DW118" s="67"/>
      <c r="DX118" s="67"/>
      <c r="DY118" s="67"/>
      <c r="DZ118" s="67"/>
      <c r="EA118" s="67"/>
      <c r="EB118" s="67"/>
      <c r="EC118" s="67"/>
      <c r="ED118" s="67"/>
      <c r="EE118" s="67"/>
      <c r="EF118" s="67"/>
      <c r="EG118" s="67"/>
      <c r="EH118" s="67"/>
      <c r="EI118" s="67"/>
      <c r="EJ118" s="67"/>
      <c r="EK118" s="67"/>
      <c r="EL118" s="67"/>
      <c r="EM118" s="67"/>
      <c r="EN118" s="67"/>
      <c r="EO118" s="67"/>
      <c r="EP118" s="67"/>
      <c r="EQ118" s="67"/>
      <c r="ER118" s="67"/>
      <c r="ES118" s="67"/>
    </row>
    <row r="119" spans="1:156" s="66" customFormat="1" ht="13.5" customHeight="1">
      <c r="A119" s="114"/>
      <c r="B119" s="72" t="s">
        <v>1174</v>
      </c>
      <c r="C119" s="1086"/>
      <c r="D119" s="1087"/>
      <c r="E119" s="1087"/>
      <c r="F119" s="1087"/>
      <c r="G119" s="1087"/>
      <c r="H119" s="1087"/>
      <c r="I119" s="1087"/>
      <c r="J119" s="1087"/>
      <c r="K119" s="1087"/>
      <c r="L119" s="1087"/>
      <c r="M119" s="1087"/>
      <c r="N119" s="1087"/>
      <c r="O119" s="1087"/>
      <c r="P119" s="1087"/>
      <c r="Q119" s="1087"/>
      <c r="R119" s="1087"/>
      <c r="S119" s="1087"/>
      <c r="T119" s="1087"/>
      <c r="U119" s="1087"/>
      <c r="V119" s="1087"/>
      <c r="W119" s="1087"/>
      <c r="X119" s="1087"/>
      <c r="Y119" s="1087"/>
      <c r="Z119" s="1087"/>
      <c r="AA119" s="1087"/>
      <c r="AB119" s="1087"/>
      <c r="AC119" s="1087"/>
      <c r="AD119" s="1087"/>
      <c r="AE119" s="1087"/>
      <c r="AF119" s="1087"/>
      <c r="AG119" s="1087"/>
      <c r="AH119" s="1087"/>
      <c r="AI119" s="1087"/>
      <c r="AJ119" s="1087"/>
      <c r="AK119" s="1087"/>
      <c r="AL119" s="1087"/>
      <c r="AM119" s="1087"/>
      <c r="AN119" s="1087"/>
      <c r="AO119" s="1087"/>
      <c r="AP119" s="1087"/>
      <c r="AQ119" s="1087"/>
      <c r="AR119" s="1087"/>
      <c r="AS119" s="1087"/>
      <c r="AT119" s="1087"/>
      <c r="AU119" s="1087"/>
      <c r="AV119" s="1087"/>
      <c r="AW119" s="1087"/>
      <c r="AX119" s="1087"/>
      <c r="AY119" s="1087"/>
      <c r="AZ119" s="1087"/>
      <c r="BA119" s="1087"/>
      <c r="BB119" s="1087"/>
      <c r="BC119" s="1087"/>
      <c r="BD119" s="1087"/>
      <c r="BE119" s="1087"/>
      <c r="BF119" s="1087"/>
      <c r="BG119" s="1087"/>
      <c r="BH119" s="1087"/>
      <c r="BI119" s="1087"/>
      <c r="BJ119" s="1087"/>
      <c r="BK119" s="1087"/>
      <c r="BL119" s="1087"/>
      <c r="BM119" s="1087"/>
      <c r="BN119" s="1087"/>
      <c r="BO119" s="1087"/>
      <c r="BP119" s="1087"/>
      <c r="BQ119" s="1087"/>
      <c r="BR119" s="1087"/>
      <c r="BS119" s="1087"/>
      <c r="BT119" s="1087"/>
      <c r="BU119" s="1087"/>
      <c r="BV119" s="1087"/>
      <c r="BW119" s="1087"/>
      <c r="BX119" s="1087"/>
      <c r="BY119" s="1087"/>
      <c r="BZ119" s="1087"/>
      <c r="CA119" s="1087"/>
      <c r="CB119" s="1088"/>
      <c r="CC119" s="156"/>
      <c r="CD119" s="933">
        <f>Объекты!DU6</f>
        <v>81377.531799999997</v>
      </c>
      <c r="CE119" s="156"/>
      <c r="CF119" s="156"/>
      <c r="CG119" s="156"/>
      <c r="CH119" s="156"/>
      <c r="CI119" s="156"/>
      <c r="CJ119" s="156"/>
      <c r="CK119" s="156"/>
      <c r="CL119" s="156"/>
      <c r="CM119" s="156"/>
      <c r="CN119" s="156"/>
      <c r="CO119" s="1063"/>
      <c r="CP119" s="1064"/>
      <c r="CQ119" s="1064"/>
      <c r="CR119" s="1064"/>
      <c r="CS119" s="1064"/>
      <c r="CT119" s="1064"/>
      <c r="CU119" s="1064"/>
      <c r="CV119" s="1064"/>
      <c r="CW119" s="1064"/>
      <c r="CX119" s="1064"/>
      <c r="CY119" s="1064"/>
      <c r="CZ119" s="1064"/>
      <c r="DA119" s="1064"/>
      <c r="DB119" s="1064"/>
      <c r="DC119" s="1064"/>
      <c r="DD119" s="1064"/>
      <c r="DE119" s="1065"/>
      <c r="DF119" s="67"/>
      <c r="DG119" s="67"/>
      <c r="DH119" s="67"/>
      <c r="DI119" s="67"/>
      <c r="DJ119" s="67"/>
      <c r="DK119" s="67"/>
      <c r="DL119" s="67"/>
      <c r="DM119" s="67"/>
      <c r="DN119" s="67"/>
      <c r="DO119" s="67"/>
      <c r="DP119" s="67"/>
      <c r="DQ119" s="67"/>
      <c r="DR119" s="67"/>
      <c r="DS119" s="67"/>
      <c r="DT119" s="67"/>
      <c r="DU119" s="67"/>
      <c r="DV119" s="67"/>
      <c r="DW119" s="67"/>
      <c r="DX119" s="67"/>
      <c r="DY119" s="67"/>
      <c r="DZ119" s="67"/>
      <c r="EA119" s="67"/>
      <c r="EB119" s="67"/>
      <c r="EC119" s="67"/>
      <c r="ED119" s="67"/>
      <c r="EE119" s="67"/>
      <c r="EF119" s="67"/>
      <c r="EG119" s="67"/>
      <c r="EH119" s="67"/>
      <c r="EI119" s="67"/>
      <c r="EJ119" s="67"/>
      <c r="EK119" s="67"/>
      <c r="EL119" s="67"/>
      <c r="EM119" s="67"/>
      <c r="EN119" s="67"/>
      <c r="EO119" s="67"/>
      <c r="EP119" s="67"/>
      <c r="EQ119" s="67"/>
      <c r="ER119" s="67"/>
      <c r="ES119" s="67"/>
    </row>
    <row r="120" spans="1:156" s="66" customFormat="1" ht="13.5" customHeight="1">
      <c r="A120" s="114"/>
      <c r="B120" s="72" t="s">
        <v>1180</v>
      </c>
      <c r="C120" s="1086"/>
      <c r="D120" s="1087"/>
      <c r="E120" s="1087"/>
      <c r="F120" s="1087"/>
      <c r="G120" s="1087"/>
      <c r="H120" s="1087"/>
      <c r="I120" s="1087"/>
      <c r="J120" s="1087"/>
      <c r="K120" s="1087"/>
      <c r="L120" s="1087"/>
      <c r="M120" s="1087"/>
      <c r="N120" s="1087"/>
      <c r="O120" s="1087"/>
      <c r="P120" s="1087"/>
      <c r="Q120" s="1087"/>
      <c r="R120" s="1087"/>
      <c r="S120" s="1087"/>
      <c r="T120" s="1087"/>
      <c r="U120" s="1087"/>
      <c r="V120" s="1087"/>
      <c r="W120" s="1087"/>
      <c r="X120" s="1087"/>
      <c r="Y120" s="1087"/>
      <c r="Z120" s="1087"/>
      <c r="AA120" s="1087"/>
      <c r="AB120" s="1087"/>
      <c r="AC120" s="1087"/>
      <c r="AD120" s="1087"/>
      <c r="AE120" s="1087"/>
      <c r="AF120" s="1087"/>
      <c r="AG120" s="1087"/>
      <c r="AH120" s="1087"/>
      <c r="AI120" s="1087"/>
      <c r="AJ120" s="1087"/>
      <c r="AK120" s="1087"/>
      <c r="AL120" s="1087"/>
      <c r="AM120" s="1087"/>
      <c r="AN120" s="1087"/>
      <c r="AO120" s="1087"/>
      <c r="AP120" s="1087"/>
      <c r="AQ120" s="1087"/>
      <c r="AR120" s="1087"/>
      <c r="AS120" s="1087"/>
      <c r="AT120" s="1087"/>
      <c r="AU120" s="1087"/>
      <c r="AV120" s="1087"/>
      <c r="AW120" s="1087"/>
      <c r="AX120" s="1087"/>
      <c r="AY120" s="1087"/>
      <c r="AZ120" s="1087"/>
      <c r="BA120" s="1087"/>
      <c r="BB120" s="1087"/>
      <c r="BC120" s="1087"/>
      <c r="BD120" s="1087"/>
      <c r="BE120" s="1087"/>
      <c r="BF120" s="1087"/>
      <c r="BG120" s="1087"/>
      <c r="BH120" s="1087"/>
      <c r="BI120" s="1087"/>
      <c r="BJ120" s="1087"/>
      <c r="BK120" s="1087"/>
      <c r="BL120" s="1087"/>
      <c r="BM120" s="1087"/>
      <c r="BN120" s="1087"/>
      <c r="BO120" s="1087"/>
      <c r="BP120" s="1087"/>
      <c r="BQ120" s="1087"/>
      <c r="BR120" s="1087"/>
      <c r="BS120" s="1087"/>
      <c r="BT120" s="1087"/>
      <c r="BU120" s="1087"/>
      <c r="BV120" s="1087"/>
      <c r="BW120" s="1087"/>
      <c r="BX120" s="1087"/>
      <c r="BY120" s="1087"/>
      <c r="BZ120" s="1087"/>
      <c r="CA120" s="1087"/>
      <c r="CB120" s="1088"/>
      <c r="CC120" s="156"/>
      <c r="CD120" s="933">
        <f>Объекты!DV6</f>
        <v>119180.1416</v>
      </c>
      <c r="CE120" s="156"/>
      <c r="CF120" s="156"/>
      <c r="CG120" s="156"/>
      <c r="CH120" s="156"/>
      <c r="CI120" s="156"/>
      <c r="CJ120" s="156"/>
      <c r="CK120" s="156"/>
      <c r="CL120" s="156"/>
      <c r="CM120" s="156"/>
      <c r="CN120" s="156"/>
      <c r="CO120" s="1063"/>
      <c r="CP120" s="1064"/>
      <c r="CQ120" s="1064"/>
      <c r="CR120" s="1064"/>
      <c r="CS120" s="1064"/>
      <c r="CT120" s="1064"/>
      <c r="CU120" s="1064"/>
      <c r="CV120" s="1064"/>
      <c r="CW120" s="1064"/>
      <c r="CX120" s="1064"/>
      <c r="CY120" s="1064"/>
      <c r="CZ120" s="1064"/>
      <c r="DA120" s="1064"/>
      <c r="DB120" s="1064"/>
      <c r="DC120" s="1064"/>
      <c r="DD120" s="1064"/>
      <c r="DE120" s="1065"/>
      <c r="DF120" s="67"/>
      <c r="DG120" s="67"/>
      <c r="DH120" s="67"/>
      <c r="DI120" s="67"/>
      <c r="DJ120" s="67"/>
      <c r="DK120" s="67"/>
      <c r="DL120" s="67"/>
      <c r="DM120" s="67"/>
      <c r="DN120" s="67"/>
      <c r="DO120" s="67"/>
      <c r="DP120" s="67"/>
      <c r="DQ120" s="67"/>
      <c r="DR120" s="67"/>
      <c r="DS120" s="67"/>
      <c r="DT120" s="67"/>
      <c r="DU120" s="67"/>
      <c r="DV120" s="67"/>
      <c r="DW120" s="67"/>
      <c r="DX120" s="67"/>
      <c r="DY120" s="67"/>
      <c r="DZ120" s="67"/>
      <c r="EA120" s="67"/>
      <c r="EB120" s="67"/>
      <c r="EC120" s="67"/>
      <c r="ED120" s="67"/>
      <c r="EE120" s="67"/>
      <c r="EF120" s="67"/>
      <c r="EG120" s="67"/>
      <c r="EH120" s="67"/>
      <c r="EI120" s="67"/>
      <c r="EJ120" s="67"/>
      <c r="EK120" s="67"/>
      <c r="EL120" s="67"/>
      <c r="EM120" s="67"/>
      <c r="EN120" s="67"/>
      <c r="EO120" s="67"/>
      <c r="EP120" s="67"/>
      <c r="EQ120" s="67"/>
      <c r="ER120" s="67"/>
      <c r="ES120" s="67"/>
    </row>
    <row r="121" spans="1:156" s="66" customFormat="1" ht="25.5" customHeight="1">
      <c r="A121" s="114"/>
      <c r="B121" s="447" t="s">
        <v>579</v>
      </c>
      <c r="C121" s="1086"/>
      <c r="D121" s="1087"/>
      <c r="E121" s="1087"/>
      <c r="F121" s="1087"/>
      <c r="G121" s="1087"/>
      <c r="H121" s="1087"/>
      <c r="I121" s="1087"/>
      <c r="J121" s="1087"/>
      <c r="K121" s="1087"/>
      <c r="L121" s="1087"/>
      <c r="M121" s="1087"/>
      <c r="N121" s="1087"/>
      <c r="O121" s="1087"/>
      <c r="P121" s="1087"/>
      <c r="Q121" s="1087"/>
      <c r="R121" s="1087"/>
      <c r="S121" s="1087"/>
      <c r="T121" s="1087"/>
      <c r="U121" s="1087"/>
      <c r="V121" s="1087"/>
      <c r="W121" s="1087"/>
      <c r="X121" s="1087"/>
      <c r="Y121" s="1087"/>
      <c r="Z121" s="1087"/>
      <c r="AA121" s="1087"/>
      <c r="AB121" s="1087"/>
      <c r="AC121" s="1087"/>
      <c r="AD121" s="1087"/>
      <c r="AE121" s="1087"/>
      <c r="AF121" s="1087"/>
      <c r="AG121" s="1087"/>
      <c r="AH121" s="1087"/>
      <c r="AI121" s="1087"/>
      <c r="AJ121" s="1087"/>
      <c r="AK121" s="1087"/>
      <c r="AL121" s="1087"/>
      <c r="AM121" s="1087"/>
      <c r="AN121" s="1087"/>
      <c r="AO121" s="1087"/>
      <c r="AP121" s="1087"/>
      <c r="AQ121" s="1087"/>
      <c r="AR121" s="1087"/>
      <c r="AS121" s="1087"/>
      <c r="AT121" s="1087"/>
      <c r="AU121" s="1087"/>
      <c r="AV121" s="1087"/>
      <c r="AW121" s="1087"/>
      <c r="AX121" s="1087"/>
      <c r="AY121" s="1087"/>
      <c r="AZ121" s="1087"/>
      <c r="BA121" s="1087"/>
      <c r="BB121" s="1087"/>
      <c r="BC121" s="1087"/>
      <c r="BD121" s="1087"/>
      <c r="BE121" s="1087"/>
      <c r="BF121" s="1087"/>
      <c r="BG121" s="1087"/>
      <c r="BH121" s="1087"/>
      <c r="BI121" s="1087"/>
      <c r="BJ121" s="1087"/>
      <c r="BK121" s="1087"/>
      <c r="BL121" s="1087"/>
      <c r="BM121" s="1087"/>
      <c r="BN121" s="1087"/>
      <c r="BO121" s="1087"/>
      <c r="BP121" s="1087"/>
      <c r="BQ121" s="1087"/>
      <c r="BR121" s="1087"/>
      <c r="BS121" s="1087"/>
      <c r="BT121" s="1087"/>
      <c r="BU121" s="1087"/>
      <c r="BV121" s="1087"/>
      <c r="BW121" s="1087"/>
      <c r="BX121" s="1087"/>
      <c r="BY121" s="1087"/>
      <c r="BZ121" s="1087"/>
      <c r="CA121" s="1087"/>
      <c r="CB121" s="1088"/>
      <c r="CC121" s="156"/>
      <c r="CD121" s="933">
        <f>Объекты!DW6</f>
        <v>66300</v>
      </c>
      <c r="CE121" s="156"/>
      <c r="CF121" s="156"/>
      <c r="CG121" s="156"/>
      <c r="CH121" s="156"/>
      <c r="CI121" s="156"/>
      <c r="CJ121" s="156"/>
      <c r="CK121" s="156"/>
      <c r="CL121" s="156"/>
      <c r="CM121" s="156"/>
      <c r="CN121" s="156"/>
      <c r="CO121" s="1063"/>
      <c r="CP121" s="1064"/>
      <c r="CQ121" s="1064"/>
      <c r="CR121" s="1064"/>
      <c r="CS121" s="1064"/>
      <c r="CT121" s="1064"/>
      <c r="CU121" s="1064"/>
      <c r="CV121" s="1064"/>
      <c r="CW121" s="1064"/>
      <c r="CX121" s="1064"/>
      <c r="CY121" s="1064"/>
      <c r="CZ121" s="1064"/>
      <c r="DA121" s="1064"/>
      <c r="DB121" s="1064"/>
      <c r="DC121" s="1064"/>
      <c r="DD121" s="1064"/>
      <c r="DE121" s="1065"/>
      <c r="DF121" s="67"/>
      <c r="DG121" s="67"/>
      <c r="DH121" s="67"/>
      <c r="DI121" s="67"/>
      <c r="DJ121" s="67"/>
      <c r="DK121" s="67"/>
      <c r="DL121" s="67"/>
      <c r="DM121" s="67"/>
      <c r="DN121" s="67"/>
      <c r="DO121" s="67"/>
      <c r="DP121" s="67"/>
      <c r="DQ121" s="67"/>
      <c r="DR121" s="67"/>
      <c r="DS121" s="67"/>
      <c r="DT121" s="67"/>
      <c r="DU121" s="67"/>
      <c r="DV121" s="67"/>
      <c r="DW121" s="67"/>
      <c r="DX121" s="67"/>
      <c r="DY121" s="67"/>
      <c r="DZ121" s="67"/>
      <c r="EA121" s="67"/>
      <c r="EB121" s="67"/>
      <c r="EC121" s="67"/>
      <c r="ED121" s="67"/>
      <c r="EE121" s="67"/>
      <c r="EF121" s="67"/>
      <c r="EG121" s="67"/>
      <c r="EH121" s="67"/>
      <c r="EI121" s="67"/>
      <c r="EJ121" s="67"/>
      <c r="EK121" s="67"/>
      <c r="EL121" s="67"/>
      <c r="EM121" s="67"/>
      <c r="EN121" s="67"/>
      <c r="EO121" s="67"/>
      <c r="EP121" s="67"/>
      <c r="EQ121" s="67"/>
      <c r="ER121" s="67"/>
      <c r="ES121" s="67"/>
    </row>
    <row r="122" spans="1:156" s="66" customFormat="1" ht="13.5" customHeight="1">
      <c r="A122" s="114"/>
      <c r="B122" s="72" t="s">
        <v>571</v>
      </c>
      <c r="C122" s="1086"/>
      <c r="D122" s="1087"/>
      <c r="E122" s="1087"/>
      <c r="F122" s="1087"/>
      <c r="G122" s="1087"/>
      <c r="H122" s="1087"/>
      <c r="I122" s="1087"/>
      <c r="J122" s="1087"/>
      <c r="K122" s="1087"/>
      <c r="L122" s="1087"/>
      <c r="M122" s="1087"/>
      <c r="N122" s="1087"/>
      <c r="O122" s="1087"/>
      <c r="P122" s="1087"/>
      <c r="Q122" s="1087"/>
      <c r="R122" s="1087"/>
      <c r="S122" s="1087"/>
      <c r="T122" s="1087"/>
      <c r="U122" s="1087"/>
      <c r="V122" s="1087"/>
      <c r="W122" s="1087"/>
      <c r="X122" s="1087"/>
      <c r="Y122" s="1087"/>
      <c r="Z122" s="1087"/>
      <c r="AA122" s="1087"/>
      <c r="AB122" s="1087"/>
      <c r="AC122" s="1087"/>
      <c r="AD122" s="1087"/>
      <c r="AE122" s="1087"/>
      <c r="AF122" s="1087"/>
      <c r="AG122" s="1087"/>
      <c r="AH122" s="1087"/>
      <c r="AI122" s="1087"/>
      <c r="AJ122" s="1087"/>
      <c r="AK122" s="1087"/>
      <c r="AL122" s="1087"/>
      <c r="AM122" s="1087"/>
      <c r="AN122" s="1087"/>
      <c r="AO122" s="1087"/>
      <c r="AP122" s="1087"/>
      <c r="AQ122" s="1087"/>
      <c r="AR122" s="1087"/>
      <c r="AS122" s="1087"/>
      <c r="AT122" s="1087"/>
      <c r="AU122" s="1087"/>
      <c r="AV122" s="1087"/>
      <c r="AW122" s="1087"/>
      <c r="AX122" s="1087"/>
      <c r="AY122" s="1087"/>
      <c r="AZ122" s="1087"/>
      <c r="BA122" s="1087"/>
      <c r="BB122" s="1087"/>
      <c r="BC122" s="1087"/>
      <c r="BD122" s="1087"/>
      <c r="BE122" s="1087"/>
      <c r="BF122" s="1087"/>
      <c r="BG122" s="1087"/>
      <c r="BH122" s="1087"/>
      <c r="BI122" s="1087"/>
      <c r="BJ122" s="1087"/>
      <c r="BK122" s="1087"/>
      <c r="BL122" s="1087"/>
      <c r="BM122" s="1087"/>
      <c r="BN122" s="1087"/>
      <c r="BO122" s="1087"/>
      <c r="BP122" s="1087"/>
      <c r="BQ122" s="1087"/>
      <c r="BR122" s="1087"/>
      <c r="BS122" s="1087"/>
      <c r="BT122" s="1087"/>
      <c r="BU122" s="1087"/>
      <c r="BV122" s="1087"/>
      <c r="BW122" s="1087"/>
      <c r="BX122" s="1087"/>
      <c r="BY122" s="1087"/>
      <c r="BZ122" s="1087"/>
      <c r="CA122" s="1087"/>
      <c r="CB122" s="1088"/>
      <c r="CC122" s="156"/>
      <c r="CD122" s="933">
        <f>Объекты!DX6</f>
        <v>7274465.0290454328</v>
      </c>
      <c r="CE122" s="156"/>
      <c r="CF122" s="156"/>
      <c r="CG122" s="156"/>
      <c r="CH122" s="156"/>
      <c r="CI122" s="156"/>
      <c r="CJ122" s="156"/>
      <c r="CK122" s="156"/>
      <c r="CL122" s="156"/>
      <c r="CM122" s="156"/>
      <c r="CN122" s="156"/>
      <c r="CO122" s="1063"/>
      <c r="CP122" s="1064"/>
      <c r="CQ122" s="1064"/>
      <c r="CR122" s="1064"/>
      <c r="CS122" s="1064"/>
      <c r="CT122" s="1064"/>
      <c r="CU122" s="1064"/>
      <c r="CV122" s="1064"/>
      <c r="CW122" s="1064"/>
      <c r="CX122" s="1064"/>
      <c r="CY122" s="1064"/>
      <c r="CZ122" s="1064"/>
      <c r="DA122" s="1064"/>
      <c r="DB122" s="1064"/>
      <c r="DC122" s="1064"/>
      <c r="DD122" s="1064"/>
      <c r="DE122" s="1065"/>
      <c r="DF122" s="67"/>
      <c r="DG122" s="67"/>
      <c r="DH122" s="67"/>
      <c r="DI122" s="67"/>
      <c r="DJ122" s="67"/>
      <c r="DK122" s="67"/>
      <c r="DL122" s="67"/>
      <c r="DM122" s="67"/>
      <c r="DN122" s="67"/>
      <c r="DO122" s="67"/>
      <c r="DP122" s="67"/>
      <c r="DQ122" s="67"/>
      <c r="DR122" s="67"/>
      <c r="DS122" s="67"/>
      <c r="DT122" s="67"/>
      <c r="DU122" s="67"/>
      <c r="DV122" s="67"/>
      <c r="DW122" s="67"/>
      <c r="DX122" s="67"/>
      <c r="DY122" s="67"/>
      <c r="DZ122" s="67"/>
      <c r="EA122" s="67"/>
      <c r="EB122" s="67"/>
      <c r="EC122" s="67"/>
      <c r="ED122" s="67"/>
      <c r="EE122" s="67"/>
      <c r="EF122" s="67"/>
      <c r="EG122" s="67"/>
      <c r="EH122" s="67"/>
      <c r="EI122" s="67"/>
      <c r="EJ122" s="67"/>
      <c r="EK122" s="67"/>
      <c r="EL122" s="67"/>
      <c r="EM122" s="67"/>
      <c r="EN122" s="67"/>
      <c r="EO122" s="67"/>
      <c r="EP122" s="67"/>
      <c r="EQ122" s="67"/>
      <c r="ER122" s="67"/>
      <c r="ES122" s="67"/>
    </row>
    <row r="123" spans="1:156" s="66" customFormat="1" ht="13.5" customHeight="1">
      <c r="A123" s="114"/>
      <c r="B123" s="72" t="s">
        <v>1382</v>
      </c>
      <c r="C123" s="1086"/>
      <c r="D123" s="1087"/>
      <c r="E123" s="1087"/>
      <c r="F123" s="1087"/>
      <c r="G123" s="1087"/>
      <c r="H123" s="1087"/>
      <c r="I123" s="1087"/>
      <c r="J123" s="1087"/>
      <c r="K123" s="1087"/>
      <c r="L123" s="1087"/>
      <c r="M123" s="1087"/>
      <c r="N123" s="1087"/>
      <c r="O123" s="1087"/>
      <c r="P123" s="1087"/>
      <c r="Q123" s="1087"/>
      <c r="R123" s="1087"/>
      <c r="S123" s="1087"/>
      <c r="T123" s="1087"/>
      <c r="U123" s="1087"/>
      <c r="V123" s="1087"/>
      <c r="W123" s="1087"/>
      <c r="X123" s="1087"/>
      <c r="Y123" s="1087"/>
      <c r="Z123" s="1087"/>
      <c r="AA123" s="1087"/>
      <c r="AB123" s="1087"/>
      <c r="AC123" s="1087"/>
      <c r="AD123" s="1087"/>
      <c r="AE123" s="1087"/>
      <c r="AF123" s="1087"/>
      <c r="AG123" s="1087"/>
      <c r="AH123" s="1087"/>
      <c r="AI123" s="1087"/>
      <c r="AJ123" s="1087"/>
      <c r="AK123" s="1087"/>
      <c r="AL123" s="1087"/>
      <c r="AM123" s="1087"/>
      <c r="AN123" s="1087"/>
      <c r="AO123" s="1087"/>
      <c r="AP123" s="1087"/>
      <c r="AQ123" s="1087"/>
      <c r="AR123" s="1087"/>
      <c r="AS123" s="1087"/>
      <c r="AT123" s="1087"/>
      <c r="AU123" s="1087"/>
      <c r="AV123" s="1087"/>
      <c r="AW123" s="1087"/>
      <c r="AX123" s="1087"/>
      <c r="AY123" s="1087"/>
      <c r="AZ123" s="1087"/>
      <c r="BA123" s="1087"/>
      <c r="BB123" s="1087"/>
      <c r="BC123" s="1087"/>
      <c r="BD123" s="1087"/>
      <c r="BE123" s="1087"/>
      <c r="BF123" s="1087"/>
      <c r="BG123" s="1087"/>
      <c r="BH123" s="1087"/>
      <c r="BI123" s="1087"/>
      <c r="BJ123" s="1087"/>
      <c r="BK123" s="1087"/>
      <c r="BL123" s="1087"/>
      <c r="BM123" s="1087"/>
      <c r="BN123" s="1087"/>
      <c r="BO123" s="1087"/>
      <c r="BP123" s="1087"/>
      <c r="BQ123" s="1087"/>
      <c r="BR123" s="1087"/>
      <c r="BS123" s="1087"/>
      <c r="BT123" s="1087"/>
      <c r="BU123" s="1087"/>
      <c r="BV123" s="1087"/>
      <c r="BW123" s="1087"/>
      <c r="BX123" s="1087"/>
      <c r="BY123" s="1087"/>
      <c r="BZ123" s="1087"/>
      <c r="CA123" s="1087"/>
      <c r="CB123" s="1088"/>
      <c r="CC123" s="156"/>
      <c r="CD123" s="933">
        <f>Объекты!DY6</f>
        <v>1960229.1879513133</v>
      </c>
      <c r="CE123" s="156"/>
      <c r="CF123" s="156"/>
      <c r="CG123" s="156"/>
      <c r="CH123" s="156"/>
      <c r="CI123" s="156"/>
      <c r="CJ123" s="156"/>
      <c r="CK123" s="156"/>
      <c r="CL123" s="156"/>
      <c r="CM123" s="156"/>
      <c r="CN123" s="156"/>
      <c r="CO123" s="1063"/>
      <c r="CP123" s="1064"/>
      <c r="CQ123" s="1064"/>
      <c r="CR123" s="1064"/>
      <c r="CS123" s="1064"/>
      <c r="CT123" s="1064"/>
      <c r="CU123" s="1064"/>
      <c r="CV123" s="1064"/>
      <c r="CW123" s="1064"/>
      <c r="CX123" s="1064"/>
      <c r="CY123" s="1064"/>
      <c r="CZ123" s="1064"/>
      <c r="DA123" s="1064"/>
      <c r="DB123" s="1064"/>
      <c r="DC123" s="1064"/>
      <c r="DD123" s="1064"/>
      <c r="DE123" s="1065"/>
      <c r="DF123" s="67"/>
      <c r="DG123" s="67"/>
      <c r="DH123" s="67"/>
      <c r="DI123" s="67"/>
      <c r="DJ123" s="67"/>
      <c r="DK123" s="67"/>
      <c r="DL123" s="67"/>
      <c r="DM123" s="67"/>
      <c r="DN123" s="67"/>
      <c r="DO123" s="67"/>
      <c r="DP123" s="67"/>
      <c r="DQ123" s="67"/>
      <c r="DR123" s="67"/>
      <c r="DS123" s="67"/>
      <c r="DT123" s="67"/>
      <c r="DU123" s="67"/>
      <c r="DV123" s="67"/>
      <c r="DW123" s="67"/>
      <c r="DX123" s="67"/>
      <c r="DY123" s="67"/>
      <c r="DZ123" s="67"/>
      <c r="EA123" s="67"/>
      <c r="EB123" s="67"/>
      <c r="EC123" s="67"/>
      <c r="ED123" s="67"/>
      <c r="EE123" s="67"/>
      <c r="EF123" s="67"/>
      <c r="EG123" s="67"/>
      <c r="EH123" s="67"/>
      <c r="EI123" s="67"/>
      <c r="EJ123" s="67"/>
      <c r="EK123" s="67"/>
      <c r="EL123" s="67"/>
      <c r="EM123" s="67"/>
      <c r="EN123" s="67"/>
      <c r="EO123" s="67"/>
      <c r="EP123" s="67"/>
      <c r="EQ123" s="67"/>
      <c r="ER123" s="67"/>
      <c r="ES123" s="67"/>
    </row>
    <row r="124" spans="1:156" s="66" customFormat="1" ht="13.5" customHeight="1">
      <c r="A124" s="114"/>
      <c r="B124" s="72" t="s">
        <v>1181</v>
      </c>
      <c r="C124" s="1086"/>
      <c r="D124" s="1087"/>
      <c r="E124" s="1087"/>
      <c r="F124" s="1087"/>
      <c r="G124" s="1087"/>
      <c r="H124" s="1087"/>
      <c r="I124" s="1087"/>
      <c r="J124" s="1087"/>
      <c r="K124" s="1087"/>
      <c r="L124" s="1087"/>
      <c r="M124" s="1087"/>
      <c r="N124" s="1087"/>
      <c r="O124" s="1087"/>
      <c r="P124" s="1087"/>
      <c r="Q124" s="1087"/>
      <c r="R124" s="1087"/>
      <c r="S124" s="1087"/>
      <c r="T124" s="1087"/>
      <c r="U124" s="1087"/>
      <c r="V124" s="1087"/>
      <c r="W124" s="1087"/>
      <c r="X124" s="1087"/>
      <c r="Y124" s="1087"/>
      <c r="Z124" s="1087"/>
      <c r="AA124" s="1087"/>
      <c r="AB124" s="1087"/>
      <c r="AC124" s="1087"/>
      <c r="AD124" s="1087"/>
      <c r="AE124" s="1087"/>
      <c r="AF124" s="1087"/>
      <c r="AG124" s="1087"/>
      <c r="AH124" s="1087"/>
      <c r="AI124" s="1087"/>
      <c r="AJ124" s="1087"/>
      <c r="AK124" s="1087"/>
      <c r="AL124" s="1087"/>
      <c r="AM124" s="1087"/>
      <c r="AN124" s="1087"/>
      <c r="AO124" s="1087"/>
      <c r="AP124" s="1087"/>
      <c r="AQ124" s="1087"/>
      <c r="AR124" s="1087"/>
      <c r="AS124" s="1087"/>
      <c r="AT124" s="1087"/>
      <c r="AU124" s="1087"/>
      <c r="AV124" s="1087"/>
      <c r="AW124" s="1087"/>
      <c r="AX124" s="1087"/>
      <c r="AY124" s="1087"/>
      <c r="AZ124" s="1087"/>
      <c r="BA124" s="1087"/>
      <c r="BB124" s="1087"/>
      <c r="BC124" s="1087"/>
      <c r="BD124" s="1087"/>
      <c r="BE124" s="1087"/>
      <c r="BF124" s="1087"/>
      <c r="BG124" s="1087"/>
      <c r="BH124" s="1087"/>
      <c r="BI124" s="1087"/>
      <c r="BJ124" s="1087"/>
      <c r="BK124" s="1087"/>
      <c r="BL124" s="1087"/>
      <c r="BM124" s="1087"/>
      <c r="BN124" s="1087"/>
      <c r="BO124" s="1087"/>
      <c r="BP124" s="1087"/>
      <c r="BQ124" s="1087"/>
      <c r="BR124" s="1087"/>
      <c r="BS124" s="1087"/>
      <c r="BT124" s="1087"/>
      <c r="BU124" s="1087"/>
      <c r="BV124" s="1087"/>
      <c r="BW124" s="1087"/>
      <c r="BX124" s="1087"/>
      <c r="BY124" s="1087"/>
      <c r="BZ124" s="1087"/>
      <c r="CA124" s="1087"/>
      <c r="CB124" s="1088"/>
      <c r="CC124" s="156"/>
      <c r="CD124" s="933">
        <f>Объекты!DZ6</f>
        <v>60010.352279999999</v>
      </c>
      <c r="CE124" s="156"/>
      <c r="CF124" s="156"/>
      <c r="CG124" s="156"/>
      <c r="CH124" s="156"/>
      <c r="CI124" s="156"/>
      <c r="CJ124" s="156"/>
      <c r="CK124" s="156"/>
      <c r="CL124" s="156"/>
      <c r="CM124" s="156"/>
      <c r="CN124" s="156"/>
      <c r="CO124" s="1063"/>
      <c r="CP124" s="1064"/>
      <c r="CQ124" s="1064"/>
      <c r="CR124" s="1064"/>
      <c r="CS124" s="1064"/>
      <c r="CT124" s="1064"/>
      <c r="CU124" s="1064"/>
      <c r="CV124" s="1064"/>
      <c r="CW124" s="1064"/>
      <c r="CX124" s="1064"/>
      <c r="CY124" s="1064"/>
      <c r="CZ124" s="1064"/>
      <c r="DA124" s="1064"/>
      <c r="DB124" s="1064"/>
      <c r="DC124" s="1064"/>
      <c r="DD124" s="1064"/>
      <c r="DE124" s="1065"/>
      <c r="DF124" s="67"/>
      <c r="DG124" s="67"/>
      <c r="DH124" s="67"/>
      <c r="DI124" s="67"/>
      <c r="DJ124" s="67"/>
      <c r="DK124" s="67"/>
      <c r="DL124" s="67"/>
      <c r="DM124" s="67"/>
      <c r="DN124" s="67"/>
      <c r="DO124" s="67"/>
      <c r="DP124" s="67"/>
      <c r="DQ124" s="67"/>
      <c r="DR124" s="67"/>
      <c r="DS124" s="67"/>
      <c r="DT124" s="67"/>
      <c r="DU124" s="67"/>
      <c r="DV124" s="67"/>
      <c r="DW124" s="67"/>
      <c r="DX124" s="67"/>
      <c r="DY124" s="67"/>
      <c r="DZ124" s="67"/>
      <c r="EA124" s="67"/>
      <c r="EB124" s="67"/>
      <c r="EC124" s="67"/>
      <c r="ED124" s="67"/>
      <c r="EE124" s="67"/>
      <c r="EF124" s="67"/>
      <c r="EG124" s="67"/>
      <c r="EH124" s="67"/>
      <c r="EI124" s="67"/>
      <c r="EJ124" s="67"/>
      <c r="EK124" s="67"/>
      <c r="EL124" s="67"/>
      <c r="EM124" s="67"/>
      <c r="EN124" s="67"/>
      <c r="EO124" s="67"/>
      <c r="EP124" s="67"/>
      <c r="EQ124" s="67"/>
      <c r="ER124" s="67"/>
      <c r="ES124" s="67"/>
    </row>
    <row r="125" spans="1:156" s="66" customFormat="1" ht="13.5" customHeight="1" thickBot="1">
      <c r="A125" s="507"/>
      <c r="B125" s="508" t="s">
        <v>1383</v>
      </c>
      <c r="C125" s="1077"/>
      <c r="D125" s="1078"/>
      <c r="E125" s="1078"/>
      <c r="F125" s="1078"/>
      <c r="G125" s="1078"/>
      <c r="H125" s="1078"/>
      <c r="I125" s="1078"/>
      <c r="J125" s="1078"/>
      <c r="K125" s="1078"/>
      <c r="L125" s="1078"/>
      <c r="M125" s="1078"/>
      <c r="N125" s="1078"/>
      <c r="O125" s="1078"/>
      <c r="P125" s="1078"/>
      <c r="Q125" s="1078"/>
      <c r="R125" s="1078"/>
      <c r="S125" s="1078"/>
      <c r="T125" s="1078"/>
      <c r="U125" s="1078"/>
      <c r="V125" s="1078"/>
      <c r="W125" s="1078"/>
      <c r="X125" s="1078"/>
      <c r="Y125" s="1078"/>
      <c r="Z125" s="1078"/>
      <c r="AA125" s="1078"/>
      <c r="AB125" s="1078"/>
      <c r="AC125" s="1078"/>
      <c r="AD125" s="1078"/>
      <c r="AE125" s="1078"/>
      <c r="AF125" s="1078"/>
      <c r="AG125" s="1078"/>
      <c r="AH125" s="1078"/>
      <c r="AI125" s="1078"/>
      <c r="AJ125" s="1078"/>
      <c r="AK125" s="1078"/>
      <c r="AL125" s="1078"/>
      <c r="AM125" s="1078"/>
      <c r="AN125" s="1078"/>
      <c r="AO125" s="1078"/>
      <c r="AP125" s="1078"/>
      <c r="AQ125" s="1078"/>
      <c r="AR125" s="1078"/>
      <c r="AS125" s="1078"/>
      <c r="AT125" s="1078"/>
      <c r="AU125" s="1078"/>
      <c r="AV125" s="1078"/>
      <c r="AW125" s="1078"/>
      <c r="AX125" s="1078"/>
      <c r="AY125" s="1078"/>
      <c r="AZ125" s="1078"/>
      <c r="BA125" s="1078"/>
      <c r="BB125" s="1078"/>
      <c r="BC125" s="1078"/>
      <c r="BD125" s="1078"/>
      <c r="BE125" s="1078"/>
      <c r="BF125" s="1078"/>
      <c r="BG125" s="1078"/>
      <c r="BH125" s="1078"/>
      <c r="BI125" s="1078"/>
      <c r="BJ125" s="1078"/>
      <c r="BK125" s="1078"/>
      <c r="BL125" s="1078"/>
      <c r="BM125" s="1078"/>
      <c r="BN125" s="1078"/>
      <c r="BO125" s="1078"/>
      <c r="BP125" s="1078"/>
      <c r="BQ125" s="1078"/>
      <c r="BR125" s="1078"/>
      <c r="BS125" s="1078"/>
      <c r="BT125" s="1078"/>
      <c r="BU125" s="1078"/>
      <c r="BV125" s="1078"/>
      <c r="BW125" s="1078"/>
      <c r="BX125" s="1078"/>
      <c r="BY125" s="1078"/>
      <c r="BZ125" s="1078"/>
      <c r="CA125" s="1078"/>
      <c r="CB125" s="1079"/>
      <c r="CC125" s="509"/>
      <c r="CD125" s="934">
        <f>Объекты!EA6</f>
        <v>0</v>
      </c>
      <c r="CE125" s="509"/>
      <c r="CF125" s="509"/>
      <c r="CG125" s="509"/>
      <c r="CH125" s="509"/>
      <c r="CI125" s="509"/>
      <c r="CJ125" s="509"/>
      <c r="CK125" s="509"/>
      <c r="CL125" s="509"/>
      <c r="CM125" s="509"/>
      <c r="CN125" s="509"/>
      <c r="CO125" s="1066"/>
      <c r="CP125" s="1067"/>
      <c r="CQ125" s="1067"/>
      <c r="CR125" s="1067"/>
      <c r="CS125" s="1067"/>
      <c r="CT125" s="1067"/>
      <c r="CU125" s="1067"/>
      <c r="CV125" s="1067"/>
      <c r="CW125" s="1067"/>
      <c r="CX125" s="1067"/>
      <c r="CY125" s="1067"/>
      <c r="CZ125" s="1067"/>
      <c r="DA125" s="1067"/>
      <c r="DB125" s="1067"/>
      <c r="DC125" s="1067"/>
      <c r="DD125" s="1067"/>
      <c r="DE125" s="1068"/>
      <c r="DF125" s="67"/>
      <c r="DG125" s="67"/>
      <c r="DH125" s="67"/>
      <c r="DI125" s="67"/>
      <c r="DJ125" s="67"/>
      <c r="DK125" s="67"/>
      <c r="DL125" s="67"/>
      <c r="DM125" s="67"/>
      <c r="DN125" s="67"/>
      <c r="DO125" s="67"/>
      <c r="DP125" s="67"/>
      <c r="DQ125" s="67"/>
      <c r="DR125" s="67"/>
      <c r="DS125" s="67"/>
      <c r="DT125" s="67"/>
      <c r="DU125" s="67"/>
      <c r="DV125" s="67"/>
      <c r="DW125" s="67"/>
      <c r="DX125" s="67"/>
      <c r="DY125" s="67"/>
      <c r="DZ125" s="67"/>
      <c r="EA125" s="67"/>
      <c r="EB125" s="67"/>
      <c r="EC125" s="67"/>
      <c r="ED125" s="67"/>
      <c r="EE125" s="67"/>
      <c r="EF125" s="67"/>
      <c r="EG125" s="67"/>
      <c r="EH125" s="67"/>
      <c r="EI125" s="67"/>
      <c r="EJ125" s="67"/>
      <c r="EK125" s="67"/>
      <c r="EL125" s="67"/>
      <c r="EM125" s="67"/>
      <c r="EN125" s="67"/>
      <c r="EO125" s="67"/>
      <c r="EP125" s="67"/>
      <c r="EQ125" s="67"/>
      <c r="ER125" s="67"/>
      <c r="ES125" s="67"/>
    </row>
    <row r="128" spans="1:156" s="66" customFormat="1" ht="26.25" customHeight="1">
      <c r="A128" s="201"/>
      <c r="B128" s="201"/>
      <c r="C128" s="201"/>
      <c r="D128" s="85"/>
      <c r="E128" s="85"/>
      <c r="F128" s="85"/>
      <c r="G128" s="85"/>
      <c r="H128" s="187"/>
      <c r="I128" s="187"/>
      <c r="J128" s="187"/>
      <c r="K128" s="187"/>
      <c r="L128" s="187"/>
      <c r="M128" s="187"/>
      <c r="N128" s="187"/>
      <c r="O128" s="187"/>
      <c r="P128" s="187"/>
      <c r="Q128" s="187"/>
      <c r="R128" s="187"/>
      <c r="S128" s="187"/>
      <c r="T128" s="187"/>
      <c r="U128" s="187"/>
      <c r="V128" s="187"/>
      <c r="W128" s="187"/>
      <c r="X128" s="187"/>
      <c r="Y128" s="187"/>
      <c r="Z128" s="187"/>
      <c r="AA128" s="187"/>
      <c r="AB128" s="187"/>
      <c r="AC128" s="187"/>
      <c r="AD128" s="187"/>
      <c r="AE128" s="187"/>
      <c r="AF128" s="187"/>
      <c r="AG128" s="187"/>
      <c r="AH128" s="187"/>
      <c r="AI128" s="187"/>
      <c r="AJ128" s="187"/>
      <c r="AK128" s="187"/>
      <c r="AL128" s="187"/>
      <c r="AM128" s="187"/>
      <c r="AN128" s="187"/>
      <c r="AO128" s="187"/>
      <c r="AP128" s="187"/>
      <c r="AQ128" s="187"/>
      <c r="AR128" s="187"/>
      <c r="AS128" s="187"/>
      <c r="AT128" s="187"/>
      <c r="AU128" s="187"/>
      <c r="AV128" s="187"/>
      <c r="AW128" s="187"/>
      <c r="AX128" s="187"/>
      <c r="AY128" s="187"/>
      <c r="AZ128" s="187"/>
      <c r="BA128" s="187"/>
      <c r="BB128" s="187"/>
      <c r="BC128" s="187"/>
      <c r="BD128" s="187"/>
      <c r="BE128" s="187"/>
      <c r="BF128" s="187"/>
      <c r="BG128" s="187"/>
      <c r="BH128" s="187"/>
      <c r="BI128" s="187"/>
      <c r="BJ128" s="187"/>
      <c r="BK128" s="187"/>
      <c r="BL128" s="187"/>
      <c r="BM128" s="187"/>
      <c r="BN128" s="187"/>
      <c r="BO128" s="187"/>
      <c r="BP128" s="67"/>
      <c r="BQ128" s="67"/>
      <c r="BR128" s="67"/>
      <c r="BS128" s="67"/>
      <c r="BT128" s="67"/>
      <c r="BU128" s="67"/>
      <c r="BV128" s="67"/>
      <c r="BW128" s="67"/>
      <c r="BX128" s="67"/>
      <c r="BY128" s="67"/>
      <c r="BZ128" s="202"/>
      <c r="CA128" s="203"/>
      <c r="CB128" s="203"/>
      <c r="CC128" s="67"/>
      <c r="CD128" s="67"/>
      <c r="CE128" s="67"/>
      <c r="CF128" s="204"/>
      <c r="CG128" s="204"/>
      <c r="CH128" s="204"/>
      <c r="CI128" s="204"/>
      <c r="CJ128" s="204"/>
      <c r="CK128" s="204"/>
      <c r="CL128" s="204"/>
      <c r="CM128" s="204"/>
      <c r="CN128" s="204"/>
      <c r="CO128" s="204"/>
      <c r="CP128" s="204"/>
      <c r="CQ128" s="204"/>
      <c r="CR128" s="67"/>
      <c r="CS128" s="67"/>
      <c r="CT128" s="67"/>
      <c r="CU128" s="67"/>
      <c r="CV128" s="67"/>
      <c r="CW128" s="67"/>
      <c r="CX128" s="67"/>
      <c r="CY128" s="67"/>
      <c r="CZ128" s="67"/>
      <c r="DA128" s="67"/>
      <c r="DB128" s="67"/>
      <c r="DC128" s="67"/>
      <c r="DD128" s="67"/>
      <c r="DE128" s="67"/>
      <c r="DF128" s="67"/>
      <c r="DG128" s="67"/>
      <c r="DH128" s="204"/>
      <c r="DI128" s="204"/>
      <c r="DJ128" s="204"/>
      <c r="DK128" s="204"/>
      <c r="DL128" s="204"/>
      <c r="DM128" s="204"/>
      <c r="DN128" s="204"/>
      <c r="DO128" s="204"/>
      <c r="DP128" s="67"/>
      <c r="DQ128" s="204"/>
      <c r="DR128" s="204"/>
      <c r="DS128" s="67"/>
      <c r="DT128" s="67"/>
      <c r="DU128" s="67"/>
      <c r="DV128" s="67"/>
      <c r="DW128" s="67"/>
      <c r="DX128" s="67"/>
      <c r="DY128" s="67"/>
      <c r="DZ128" s="67"/>
      <c r="EA128" s="67"/>
      <c r="EB128" s="67"/>
      <c r="EC128" s="67"/>
      <c r="ED128" s="67"/>
      <c r="EE128" s="67"/>
      <c r="EF128" s="67"/>
      <c r="EG128" s="67"/>
      <c r="EH128" s="67"/>
      <c r="EI128" s="67"/>
      <c r="EJ128" s="67"/>
      <c r="EK128" s="67"/>
      <c r="EL128" s="67"/>
      <c r="EM128" s="67"/>
      <c r="EN128" s="67"/>
      <c r="EO128" s="67"/>
    </row>
    <row r="129" spans="1:48" ht="32.25" customHeight="1" thickBot="1">
      <c r="A129" s="153" t="s">
        <v>703</v>
      </c>
      <c r="B129" s="68"/>
      <c r="E129" s="68"/>
      <c r="F129" s="41" t="s">
        <v>629</v>
      </c>
      <c r="G129" s="68"/>
      <c r="H129" s="68"/>
      <c r="I129" s="68"/>
      <c r="J129" s="68"/>
      <c r="K129" s="68"/>
      <c r="L129" s="36"/>
      <c r="M129" s="36"/>
      <c r="N129" s="36"/>
      <c r="O129" s="36"/>
      <c r="P129" s="36"/>
      <c r="Q129" s="36"/>
      <c r="R129" s="36"/>
      <c r="S129" s="36"/>
      <c r="T129" s="36"/>
      <c r="U129" s="36"/>
      <c r="V129" s="69"/>
      <c r="W129" s="69"/>
    </row>
    <row r="130" spans="1:48" s="457" customFormat="1" ht="12">
      <c r="A130" s="448">
        <v>1</v>
      </c>
      <c r="B130" s="449">
        <v>2</v>
      </c>
      <c r="C130" s="449">
        <v>3</v>
      </c>
      <c r="D130" s="450">
        <v>4</v>
      </c>
      <c r="E130" s="450">
        <v>5</v>
      </c>
      <c r="F130" s="451">
        <v>6</v>
      </c>
      <c r="G130" s="452">
        <v>7</v>
      </c>
      <c r="H130" s="453"/>
      <c r="I130" s="453"/>
      <c r="J130" s="453"/>
      <c r="K130" s="453"/>
      <c r="L130" s="454"/>
      <c r="M130" s="454"/>
      <c r="N130" s="454"/>
      <c r="O130" s="454"/>
      <c r="P130" s="454"/>
      <c r="Q130" s="454"/>
      <c r="R130" s="454"/>
      <c r="S130" s="454"/>
      <c r="T130" s="454"/>
      <c r="U130" s="454"/>
      <c r="V130" s="455"/>
      <c r="W130" s="455"/>
      <c r="X130" s="456"/>
      <c r="Y130" s="456"/>
      <c r="Z130" s="456"/>
      <c r="AA130" s="456"/>
      <c r="AB130" s="456"/>
      <c r="AC130" s="456"/>
      <c r="AD130" s="456"/>
      <c r="AE130" s="456"/>
      <c r="AF130" s="456"/>
      <c r="AG130" s="456"/>
      <c r="AH130" s="456"/>
      <c r="AI130" s="456"/>
      <c r="AJ130" s="456"/>
      <c r="AK130" s="456"/>
      <c r="AL130" s="456"/>
      <c r="AM130" s="456"/>
      <c r="AN130" s="456"/>
      <c r="AO130" s="456"/>
      <c r="AP130" s="456"/>
      <c r="AV130" s="458"/>
    </row>
    <row r="131" spans="1:48" ht="112.5" customHeight="1" thickBot="1">
      <c r="A131" s="459"/>
      <c r="B131" s="460"/>
      <c r="C131" s="461" t="s">
        <v>640</v>
      </c>
      <c r="D131" s="462" t="s">
        <v>628</v>
      </c>
      <c r="E131" s="463" t="s">
        <v>698</v>
      </c>
      <c r="F131" s="463" t="s">
        <v>871</v>
      </c>
      <c r="G131" s="464" t="s">
        <v>757</v>
      </c>
      <c r="H131" s="68"/>
      <c r="I131" s="68"/>
      <c r="J131" s="68"/>
      <c r="K131" s="68"/>
      <c r="L131" s="36"/>
      <c r="M131" s="36"/>
      <c r="N131" s="36"/>
      <c r="O131" s="36"/>
      <c r="P131" s="36"/>
      <c r="Q131" s="36"/>
      <c r="R131" s="36"/>
      <c r="S131" s="36"/>
      <c r="T131" s="36"/>
      <c r="U131" s="36"/>
      <c r="V131" s="69"/>
      <c r="W131" s="69"/>
    </row>
    <row r="132" spans="1:48">
      <c r="A132" s="465"/>
      <c r="B132" s="466" t="s">
        <v>856</v>
      </c>
      <c r="C132" s="467"/>
      <c r="D132" s="468"/>
      <c r="E132" s="469"/>
      <c r="F132" s="469"/>
      <c r="G132" s="470"/>
      <c r="H132" s="68"/>
      <c r="I132" s="68"/>
      <c r="J132" s="68"/>
      <c r="K132" s="68"/>
      <c r="L132" s="36"/>
      <c r="M132" s="36"/>
      <c r="N132" s="36"/>
      <c r="O132" s="36"/>
      <c r="P132" s="36"/>
      <c r="Q132" s="36"/>
      <c r="R132" s="36"/>
      <c r="S132" s="36"/>
      <c r="T132" s="36"/>
      <c r="U132" s="36"/>
      <c r="V132" s="69"/>
      <c r="W132" s="69"/>
    </row>
    <row r="133" spans="1:48">
      <c r="A133" s="471"/>
      <c r="B133" s="472" t="s">
        <v>869</v>
      </c>
      <c r="C133" s="473"/>
      <c r="D133" s="474"/>
      <c r="E133" s="475"/>
      <c r="F133" s="475"/>
      <c r="G133" s="476"/>
      <c r="H133" s="68"/>
      <c r="I133" s="68"/>
      <c r="J133" s="68"/>
      <c r="K133" s="68"/>
      <c r="L133" s="36"/>
      <c r="M133" s="36"/>
      <c r="N133" s="36"/>
      <c r="O133" s="36"/>
      <c r="P133" s="36"/>
      <c r="Q133" s="36"/>
      <c r="R133" s="36"/>
      <c r="S133" s="36"/>
      <c r="T133" s="36"/>
      <c r="U133" s="36"/>
      <c r="V133" s="69"/>
      <c r="W133" s="69"/>
    </row>
    <row r="134" spans="1:48" ht="13.5" thickBot="1">
      <c r="A134" s="459"/>
      <c r="B134" s="510" t="s">
        <v>870</v>
      </c>
      <c r="C134" s="511"/>
      <c r="D134" s="512"/>
      <c r="E134" s="513"/>
      <c r="F134" s="513"/>
      <c r="G134" s="514"/>
      <c r="H134" s="68"/>
      <c r="I134" s="68"/>
      <c r="J134" s="68"/>
      <c r="K134" s="68"/>
      <c r="L134" s="36"/>
      <c r="M134" s="36"/>
      <c r="N134" s="36"/>
      <c r="O134" s="36"/>
      <c r="P134" s="36"/>
      <c r="Q134" s="36"/>
      <c r="R134" s="36"/>
      <c r="S134" s="36"/>
      <c r="T134" s="36"/>
      <c r="U134" s="36"/>
      <c r="V134" s="69"/>
      <c r="W134" s="69"/>
    </row>
    <row r="135" spans="1:48" ht="13.5" thickBot="1">
      <c r="A135" s="81"/>
      <c r="B135" s="12"/>
      <c r="C135" s="13"/>
      <c r="D135" s="10"/>
      <c r="E135" s="68"/>
      <c r="F135" s="68"/>
      <c r="G135" s="68"/>
      <c r="H135" s="68"/>
      <c r="I135" s="41" t="s">
        <v>629</v>
      </c>
      <c r="J135" s="68"/>
      <c r="K135" s="68"/>
      <c r="L135" s="36"/>
      <c r="M135" s="36"/>
      <c r="N135" s="36"/>
      <c r="O135" s="36"/>
      <c r="P135" s="36"/>
      <c r="Q135" s="36"/>
      <c r="R135" s="36"/>
      <c r="S135" s="36"/>
      <c r="T135" s="36"/>
      <c r="U135" s="36"/>
      <c r="V135" s="69"/>
      <c r="W135" s="69"/>
    </row>
    <row r="136" spans="1:48">
      <c r="A136" s="465"/>
      <c r="B136" s="467"/>
      <c r="C136" s="481" t="s">
        <v>649</v>
      </c>
      <c r="D136" s="481" t="s">
        <v>650</v>
      </c>
      <c r="E136" s="481" t="s">
        <v>651</v>
      </c>
      <c r="F136" s="481" t="s">
        <v>652</v>
      </c>
      <c r="G136" s="482" t="s">
        <v>1034</v>
      </c>
      <c r="H136" s="481" t="s">
        <v>1384</v>
      </c>
      <c r="I136" s="482" t="s">
        <v>1385</v>
      </c>
      <c r="J136" s="68"/>
      <c r="K136" s="68"/>
      <c r="L136" s="36"/>
      <c r="M136" s="36"/>
      <c r="N136" s="36"/>
      <c r="O136" s="36"/>
      <c r="P136" s="36"/>
      <c r="Q136" s="36"/>
      <c r="R136" s="36"/>
      <c r="S136" s="36"/>
      <c r="T136" s="36"/>
      <c r="U136" s="36"/>
      <c r="V136" s="69"/>
      <c r="W136" s="69"/>
    </row>
    <row r="137" spans="1:48">
      <c r="A137" s="471"/>
      <c r="B137" s="72" t="s">
        <v>740</v>
      </c>
      <c r="C137" s="473"/>
      <c r="D137" s="474"/>
      <c r="E137" s="474"/>
      <c r="F137" s="474"/>
      <c r="G137" s="474"/>
      <c r="H137" s="474"/>
      <c r="I137" s="476"/>
      <c r="J137" s="68"/>
      <c r="K137" s="68"/>
      <c r="L137" s="36"/>
      <c r="M137" s="36"/>
      <c r="N137" s="36"/>
      <c r="O137" s="36"/>
      <c r="P137" s="36"/>
      <c r="Q137" s="36"/>
      <c r="R137" s="36"/>
      <c r="S137" s="36"/>
      <c r="T137" s="36"/>
      <c r="U137" s="36"/>
      <c r="V137" s="69"/>
      <c r="W137" s="69"/>
    </row>
    <row r="138" spans="1:48">
      <c r="A138" s="471"/>
      <c r="B138" s="72" t="s">
        <v>696</v>
      </c>
      <c r="C138" s="473"/>
      <c r="D138" s="474"/>
      <c r="E138" s="474"/>
      <c r="F138" s="474"/>
      <c r="G138" s="474"/>
      <c r="H138" s="474"/>
      <c r="I138" s="476"/>
      <c r="J138" s="68"/>
      <c r="K138" s="68"/>
      <c r="L138" s="36"/>
      <c r="M138" s="36"/>
      <c r="N138" s="36"/>
      <c r="O138" s="36"/>
      <c r="P138" s="36"/>
      <c r="Q138" s="36"/>
      <c r="R138" s="36"/>
      <c r="S138" s="36"/>
      <c r="T138" s="36"/>
      <c r="U138" s="36"/>
      <c r="V138" s="69"/>
      <c r="W138" s="69"/>
    </row>
    <row r="139" spans="1:48">
      <c r="A139" s="471"/>
      <c r="B139" s="472" t="s">
        <v>869</v>
      </c>
      <c r="C139" s="70"/>
      <c r="D139" s="474"/>
      <c r="E139" s="474"/>
      <c r="F139" s="474"/>
      <c r="G139" s="474"/>
      <c r="H139" s="474"/>
      <c r="I139" s="476"/>
      <c r="J139" s="68"/>
      <c r="K139" s="68"/>
      <c r="L139" s="36"/>
      <c r="M139" s="36"/>
      <c r="N139" s="36"/>
      <c r="O139" s="36"/>
      <c r="P139" s="36"/>
      <c r="Q139" s="36"/>
      <c r="R139" s="36"/>
      <c r="S139" s="36"/>
      <c r="T139" s="36"/>
      <c r="U139" s="36"/>
      <c r="V139" s="69"/>
      <c r="W139" s="69"/>
    </row>
    <row r="140" spans="1:48" ht="13.5" thickBot="1">
      <c r="A140" s="477"/>
      <c r="B140" s="478" t="s">
        <v>870</v>
      </c>
      <c r="C140" s="483"/>
      <c r="D140" s="479"/>
      <c r="E140" s="479"/>
      <c r="F140" s="479"/>
      <c r="G140" s="479"/>
      <c r="H140" s="479"/>
      <c r="I140" s="480"/>
      <c r="J140" s="68"/>
      <c r="K140" s="68"/>
      <c r="L140" s="36"/>
      <c r="M140" s="36"/>
      <c r="N140" s="36"/>
      <c r="O140" s="36"/>
      <c r="P140" s="36"/>
      <c r="Q140" s="36"/>
      <c r="R140" s="36"/>
      <c r="S140" s="36"/>
      <c r="T140" s="36"/>
      <c r="U140" s="36"/>
      <c r="V140" s="69"/>
      <c r="W140" s="69"/>
    </row>
    <row r="141" spans="1:48">
      <c r="A141" s="465"/>
      <c r="B141" s="467"/>
      <c r="C141" s="481" t="s">
        <v>649</v>
      </c>
      <c r="D141" s="481" t="s">
        <v>650</v>
      </c>
      <c r="E141" s="481" t="s">
        <v>651</v>
      </c>
      <c r="F141" s="481" t="s">
        <v>652</v>
      </c>
      <c r="G141" s="482" t="s">
        <v>1034</v>
      </c>
      <c r="H141" s="481" t="s">
        <v>1384</v>
      </c>
      <c r="I141" s="482" t="s">
        <v>1385</v>
      </c>
      <c r="J141" s="68"/>
      <c r="K141" s="68"/>
      <c r="L141" s="36"/>
      <c r="M141" s="36"/>
      <c r="N141" s="36"/>
      <c r="O141" s="36"/>
      <c r="P141" s="36"/>
      <c r="Q141" s="36"/>
      <c r="R141" s="36"/>
      <c r="S141" s="36"/>
      <c r="T141" s="36"/>
      <c r="U141" s="36"/>
      <c r="V141" s="69"/>
      <c r="W141" s="69"/>
    </row>
    <row r="142" spans="1:48">
      <c r="A142" s="471"/>
      <c r="B142" s="72" t="s">
        <v>697</v>
      </c>
      <c r="C142" s="473"/>
      <c r="D142" s="474"/>
      <c r="E142" s="474"/>
      <c r="F142" s="474"/>
      <c r="G142" s="474"/>
      <c r="H142" s="474"/>
      <c r="I142" s="476"/>
      <c r="J142" s="68"/>
      <c r="K142" s="68"/>
      <c r="L142" s="36"/>
      <c r="M142" s="36"/>
      <c r="N142" s="36"/>
      <c r="O142" s="36"/>
      <c r="P142" s="36"/>
      <c r="Q142" s="36"/>
      <c r="R142" s="36"/>
      <c r="S142" s="36"/>
      <c r="T142" s="36"/>
      <c r="U142" s="36"/>
      <c r="V142" s="69"/>
      <c r="W142" s="69"/>
    </row>
    <row r="143" spans="1:48">
      <c r="A143" s="471"/>
      <c r="B143" s="472" t="s">
        <v>869</v>
      </c>
      <c r="C143" s="70"/>
      <c r="D143" s="474"/>
      <c r="E143" s="474"/>
      <c r="F143" s="474"/>
      <c r="G143" s="474"/>
      <c r="H143" s="474"/>
      <c r="I143" s="476"/>
      <c r="J143" s="68"/>
      <c r="K143" s="68"/>
      <c r="L143" s="36"/>
      <c r="M143" s="36"/>
      <c r="N143" s="36"/>
      <c r="O143" s="36"/>
      <c r="P143" s="36"/>
      <c r="Q143" s="36"/>
      <c r="R143" s="36"/>
      <c r="S143" s="36"/>
      <c r="T143" s="36"/>
      <c r="U143" s="36"/>
      <c r="V143" s="69"/>
      <c r="W143" s="69"/>
    </row>
    <row r="144" spans="1:48" ht="13.5" thickBot="1">
      <c r="A144" s="459"/>
      <c r="B144" s="510" t="s">
        <v>870</v>
      </c>
      <c r="C144" s="515"/>
      <c r="D144" s="512"/>
      <c r="E144" s="512"/>
      <c r="F144" s="512"/>
      <c r="G144" s="512"/>
      <c r="H144" s="512"/>
      <c r="I144" s="514"/>
      <c r="J144" s="68"/>
      <c r="K144" s="68"/>
      <c r="L144" s="36"/>
      <c r="M144" s="36"/>
      <c r="N144" s="36"/>
      <c r="O144" s="36"/>
      <c r="P144" s="36"/>
      <c r="Q144" s="36"/>
      <c r="R144" s="36"/>
      <c r="S144" s="36"/>
      <c r="T144" s="36"/>
      <c r="U144" s="36"/>
      <c r="V144" s="69"/>
      <c r="W144" s="69"/>
    </row>
    <row r="145" spans="1:63">
      <c r="A145" s="81"/>
      <c r="B145" s="71"/>
      <c r="D145" s="10"/>
      <c r="E145" s="68"/>
      <c r="F145" s="68"/>
      <c r="G145" s="68"/>
      <c r="H145" s="68"/>
      <c r="I145" s="68"/>
      <c r="J145" s="68"/>
      <c r="K145" s="68"/>
      <c r="L145" s="36"/>
      <c r="M145" s="36"/>
      <c r="N145" s="36"/>
      <c r="O145" s="36"/>
      <c r="P145" s="36"/>
      <c r="Q145" s="36"/>
      <c r="R145" s="36"/>
      <c r="S145" s="36"/>
      <c r="T145" s="36"/>
      <c r="U145" s="36"/>
      <c r="V145" s="69"/>
      <c r="W145" s="69"/>
    </row>
    <row r="146" spans="1:63">
      <c r="A146" s="81"/>
      <c r="B146" s="71"/>
      <c r="D146" s="10"/>
      <c r="E146" s="68"/>
      <c r="F146" s="68"/>
      <c r="G146" s="68"/>
      <c r="H146" s="68"/>
      <c r="I146" s="68"/>
      <c r="J146" s="68"/>
      <c r="K146" s="68"/>
      <c r="L146" s="36"/>
      <c r="M146" s="36"/>
      <c r="N146" s="36"/>
      <c r="O146" s="36"/>
      <c r="P146" s="36"/>
      <c r="Q146" s="36"/>
      <c r="R146" s="36"/>
      <c r="S146" s="36"/>
      <c r="T146" s="36"/>
      <c r="U146" s="36"/>
      <c r="V146" s="69"/>
      <c r="W146" s="69"/>
    </row>
    <row r="147" spans="1:63" ht="13.5" thickBot="1">
      <c r="A147" s="81"/>
      <c r="B147" s="12"/>
      <c r="C147" s="41" t="s">
        <v>629</v>
      </c>
      <c r="D147" s="10"/>
      <c r="E147" s="68"/>
      <c r="F147" s="68"/>
      <c r="G147" s="68"/>
      <c r="H147" s="68"/>
      <c r="I147" s="68"/>
      <c r="J147" s="68"/>
      <c r="K147" s="68"/>
      <c r="L147" s="36"/>
      <c r="M147" s="36"/>
      <c r="N147" s="36"/>
      <c r="O147" s="36"/>
      <c r="P147" s="36"/>
      <c r="Q147" s="36"/>
      <c r="R147" s="36"/>
      <c r="S147" s="36"/>
      <c r="T147" s="36"/>
      <c r="U147" s="36"/>
      <c r="V147" s="69"/>
      <c r="W147" s="69"/>
    </row>
    <row r="148" spans="1:63" ht="29.25" customHeight="1">
      <c r="A148" s="81"/>
      <c r="B148" s="484" t="s">
        <v>857</v>
      </c>
      <c r="C148" s="485"/>
      <c r="D148" s="68"/>
      <c r="E148" s="68"/>
      <c r="F148" s="68"/>
      <c r="G148" s="68"/>
      <c r="H148" s="68"/>
      <c r="I148" s="68"/>
      <c r="J148" s="68"/>
      <c r="K148" s="68"/>
      <c r="L148" s="36"/>
      <c r="M148" s="36"/>
      <c r="N148" s="36"/>
      <c r="O148" s="36"/>
      <c r="P148" s="36"/>
      <c r="Q148" s="36"/>
      <c r="R148" s="36"/>
      <c r="S148" s="36"/>
      <c r="T148" s="36"/>
      <c r="U148" s="36"/>
      <c r="V148" s="69"/>
      <c r="W148" s="69"/>
    </row>
    <row r="149" spans="1:63" ht="15" customHeight="1">
      <c r="A149" s="81"/>
      <c r="B149" s="486" t="s">
        <v>869</v>
      </c>
      <c r="C149" s="487"/>
      <c r="D149" s="68"/>
      <c r="E149" s="68"/>
      <c r="F149" s="68"/>
      <c r="G149" s="68"/>
      <c r="H149" s="68"/>
      <c r="I149" s="68"/>
      <c r="J149" s="68"/>
      <c r="K149" s="68"/>
      <c r="L149" s="36"/>
      <c r="M149" s="36"/>
      <c r="N149" s="36"/>
      <c r="O149" s="36"/>
      <c r="P149" s="36"/>
      <c r="Q149" s="36"/>
      <c r="R149" s="36"/>
      <c r="S149" s="36"/>
      <c r="T149" s="36"/>
      <c r="U149" s="36"/>
      <c r="V149" s="69"/>
      <c r="W149" s="69"/>
    </row>
    <row r="150" spans="1:63" ht="18.75" customHeight="1" thickBot="1">
      <c r="A150" s="81"/>
      <c r="B150" s="516" t="s">
        <v>870</v>
      </c>
      <c r="C150" s="517"/>
      <c r="D150" s="68"/>
      <c r="E150" s="68"/>
      <c r="F150" s="68"/>
      <c r="G150" s="68"/>
      <c r="H150" s="68"/>
      <c r="I150" s="68"/>
      <c r="J150" s="68"/>
      <c r="K150" s="68"/>
      <c r="L150" s="36"/>
      <c r="M150" s="36"/>
      <c r="N150" s="36"/>
      <c r="O150" s="36"/>
      <c r="P150" s="36"/>
      <c r="Q150" s="36"/>
      <c r="R150" s="36"/>
      <c r="S150" s="36"/>
      <c r="T150" s="36"/>
      <c r="U150" s="36"/>
      <c r="V150" s="69"/>
      <c r="W150" s="69"/>
    </row>
    <row r="151" spans="1:63" ht="18.75" customHeight="1">
      <c r="A151" s="81"/>
      <c r="B151" s="73"/>
      <c r="C151" s="13"/>
      <c r="D151" s="68"/>
      <c r="E151" s="68"/>
      <c r="F151" s="68"/>
      <c r="G151" s="68"/>
      <c r="H151" s="68"/>
      <c r="I151" s="68"/>
      <c r="J151" s="68"/>
      <c r="K151" s="68"/>
      <c r="L151" s="36"/>
      <c r="M151" s="36"/>
      <c r="N151" s="36"/>
      <c r="O151" s="36"/>
      <c r="P151" s="36"/>
      <c r="Q151" s="36"/>
      <c r="R151" s="36"/>
      <c r="S151" s="36"/>
      <c r="T151" s="36"/>
      <c r="U151" s="36"/>
      <c r="V151" s="69"/>
      <c r="W151" s="69"/>
    </row>
    <row r="152" spans="1:63" s="6" customFormat="1" ht="38.25" customHeight="1" thickBot="1">
      <c r="A152" s="153" t="s">
        <v>704</v>
      </c>
      <c r="B152" s="9"/>
      <c r="C152" s="10"/>
      <c r="D152" s="10"/>
      <c r="F152" s="10"/>
      <c r="G152" s="10"/>
      <c r="H152" s="10"/>
      <c r="I152" s="10"/>
      <c r="J152" s="10"/>
      <c r="K152" s="10"/>
      <c r="L152" s="8"/>
      <c r="M152" s="8"/>
      <c r="N152" s="8"/>
      <c r="O152" s="8"/>
      <c r="P152" s="8"/>
      <c r="Q152" s="8"/>
      <c r="R152" s="8"/>
      <c r="S152" s="8"/>
      <c r="T152" s="8"/>
      <c r="W152" s="5"/>
      <c r="X152" s="41"/>
      <c r="Y152" s="7"/>
      <c r="Z152" s="7"/>
      <c r="AA152" s="7"/>
      <c r="AB152" s="7"/>
      <c r="AC152" s="7"/>
      <c r="AD152" s="7"/>
      <c r="AE152" s="7"/>
      <c r="AF152" s="7"/>
      <c r="AG152" s="7"/>
      <c r="AH152" s="7"/>
      <c r="AI152" s="7"/>
      <c r="AJ152" s="7"/>
      <c r="AK152" s="7"/>
      <c r="AL152" s="7"/>
      <c r="AM152" s="7"/>
      <c r="AN152" s="7"/>
      <c r="AO152" s="7"/>
      <c r="AP152" s="7"/>
    </row>
    <row r="153" spans="1:63" ht="173.25" customHeight="1" thickBot="1">
      <c r="A153" s="700"/>
      <c r="B153" s="701" t="s">
        <v>858</v>
      </c>
      <c r="C153" s="702" t="s">
        <v>1097</v>
      </c>
      <c r="D153" s="702" t="s">
        <v>699</v>
      </c>
      <c r="E153" s="702" t="s">
        <v>630</v>
      </c>
      <c r="F153" s="702" t="s">
        <v>631</v>
      </c>
      <c r="G153" s="702"/>
      <c r="H153" s="702" t="s">
        <v>835</v>
      </c>
      <c r="I153" s="702" t="s">
        <v>836</v>
      </c>
      <c r="J153" s="702" t="s">
        <v>1098</v>
      </c>
      <c r="K153" s="702" t="s">
        <v>845</v>
      </c>
      <c r="L153" s="702" t="s">
        <v>846</v>
      </c>
      <c r="M153" s="702" t="s">
        <v>837</v>
      </c>
      <c r="N153" s="702" t="s">
        <v>840</v>
      </c>
      <c r="O153" s="702" t="s">
        <v>839</v>
      </c>
      <c r="P153" s="702" t="s">
        <v>847</v>
      </c>
      <c r="Q153" s="702" t="s">
        <v>848</v>
      </c>
      <c r="R153" s="702" t="s">
        <v>838</v>
      </c>
      <c r="S153" s="702" t="s">
        <v>840</v>
      </c>
      <c r="T153" s="702" t="s">
        <v>839</v>
      </c>
      <c r="U153" s="702" t="s">
        <v>1099</v>
      </c>
      <c r="V153" s="702" t="s">
        <v>1100</v>
      </c>
      <c r="W153" s="702" t="s">
        <v>1101</v>
      </c>
      <c r="X153" s="702" t="s">
        <v>840</v>
      </c>
      <c r="Y153" s="702" t="s">
        <v>1035</v>
      </c>
      <c r="Z153" s="702" t="s">
        <v>1238</v>
      </c>
      <c r="AA153" s="702" t="s">
        <v>1239</v>
      </c>
      <c r="AB153" s="702" t="s">
        <v>1240</v>
      </c>
      <c r="AC153" s="702" t="s">
        <v>841</v>
      </c>
      <c r="AD153" s="702" t="s">
        <v>842</v>
      </c>
      <c r="AE153" s="702" t="s">
        <v>1241</v>
      </c>
      <c r="AF153" s="702" t="s">
        <v>1242</v>
      </c>
      <c r="AG153" s="702" t="s">
        <v>1243</v>
      </c>
      <c r="AH153" s="702" t="s">
        <v>1244</v>
      </c>
      <c r="AI153" s="702" t="s">
        <v>1245</v>
      </c>
      <c r="AJ153" s="702" t="s">
        <v>1246</v>
      </c>
      <c r="AK153" s="702" t="s">
        <v>1247</v>
      </c>
      <c r="AL153" s="702" t="s">
        <v>841</v>
      </c>
      <c r="AM153" s="702" t="s">
        <v>842</v>
      </c>
      <c r="AN153" s="702" t="s">
        <v>849</v>
      </c>
      <c r="AO153" s="702" t="s">
        <v>850</v>
      </c>
      <c r="AP153" s="702" t="s">
        <v>761</v>
      </c>
      <c r="AQ153" s="702" t="s">
        <v>841</v>
      </c>
      <c r="AR153" s="702" t="s">
        <v>842</v>
      </c>
      <c r="AS153" s="702" t="s">
        <v>851</v>
      </c>
      <c r="AT153" s="702" t="s">
        <v>852</v>
      </c>
      <c r="AU153" s="702" t="s">
        <v>853</v>
      </c>
      <c r="AV153" s="702" t="s">
        <v>841</v>
      </c>
      <c r="AW153" s="702" t="s">
        <v>842</v>
      </c>
      <c r="AX153" s="702" t="s">
        <v>1248</v>
      </c>
      <c r="AY153" s="702" t="s">
        <v>1249</v>
      </c>
      <c r="AZ153" s="702" t="s">
        <v>1250</v>
      </c>
      <c r="BA153" s="702" t="s">
        <v>841</v>
      </c>
      <c r="BB153" s="703" t="s">
        <v>842</v>
      </c>
      <c r="BI153" s="28"/>
      <c r="BK153" s="6"/>
    </row>
    <row r="154" spans="1:63" s="51" customFormat="1" ht="14.25" customHeight="1" thickBot="1">
      <c r="A154" s="704">
        <v>1</v>
      </c>
      <c r="B154" s="704">
        <v>2</v>
      </c>
      <c r="C154" s="705">
        <v>3</v>
      </c>
      <c r="D154" s="705">
        <v>4</v>
      </c>
      <c r="E154" s="705">
        <v>6</v>
      </c>
      <c r="F154" s="705">
        <v>7</v>
      </c>
      <c r="G154" s="705"/>
      <c r="H154" s="705">
        <v>16</v>
      </c>
      <c r="I154" s="705">
        <v>17</v>
      </c>
      <c r="J154" s="705">
        <v>18</v>
      </c>
      <c r="K154" s="705">
        <v>19</v>
      </c>
      <c r="L154" s="705">
        <v>20</v>
      </c>
      <c r="M154" s="705">
        <v>21</v>
      </c>
      <c r="N154" s="705">
        <v>22</v>
      </c>
      <c r="O154" s="705">
        <v>23</v>
      </c>
      <c r="P154" s="705">
        <v>24</v>
      </c>
      <c r="Q154" s="705">
        <v>25</v>
      </c>
      <c r="R154" s="705">
        <v>26</v>
      </c>
      <c r="S154" s="705">
        <v>27</v>
      </c>
      <c r="T154" s="705">
        <v>28</v>
      </c>
      <c r="U154" s="705">
        <v>29</v>
      </c>
      <c r="V154" s="705">
        <v>30</v>
      </c>
      <c r="W154" s="705">
        <v>31</v>
      </c>
      <c r="X154" s="705">
        <v>32</v>
      </c>
      <c r="Y154" s="705">
        <v>33</v>
      </c>
      <c r="Z154" s="705">
        <v>34</v>
      </c>
      <c r="AA154" s="705">
        <v>35</v>
      </c>
      <c r="AB154" s="705">
        <v>36</v>
      </c>
      <c r="AC154" s="705">
        <v>37</v>
      </c>
      <c r="AD154" s="705">
        <v>38</v>
      </c>
      <c r="AE154" s="705">
        <v>39</v>
      </c>
      <c r="AF154" s="705">
        <v>40</v>
      </c>
      <c r="AG154" s="705" t="s">
        <v>1251</v>
      </c>
      <c r="AH154" s="705" t="s">
        <v>1252</v>
      </c>
      <c r="AI154" s="705" t="s">
        <v>1253</v>
      </c>
      <c r="AJ154" s="705" t="s">
        <v>1254</v>
      </c>
      <c r="AK154" s="705">
        <v>41</v>
      </c>
      <c r="AL154" s="705">
        <v>42</v>
      </c>
      <c r="AM154" s="705">
        <v>43</v>
      </c>
      <c r="AN154" s="705">
        <v>44</v>
      </c>
      <c r="AO154" s="705">
        <v>45</v>
      </c>
      <c r="AP154" s="705">
        <v>46</v>
      </c>
      <c r="AQ154" s="705">
        <v>47</v>
      </c>
      <c r="AR154" s="705">
        <v>48</v>
      </c>
      <c r="AS154" s="705">
        <v>49</v>
      </c>
      <c r="AT154" s="705">
        <v>50</v>
      </c>
      <c r="AU154" s="705">
        <v>51</v>
      </c>
      <c r="AV154" s="705">
        <v>52</v>
      </c>
      <c r="AW154" s="705">
        <v>53</v>
      </c>
      <c r="AX154" s="705">
        <v>54</v>
      </c>
      <c r="AY154" s="705">
        <v>55</v>
      </c>
      <c r="AZ154" s="705">
        <v>56</v>
      </c>
      <c r="BA154" s="705">
        <v>57</v>
      </c>
      <c r="BB154" s="705">
        <v>58</v>
      </c>
      <c r="BJ154" s="54"/>
    </row>
    <row r="155" spans="1:63" s="64" customFormat="1" ht="15" customHeight="1" thickBot="1">
      <c r="A155" s="706"/>
      <c r="B155" s="707" t="s">
        <v>468</v>
      </c>
      <c r="C155" s="708">
        <v>13</v>
      </c>
      <c r="D155" s="708">
        <v>1251195.9372881358</v>
      </c>
      <c r="E155" s="708"/>
      <c r="F155" s="708"/>
      <c r="G155" s="708"/>
      <c r="H155" s="708">
        <v>1813898.114859893</v>
      </c>
      <c r="I155" s="708">
        <v>1091992.586418113</v>
      </c>
      <c r="J155" s="708">
        <v>721905.52844178001</v>
      </c>
      <c r="K155" s="709">
        <v>0</v>
      </c>
      <c r="L155" s="709">
        <v>21707.627118644068</v>
      </c>
      <c r="M155" s="709">
        <v>16376</v>
      </c>
      <c r="N155" s="708"/>
      <c r="O155" s="708"/>
      <c r="P155" s="708">
        <v>212864.03883999999</v>
      </c>
      <c r="Q155" s="708">
        <v>215563.41450000001</v>
      </c>
      <c r="R155" s="708">
        <v>274778.06271186442</v>
      </c>
      <c r="S155" s="708"/>
      <c r="T155" s="708"/>
      <c r="U155" s="708">
        <v>463637.54758210492</v>
      </c>
      <c r="V155" s="708">
        <v>501472.53211016953</v>
      </c>
      <c r="W155" s="708">
        <v>426594</v>
      </c>
      <c r="X155" s="708"/>
      <c r="Y155" s="708"/>
      <c r="Z155" s="708">
        <v>415490.999996008</v>
      </c>
      <c r="AA155" s="708">
        <v>437188.41929504904</v>
      </c>
      <c r="AB155" s="708">
        <v>109732</v>
      </c>
      <c r="AC155" s="708"/>
      <c r="AD155" s="708"/>
      <c r="AE155" s="708">
        <v>338852</v>
      </c>
      <c r="AF155" s="708">
        <v>319872.76269999996</v>
      </c>
      <c r="AG155" s="708">
        <v>93259.89366999999</v>
      </c>
      <c r="AH155" s="708">
        <v>82996.80438999999</v>
      </c>
      <c r="AI155" s="708">
        <v>87097.931729999997</v>
      </c>
      <c r="AJ155" s="708">
        <v>78387.414780000006</v>
      </c>
      <c r="AK155" s="708">
        <v>423715</v>
      </c>
      <c r="AL155" s="708"/>
      <c r="AM155" s="708"/>
      <c r="AN155" s="708">
        <v>224291.5</v>
      </c>
      <c r="AO155" s="708">
        <v>203560</v>
      </c>
      <c r="AP155" s="708">
        <v>0</v>
      </c>
      <c r="AQ155" s="708"/>
      <c r="AR155" s="708"/>
      <c r="AS155" s="708">
        <v>104371.77967108</v>
      </c>
      <c r="AT155" s="708">
        <v>81207.525991423216</v>
      </c>
      <c r="AU155" s="708">
        <v>0</v>
      </c>
      <c r="AV155" s="708"/>
      <c r="AW155" s="708"/>
      <c r="AX155" s="708">
        <v>24387.6271184</v>
      </c>
      <c r="AY155" s="708">
        <v>15371.45861016</v>
      </c>
      <c r="AZ155" s="708">
        <v>0</v>
      </c>
      <c r="BA155" s="708"/>
      <c r="BB155" s="710"/>
      <c r="BJ155" s="65"/>
    </row>
    <row r="156" spans="1:63" ht="30" customHeight="1">
      <c r="A156" s="82"/>
    </row>
    <row r="157" spans="1:63">
      <c r="A157" s="82"/>
    </row>
    <row r="158" spans="1:63">
      <c r="A158" s="82" t="s">
        <v>693</v>
      </c>
    </row>
    <row r="159" spans="1:63">
      <c r="A159" s="82"/>
    </row>
    <row r="160" spans="1:63" ht="32.25" customHeight="1">
      <c r="A160" s="153" t="s">
        <v>705</v>
      </c>
      <c r="B160" s="68"/>
      <c r="E160" s="68"/>
      <c r="F160" s="41"/>
      <c r="G160" s="68"/>
      <c r="H160" s="68"/>
      <c r="I160" s="68"/>
      <c r="J160" s="68"/>
      <c r="K160" s="68"/>
      <c r="L160" s="36"/>
      <c r="M160" s="36"/>
      <c r="N160" s="36"/>
      <c r="O160" s="36"/>
      <c r="P160" s="36"/>
      <c r="Q160" s="36"/>
      <c r="R160" s="36"/>
      <c r="S160" s="36"/>
      <c r="T160" s="36"/>
      <c r="U160" s="36"/>
      <c r="V160" s="69"/>
      <c r="W160" s="69"/>
    </row>
    <row r="161" spans="1:23" ht="13.5" thickBot="1">
      <c r="A161" s="81"/>
      <c r="B161" s="12"/>
      <c r="C161" s="13"/>
      <c r="D161" s="10"/>
      <c r="E161" s="68"/>
      <c r="F161" s="68"/>
      <c r="G161" s="68"/>
      <c r="H161" s="68"/>
      <c r="I161" s="41" t="s">
        <v>629</v>
      </c>
      <c r="J161" s="68"/>
      <c r="K161" s="68"/>
      <c r="L161" s="36"/>
      <c r="M161" s="36"/>
      <c r="N161" s="36"/>
      <c r="O161" s="36"/>
      <c r="P161" s="36"/>
      <c r="Q161" s="36"/>
      <c r="R161" s="36"/>
      <c r="S161" s="36"/>
      <c r="T161" s="36"/>
      <c r="U161" s="36"/>
      <c r="V161" s="69"/>
      <c r="W161" s="69"/>
    </row>
    <row r="162" spans="1:23" ht="13.5" thickBot="1">
      <c r="A162" s="724"/>
      <c r="B162" s="725"/>
      <c r="C162" s="726">
        <v>2007</v>
      </c>
      <c r="D162" s="726">
        <v>2008</v>
      </c>
      <c r="E162" s="726">
        <v>2009</v>
      </c>
      <c r="F162" s="726">
        <v>2010</v>
      </c>
      <c r="G162" s="726" t="s">
        <v>1255</v>
      </c>
      <c r="H162" s="726" t="s">
        <v>1256</v>
      </c>
      <c r="I162" s="726">
        <v>2011</v>
      </c>
      <c r="J162" s="726">
        <v>2012</v>
      </c>
      <c r="K162" s="727">
        <v>2013</v>
      </c>
      <c r="L162" s="36"/>
      <c r="M162" s="36"/>
      <c r="N162" s="36"/>
      <c r="O162" s="36"/>
      <c r="P162" s="36"/>
      <c r="Q162" s="36"/>
      <c r="R162" s="36"/>
      <c r="S162" s="36"/>
      <c r="T162" s="36"/>
      <c r="U162" s="36"/>
      <c r="V162" s="69"/>
      <c r="W162" s="69"/>
    </row>
    <row r="163" spans="1:23">
      <c r="A163" s="719"/>
      <c r="B163" s="720" t="s">
        <v>700</v>
      </c>
      <c r="C163" s="721"/>
      <c r="D163" s="721"/>
      <c r="E163" s="721"/>
      <c r="F163" s="721"/>
      <c r="G163" s="721"/>
      <c r="H163" s="722"/>
      <c r="I163" s="721"/>
      <c r="J163" s="721"/>
      <c r="K163" s="723"/>
      <c r="L163" s="36"/>
      <c r="M163" s="36"/>
      <c r="N163" s="36"/>
      <c r="O163" s="36"/>
      <c r="P163" s="36"/>
      <c r="Q163" s="36"/>
      <c r="R163" s="36"/>
      <c r="S163" s="36"/>
      <c r="T163" s="36"/>
      <c r="U163" s="36"/>
      <c r="V163" s="69"/>
      <c r="W163" s="69"/>
    </row>
    <row r="164" spans="1:23">
      <c r="A164" s="711"/>
      <c r="B164" s="718" t="s">
        <v>869</v>
      </c>
      <c r="C164" s="712">
        <v>38801.41461</v>
      </c>
      <c r="D164" s="712">
        <v>90265.055779830509</v>
      </c>
      <c r="E164" s="712">
        <v>78693.91547310882</v>
      </c>
      <c r="F164" s="712">
        <v>57577.097285999989</v>
      </c>
      <c r="G164" s="712">
        <v>14939.424790199997</v>
      </c>
      <c r="H164" s="712">
        <v>14109.734660400001</v>
      </c>
      <c r="I164" s="712">
        <v>36640.800000000003</v>
      </c>
      <c r="J164" s="712">
        <v>14617.354678456179</v>
      </c>
      <c r="K164" s="713">
        <v>2766.8625498287997</v>
      </c>
      <c r="L164" s="36"/>
      <c r="M164" s="36"/>
      <c r="N164" s="36"/>
      <c r="O164" s="36"/>
      <c r="P164" s="36"/>
      <c r="Q164" s="36"/>
      <c r="R164" s="36"/>
      <c r="S164" s="36"/>
      <c r="T164" s="36"/>
      <c r="U164" s="36"/>
      <c r="V164" s="69"/>
      <c r="W164" s="69"/>
    </row>
    <row r="165" spans="1:23" ht="13.5" thickBot="1">
      <c r="A165" s="714"/>
      <c r="B165" s="715" t="s">
        <v>870</v>
      </c>
      <c r="C165" s="716"/>
      <c r="D165" s="716"/>
      <c r="E165" s="716"/>
      <c r="F165" s="716"/>
      <c r="G165" s="716"/>
      <c r="H165" s="716"/>
      <c r="I165" s="716"/>
      <c r="J165" s="716"/>
      <c r="K165" s="717"/>
    </row>
    <row r="166" spans="1:23">
      <c r="A166" s="82"/>
    </row>
    <row r="167" spans="1:23">
      <c r="A167" s="82"/>
    </row>
    <row r="168" spans="1:23">
      <c r="A168" s="82"/>
    </row>
    <row r="169" spans="1:23">
      <c r="A169" s="82"/>
    </row>
    <row r="170" spans="1:23">
      <c r="A170" s="82"/>
    </row>
    <row r="171" spans="1:23">
      <c r="A171" s="82"/>
    </row>
    <row r="172" spans="1:23">
      <c r="A172" s="82"/>
    </row>
    <row r="173" spans="1:23">
      <c r="A173" s="82"/>
    </row>
    <row r="174" spans="1:23">
      <c r="A174" s="82"/>
    </row>
    <row r="175" spans="1:23">
      <c r="A175" s="82"/>
    </row>
    <row r="176" spans="1:23">
      <c r="A176" s="82"/>
    </row>
    <row r="177" spans="1:1">
      <c r="A177" s="82"/>
    </row>
    <row r="178" spans="1:1">
      <c r="A178" s="82"/>
    </row>
    <row r="179" spans="1:1">
      <c r="A179" s="82"/>
    </row>
    <row r="180" spans="1:1">
      <c r="A180" s="82"/>
    </row>
    <row r="181" spans="1:1">
      <c r="A181" s="82"/>
    </row>
    <row r="182" spans="1:1">
      <c r="A182" s="82"/>
    </row>
    <row r="183" spans="1:1">
      <c r="A183" s="82"/>
    </row>
    <row r="184" spans="1:1">
      <c r="A184" s="82"/>
    </row>
    <row r="185" spans="1:1">
      <c r="A185" s="82"/>
    </row>
    <row r="186" spans="1:1">
      <c r="A186" s="82"/>
    </row>
    <row r="187" spans="1:1">
      <c r="A187" s="82"/>
    </row>
    <row r="188" spans="1:1">
      <c r="A188" s="82"/>
    </row>
    <row r="189" spans="1:1">
      <c r="A189" s="82"/>
    </row>
    <row r="190" spans="1:1">
      <c r="A190" s="82"/>
    </row>
    <row r="191" spans="1:1">
      <c r="A191" s="82"/>
    </row>
    <row r="192" spans="1:1">
      <c r="A192" s="82"/>
    </row>
    <row r="193" spans="1:1">
      <c r="A193" s="82"/>
    </row>
    <row r="194" spans="1:1">
      <c r="A194" s="82"/>
    </row>
    <row r="195" spans="1:1">
      <c r="A195" s="82"/>
    </row>
    <row r="196" spans="1:1">
      <c r="A196" s="82"/>
    </row>
    <row r="197" spans="1:1">
      <c r="A197" s="82"/>
    </row>
    <row r="198" spans="1:1">
      <c r="A198" s="82"/>
    </row>
    <row r="199" spans="1:1">
      <c r="A199" s="82"/>
    </row>
    <row r="200" spans="1:1">
      <c r="A200" s="82"/>
    </row>
    <row r="201" spans="1:1">
      <c r="A201" s="82"/>
    </row>
    <row r="202" spans="1:1">
      <c r="A202" s="82"/>
    </row>
    <row r="203" spans="1:1">
      <c r="A203" s="82"/>
    </row>
    <row r="204" spans="1:1">
      <c r="A204" s="82"/>
    </row>
    <row r="205" spans="1:1">
      <c r="A205" s="82"/>
    </row>
    <row r="206" spans="1:1">
      <c r="A206" s="82"/>
    </row>
    <row r="207" spans="1:1">
      <c r="A207" s="82"/>
    </row>
    <row r="208" spans="1:1">
      <c r="A208" s="82"/>
    </row>
    <row r="209" spans="1:1">
      <c r="A209" s="82"/>
    </row>
    <row r="210" spans="1:1">
      <c r="A210" s="82"/>
    </row>
    <row r="211" spans="1:1">
      <c r="A211" s="82"/>
    </row>
    <row r="212" spans="1:1">
      <c r="A212" s="82"/>
    </row>
    <row r="213" spans="1:1">
      <c r="A213" s="82"/>
    </row>
    <row r="214" spans="1:1">
      <c r="A214" s="82"/>
    </row>
    <row r="215" spans="1:1">
      <c r="A215" s="82"/>
    </row>
    <row r="216" spans="1:1">
      <c r="A216" s="82"/>
    </row>
    <row r="217" spans="1:1">
      <c r="A217" s="82"/>
    </row>
    <row r="218" spans="1:1">
      <c r="A218" s="82"/>
    </row>
    <row r="219" spans="1:1">
      <c r="A219" s="82"/>
    </row>
    <row r="220" spans="1:1">
      <c r="A220" s="82"/>
    </row>
    <row r="221" spans="1:1">
      <c r="A221" s="82"/>
    </row>
    <row r="222" spans="1:1">
      <c r="A222" s="82"/>
    </row>
    <row r="223" spans="1:1">
      <c r="A223" s="82"/>
    </row>
    <row r="224" spans="1:1">
      <c r="A224" s="82"/>
    </row>
    <row r="225" spans="1:1">
      <c r="A225" s="82"/>
    </row>
    <row r="226" spans="1:1">
      <c r="A226" s="82"/>
    </row>
    <row r="227" spans="1:1">
      <c r="A227" s="82"/>
    </row>
    <row r="228" spans="1:1">
      <c r="A228" s="82"/>
    </row>
    <row r="229" spans="1:1">
      <c r="A229" s="82"/>
    </row>
    <row r="230" spans="1:1">
      <c r="A230" s="82"/>
    </row>
    <row r="231" spans="1:1">
      <c r="A231" s="82"/>
    </row>
    <row r="232" spans="1:1">
      <c r="A232" s="82"/>
    </row>
    <row r="233" spans="1:1">
      <c r="A233" s="82"/>
    </row>
    <row r="234" spans="1:1">
      <c r="A234" s="82"/>
    </row>
    <row r="235" spans="1:1">
      <c r="A235" s="82"/>
    </row>
    <row r="236" spans="1:1">
      <c r="A236" s="82"/>
    </row>
    <row r="237" spans="1:1">
      <c r="A237" s="82"/>
    </row>
    <row r="238" spans="1:1">
      <c r="A238" s="82"/>
    </row>
    <row r="239" spans="1:1">
      <c r="A239" s="82"/>
    </row>
    <row r="240" spans="1:1">
      <c r="A240" s="82"/>
    </row>
    <row r="241" spans="1:1">
      <c r="A241" s="82"/>
    </row>
    <row r="242" spans="1:1">
      <c r="A242" s="82"/>
    </row>
    <row r="243" spans="1:1">
      <c r="A243" s="82"/>
    </row>
    <row r="244" spans="1:1">
      <c r="A244" s="82"/>
    </row>
    <row r="245" spans="1:1">
      <c r="A245" s="82"/>
    </row>
    <row r="246" spans="1:1">
      <c r="A246" s="82"/>
    </row>
    <row r="247" spans="1:1">
      <c r="A247" s="82"/>
    </row>
    <row r="248" spans="1:1">
      <c r="A248" s="82"/>
    </row>
    <row r="249" spans="1:1">
      <c r="A249" s="82"/>
    </row>
    <row r="250" spans="1:1">
      <c r="A250" s="82"/>
    </row>
    <row r="251" spans="1:1">
      <c r="A251" s="82"/>
    </row>
    <row r="252" spans="1:1">
      <c r="A252" s="82"/>
    </row>
    <row r="253" spans="1:1">
      <c r="A253" s="82"/>
    </row>
    <row r="254" spans="1:1">
      <c r="A254" s="82"/>
    </row>
    <row r="255" spans="1:1">
      <c r="A255" s="82"/>
    </row>
    <row r="256" spans="1:1">
      <c r="A256" s="82"/>
    </row>
    <row r="257" spans="1:1">
      <c r="A257" s="82"/>
    </row>
    <row r="258" spans="1:1">
      <c r="A258" s="82"/>
    </row>
    <row r="259" spans="1:1">
      <c r="A259" s="82"/>
    </row>
    <row r="260" spans="1:1">
      <c r="A260" s="82"/>
    </row>
    <row r="261" spans="1:1">
      <c r="A261" s="82"/>
    </row>
    <row r="262" spans="1:1">
      <c r="A262" s="82"/>
    </row>
    <row r="263" spans="1:1">
      <c r="A263" s="82"/>
    </row>
    <row r="264" spans="1:1">
      <c r="A264" s="82"/>
    </row>
    <row r="265" spans="1:1">
      <c r="A265" s="82"/>
    </row>
    <row r="266" spans="1:1">
      <c r="A266" s="82"/>
    </row>
    <row r="267" spans="1:1">
      <c r="A267" s="82"/>
    </row>
    <row r="268" spans="1:1">
      <c r="A268" s="82"/>
    </row>
    <row r="269" spans="1:1">
      <c r="A269" s="82"/>
    </row>
    <row r="270" spans="1:1">
      <c r="A270" s="82"/>
    </row>
    <row r="271" spans="1:1">
      <c r="A271" s="82"/>
    </row>
    <row r="272" spans="1:1">
      <c r="A272" s="82"/>
    </row>
    <row r="273" spans="1:1">
      <c r="A273" s="82"/>
    </row>
    <row r="274" spans="1:1">
      <c r="A274" s="82"/>
    </row>
    <row r="275" spans="1:1">
      <c r="A275" s="82"/>
    </row>
    <row r="276" spans="1:1">
      <c r="A276" s="82"/>
    </row>
    <row r="277" spans="1:1">
      <c r="A277" s="82"/>
    </row>
    <row r="278" spans="1:1">
      <c r="A278" s="82"/>
    </row>
    <row r="279" spans="1:1">
      <c r="A279" s="82"/>
    </row>
    <row r="280" spans="1:1">
      <c r="A280" s="82"/>
    </row>
    <row r="281" spans="1:1">
      <c r="A281" s="82"/>
    </row>
    <row r="282" spans="1:1">
      <c r="A282" s="82"/>
    </row>
    <row r="283" spans="1:1">
      <c r="A283" s="82"/>
    </row>
    <row r="284" spans="1:1">
      <c r="A284" s="82"/>
    </row>
    <row r="285" spans="1:1">
      <c r="A285" s="82"/>
    </row>
    <row r="286" spans="1:1">
      <c r="A286" s="82"/>
    </row>
    <row r="287" spans="1:1">
      <c r="A287" s="82"/>
    </row>
    <row r="288" spans="1:1">
      <c r="A288" s="82"/>
    </row>
    <row r="289" spans="1:1">
      <c r="A289" s="82"/>
    </row>
    <row r="290" spans="1:1">
      <c r="A290" s="82"/>
    </row>
    <row r="291" spans="1:1">
      <c r="A291" s="82"/>
    </row>
    <row r="292" spans="1:1">
      <c r="A292" s="82"/>
    </row>
    <row r="293" spans="1:1">
      <c r="A293" s="82"/>
    </row>
    <row r="294" spans="1:1">
      <c r="A294" s="82"/>
    </row>
    <row r="295" spans="1:1">
      <c r="A295" s="82"/>
    </row>
    <row r="296" spans="1:1">
      <c r="A296" s="82"/>
    </row>
    <row r="297" spans="1:1">
      <c r="A297" s="82"/>
    </row>
    <row r="298" spans="1:1">
      <c r="A298" s="82"/>
    </row>
    <row r="299" spans="1:1">
      <c r="A299" s="82"/>
    </row>
    <row r="300" spans="1:1">
      <c r="A300" s="82"/>
    </row>
    <row r="301" spans="1:1">
      <c r="A301" s="82"/>
    </row>
    <row r="302" spans="1:1">
      <c r="A302" s="82"/>
    </row>
    <row r="303" spans="1:1">
      <c r="A303" s="82"/>
    </row>
    <row r="304" spans="1:1">
      <c r="A304" s="82"/>
    </row>
    <row r="305" spans="1:1">
      <c r="A305" s="82"/>
    </row>
    <row r="306" spans="1:1">
      <c r="A306" s="82"/>
    </row>
    <row r="307" spans="1:1">
      <c r="A307" s="82"/>
    </row>
    <row r="308" spans="1:1">
      <c r="A308" s="82"/>
    </row>
    <row r="309" spans="1:1">
      <c r="A309" s="82"/>
    </row>
    <row r="310" spans="1:1">
      <c r="A310" s="82"/>
    </row>
    <row r="311" spans="1:1">
      <c r="A311" s="82"/>
    </row>
    <row r="312" spans="1:1">
      <c r="A312" s="82"/>
    </row>
    <row r="313" spans="1:1">
      <c r="A313" s="82"/>
    </row>
    <row r="314" spans="1:1">
      <c r="A314" s="82"/>
    </row>
    <row r="315" spans="1:1">
      <c r="A315" s="82"/>
    </row>
    <row r="316" spans="1:1">
      <c r="A316" s="82"/>
    </row>
    <row r="317" spans="1:1">
      <c r="A317" s="82"/>
    </row>
    <row r="318" spans="1:1">
      <c r="A318" s="82"/>
    </row>
    <row r="319" spans="1:1">
      <c r="A319" s="82"/>
    </row>
    <row r="320" spans="1:1">
      <c r="A320" s="82"/>
    </row>
    <row r="321" spans="1:1">
      <c r="A321" s="82"/>
    </row>
    <row r="322" spans="1:1">
      <c r="A322" s="82"/>
    </row>
    <row r="323" spans="1:1">
      <c r="A323" s="82"/>
    </row>
    <row r="324" spans="1:1">
      <c r="A324" s="82"/>
    </row>
    <row r="325" spans="1:1">
      <c r="A325" s="82"/>
    </row>
    <row r="326" spans="1:1">
      <c r="A326" s="82"/>
    </row>
    <row r="327" spans="1:1">
      <c r="A327" s="82"/>
    </row>
    <row r="328" spans="1:1">
      <c r="A328" s="82"/>
    </row>
    <row r="329" spans="1:1">
      <c r="A329" s="82"/>
    </row>
    <row r="330" spans="1:1">
      <c r="A330" s="82"/>
    </row>
    <row r="331" spans="1:1">
      <c r="A331" s="82"/>
    </row>
    <row r="332" spans="1:1">
      <c r="A332" s="82"/>
    </row>
    <row r="333" spans="1:1">
      <c r="A333" s="82"/>
    </row>
    <row r="334" spans="1:1">
      <c r="A334" s="82"/>
    </row>
    <row r="335" spans="1:1">
      <c r="A335" s="82"/>
    </row>
    <row r="336" spans="1:1">
      <c r="A336" s="82"/>
    </row>
    <row r="337" spans="1:1">
      <c r="A337" s="82"/>
    </row>
    <row r="338" spans="1:1">
      <c r="A338" s="82"/>
    </row>
    <row r="339" spans="1:1">
      <c r="A339" s="82"/>
    </row>
    <row r="340" spans="1:1">
      <c r="A340" s="82"/>
    </row>
    <row r="341" spans="1:1">
      <c r="A341" s="82"/>
    </row>
    <row r="342" spans="1:1">
      <c r="A342" s="82"/>
    </row>
    <row r="343" spans="1:1">
      <c r="A343" s="82"/>
    </row>
    <row r="344" spans="1:1">
      <c r="A344" s="82"/>
    </row>
    <row r="345" spans="1:1">
      <c r="A345" s="82"/>
    </row>
    <row r="346" spans="1:1">
      <c r="A346" s="82"/>
    </row>
    <row r="347" spans="1:1">
      <c r="A347" s="82"/>
    </row>
    <row r="348" spans="1:1">
      <c r="A348" s="82"/>
    </row>
    <row r="349" spans="1:1">
      <c r="A349" s="82"/>
    </row>
    <row r="350" spans="1:1">
      <c r="A350" s="82"/>
    </row>
    <row r="351" spans="1:1">
      <c r="A351" s="82"/>
    </row>
    <row r="352" spans="1:1">
      <c r="A352" s="82"/>
    </row>
    <row r="353" spans="1:1">
      <c r="A353" s="82"/>
    </row>
    <row r="354" spans="1:1">
      <c r="A354" s="82"/>
    </row>
    <row r="355" spans="1:1">
      <c r="A355" s="82"/>
    </row>
    <row r="356" spans="1:1">
      <c r="A356" s="82"/>
    </row>
    <row r="357" spans="1:1">
      <c r="A357" s="82"/>
    </row>
    <row r="358" spans="1:1">
      <c r="A358" s="82"/>
    </row>
    <row r="359" spans="1:1">
      <c r="A359" s="82"/>
    </row>
    <row r="360" spans="1:1">
      <c r="A360" s="82"/>
    </row>
    <row r="361" spans="1:1">
      <c r="A361" s="82"/>
    </row>
    <row r="362" spans="1:1">
      <c r="A362" s="82"/>
    </row>
    <row r="363" spans="1:1">
      <c r="A363" s="82"/>
    </row>
    <row r="364" spans="1:1">
      <c r="A364" s="82"/>
    </row>
    <row r="365" spans="1:1">
      <c r="A365" s="82"/>
    </row>
    <row r="366" spans="1:1">
      <c r="A366" s="82"/>
    </row>
    <row r="367" spans="1:1">
      <c r="A367" s="82"/>
    </row>
    <row r="368" spans="1:1">
      <c r="A368" s="82"/>
    </row>
    <row r="369" spans="1:1">
      <c r="A369" s="82"/>
    </row>
    <row r="370" spans="1:1">
      <c r="A370" s="82"/>
    </row>
    <row r="371" spans="1:1">
      <c r="A371" s="82"/>
    </row>
    <row r="372" spans="1:1">
      <c r="A372" s="82"/>
    </row>
    <row r="373" spans="1:1">
      <c r="A373" s="82"/>
    </row>
    <row r="374" spans="1:1">
      <c r="A374" s="82"/>
    </row>
    <row r="375" spans="1:1">
      <c r="A375" s="82"/>
    </row>
    <row r="376" spans="1:1">
      <c r="A376" s="82"/>
    </row>
    <row r="377" spans="1:1">
      <c r="A377" s="82"/>
    </row>
    <row r="378" spans="1:1">
      <c r="A378" s="82"/>
    </row>
    <row r="379" spans="1:1">
      <c r="A379" s="82"/>
    </row>
    <row r="380" spans="1:1">
      <c r="A380" s="82"/>
    </row>
    <row r="381" spans="1:1">
      <c r="A381" s="82"/>
    </row>
    <row r="382" spans="1:1">
      <c r="A382" s="82"/>
    </row>
    <row r="383" spans="1:1">
      <c r="A383" s="82"/>
    </row>
    <row r="384" spans="1:1">
      <c r="A384" s="82"/>
    </row>
    <row r="385" spans="1:1">
      <c r="A385" s="82"/>
    </row>
    <row r="386" spans="1:1">
      <c r="A386" s="82"/>
    </row>
    <row r="387" spans="1:1">
      <c r="A387" s="82"/>
    </row>
    <row r="388" spans="1:1">
      <c r="A388" s="82"/>
    </row>
    <row r="389" spans="1:1">
      <c r="A389" s="82"/>
    </row>
    <row r="390" spans="1:1">
      <c r="A390" s="82"/>
    </row>
    <row r="391" spans="1:1">
      <c r="A391" s="82"/>
    </row>
    <row r="392" spans="1:1">
      <c r="A392" s="82"/>
    </row>
    <row r="393" spans="1:1">
      <c r="A393" s="82"/>
    </row>
    <row r="394" spans="1:1">
      <c r="A394" s="82"/>
    </row>
    <row r="395" spans="1:1">
      <c r="A395" s="82"/>
    </row>
    <row r="396" spans="1:1">
      <c r="A396" s="82"/>
    </row>
    <row r="397" spans="1:1">
      <c r="A397" s="82"/>
    </row>
    <row r="398" spans="1:1">
      <c r="A398" s="82"/>
    </row>
    <row r="399" spans="1:1">
      <c r="A399" s="82"/>
    </row>
    <row r="400" spans="1:1">
      <c r="A400" s="82"/>
    </row>
    <row r="401" spans="1:1">
      <c r="A401" s="82"/>
    </row>
    <row r="402" spans="1:1">
      <c r="A402" s="82"/>
    </row>
    <row r="403" spans="1:1">
      <c r="A403" s="82"/>
    </row>
    <row r="404" spans="1:1">
      <c r="A404" s="82"/>
    </row>
    <row r="405" spans="1:1">
      <c r="A405" s="82"/>
    </row>
    <row r="406" spans="1:1">
      <c r="A406" s="82"/>
    </row>
    <row r="407" spans="1:1">
      <c r="A407" s="82"/>
    </row>
    <row r="408" spans="1:1">
      <c r="A408" s="82"/>
    </row>
    <row r="409" spans="1:1">
      <c r="A409" s="82"/>
    </row>
    <row r="410" spans="1:1">
      <c r="A410" s="82"/>
    </row>
    <row r="411" spans="1:1">
      <c r="A411" s="82"/>
    </row>
    <row r="412" spans="1:1">
      <c r="A412" s="82"/>
    </row>
    <row r="413" spans="1:1">
      <c r="A413" s="82"/>
    </row>
    <row r="414" spans="1:1">
      <c r="A414" s="82"/>
    </row>
    <row r="415" spans="1:1">
      <c r="A415" s="82"/>
    </row>
    <row r="416" spans="1:1">
      <c r="A416" s="82"/>
    </row>
    <row r="417" spans="1:1">
      <c r="A417" s="82"/>
    </row>
    <row r="418" spans="1:1">
      <c r="A418" s="82"/>
    </row>
    <row r="419" spans="1:1">
      <c r="A419" s="82"/>
    </row>
    <row r="420" spans="1:1">
      <c r="A420" s="82"/>
    </row>
    <row r="421" spans="1:1">
      <c r="A421" s="82"/>
    </row>
    <row r="422" spans="1:1">
      <c r="A422" s="82"/>
    </row>
    <row r="423" spans="1:1">
      <c r="A423" s="82"/>
    </row>
    <row r="424" spans="1:1">
      <c r="A424" s="82"/>
    </row>
    <row r="425" spans="1:1">
      <c r="A425" s="82"/>
    </row>
    <row r="426" spans="1:1">
      <c r="A426" s="82"/>
    </row>
    <row r="427" spans="1:1">
      <c r="A427" s="82"/>
    </row>
    <row r="428" spans="1:1">
      <c r="A428" s="82"/>
    </row>
    <row r="429" spans="1:1">
      <c r="A429" s="82"/>
    </row>
    <row r="430" spans="1:1">
      <c r="A430" s="82"/>
    </row>
    <row r="431" spans="1:1">
      <c r="A431" s="82"/>
    </row>
    <row r="432" spans="1:1">
      <c r="A432" s="82"/>
    </row>
    <row r="433" spans="1:1">
      <c r="A433" s="82"/>
    </row>
    <row r="434" spans="1:1">
      <c r="A434" s="82"/>
    </row>
    <row r="435" spans="1:1">
      <c r="A435" s="82"/>
    </row>
    <row r="436" spans="1:1">
      <c r="A436" s="82"/>
    </row>
    <row r="437" spans="1:1">
      <c r="A437" s="82"/>
    </row>
    <row r="438" spans="1:1">
      <c r="A438" s="82"/>
    </row>
    <row r="439" spans="1:1">
      <c r="A439" s="82"/>
    </row>
    <row r="440" spans="1:1">
      <c r="A440" s="82"/>
    </row>
    <row r="441" spans="1:1">
      <c r="A441" s="82"/>
    </row>
    <row r="442" spans="1:1">
      <c r="A442" s="82"/>
    </row>
    <row r="443" spans="1:1">
      <c r="A443" s="82"/>
    </row>
    <row r="444" spans="1:1">
      <c r="A444" s="82"/>
    </row>
    <row r="445" spans="1:1">
      <c r="A445" s="82"/>
    </row>
    <row r="446" spans="1:1">
      <c r="A446" s="82"/>
    </row>
    <row r="447" spans="1:1">
      <c r="A447" s="82"/>
    </row>
    <row r="448" spans="1:1">
      <c r="A448" s="82"/>
    </row>
    <row r="449" spans="1:1">
      <c r="A449" s="82"/>
    </row>
    <row r="450" spans="1:1">
      <c r="A450" s="82"/>
    </row>
    <row r="451" spans="1:1">
      <c r="A451" s="82"/>
    </row>
    <row r="452" spans="1:1">
      <c r="A452" s="82"/>
    </row>
    <row r="453" spans="1:1">
      <c r="A453" s="82"/>
    </row>
    <row r="454" spans="1:1">
      <c r="A454" s="82"/>
    </row>
    <row r="455" spans="1:1">
      <c r="A455" s="82"/>
    </row>
    <row r="456" spans="1:1">
      <c r="A456" s="82"/>
    </row>
    <row r="457" spans="1:1">
      <c r="A457" s="82"/>
    </row>
    <row r="458" spans="1:1">
      <c r="A458" s="82"/>
    </row>
    <row r="459" spans="1:1">
      <c r="A459" s="82"/>
    </row>
    <row r="460" spans="1:1">
      <c r="A460" s="82"/>
    </row>
    <row r="461" spans="1:1">
      <c r="A461" s="82"/>
    </row>
    <row r="462" spans="1:1">
      <c r="A462" s="82"/>
    </row>
    <row r="463" spans="1:1">
      <c r="A463" s="82"/>
    </row>
    <row r="464" spans="1:1">
      <c r="A464" s="82"/>
    </row>
    <row r="465" spans="1:1">
      <c r="A465" s="82"/>
    </row>
    <row r="466" spans="1:1">
      <c r="A466" s="82"/>
    </row>
    <row r="467" spans="1:1">
      <c r="A467" s="82"/>
    </row>
    <row r="468" spans="1:1">
      <c r="A468" s="82"/>
    </row>
    <row r="469" spans="1:1">
      <c r="A469" s="82"/>
    </row>
    <row r="470" spans="1:1">
      <c r="A470" s="82"/>
    </row>
    <row r="471" spans="1:1">
      <c r="A471" s="82"/>
    </row>
    <row r="472" spans="1:1">
      <c r="A472" s="82"/>
    </row>
    <row r="473" spans="1:1">
      <c r="A473" s="82"/>
    </row>
    <row r="474" spans="1:1">
      <c r="A474" s="82"/>
    </row>
    <row r="475" spans="1:1">
      <c r="A475" s="82"/>
    </row>
    <row r="476" spans="1:1">
      <c r="A476" s="82"/>
    </row>
    <row r="477" spans="1:1">
      <c r="A477" s="82"/>
    </row>
    <row r="478" spans="1:1">
      <c r="A478" s="82"/>
    </row>
    <row r="479" spans="1:1">
      <c r="A479" s="82"/>
    </row>
    <row r="480" spans="1:1">
      <c r="A480" s="82"/>
    </row>
    <row r="481" spans="1:1">
      <c r="A481" s="82"/>
    </row>
    <row r="482" spans="1:1">
      <c r="A482" s="82"/>
    </row>
    <row r="483" spans="1:1">
      <c r="A483" s="82"/>
    </row>
    <row r="484" spans="1:1">
      <c r="A484" s="82"/>
    </row>
    <row r="485" spans="1:1">
      <c r="A485" s="82"/>
    </row>
    <row r="486" spans="1:1">
      <c r="A486" s="82"/>
    </row>
    <row r="487" spans="1:1">
      <c r="A487" s="82"/>
    </row>
    <row r="488" spans="1:1">
      <c r="A488" s="82"/>
    </row>
    <row r="489" spans="1:1">
      <c r="A489" s="82"/>
    </row>
    <row r="490" spans="1:1">
      <c r="A490" s="82"/>
    </row>
    <row r="491" spans="1:1">
      <c r="A491" s="82"/>
    </row>
    <row r="492" spans="1:1">
      <c r="A492" s="82"/>
    </row>
    <row r="493" spans="1:1">
      <c r="A493" s="82"/>
    </row>
    <row r="494" spans="1:1">
      <c r="A494" s="82"/>
    </row>
    <row r="495" spans="1:1">
      <c r="A495" s="82"/>
    </row>
    <row r="496" spans="1:1">
      <c r="A496" s="82"/>
    </row>
    <row r="497" spans="1:1">
      <c r="A497" s="82"/>
    </row>
    <row r="498" spans="1:1">
      <c r="A498" s="82"/>
    </row>
    <row r="499" spans="1:1">
      <c r="A499" s="82"/>
    </row>
    <row r="500" spans="1:1">
      <c r="A500" s="82"/>
    </row>
    <row r="501" spans="1:1">
      <c r="A501" s="82"/>
    </row>
    <row r="502" spans="1:1">
      <c r="A502" s="82"/>
    </row>
    <row r="503" spans="1:1">
      <c r="A503" s="82"/>
    </row>
    <row r="504" spans="1:1">
      <c r="A504" s="82"/>
    </row>
    <row r="505" spans="1:1">
      <c r="A505" s="82"/>
    </row>
    <row r="506" spans="1:1">
      <c r="A506" s="82"/>
    </row>
    <row r="507" spans="1:1">
      <c r="A507" s="82"/>
    </row>
    <row r="508" spans="1:1">
      <c r="A508" s="82"/>
    </row>
    <row r="509" spans="1:1">
      <c r="A509" s="82"/>
    </row>
    <row r="510" spans="1:1">
      <c r="A510" s="82"/>
    </row>
    <row r="511" spans="1:1">
      <c r="A511" s="82"/>
    </row>
    <row r="512" spans="1:1">
      <c r="A512" s="82"/>
    </row>
    <row r="513" spans="1:1">
      <c r="A513" s="82"/>
    </row>
    <row r="514" spans="1:1">
      <c r="A514" s="82"/>
    </row>
    <row r="515" spans="1:1">
      <c r="A515" s="82"/>
    </row>
    <row r="516" spans="1:1">
      <c r="A516" s="82"/>
    </row>
    <row r="517" spans="1:1">
      <c r="A517" s="82"/>
    </row>
    <row r="518" spans="1:1">
      <c r="A518" s="82"/>
    </row>
    <row r="519" spans="1:1">
      <c r="A519" s="82"/>
    </row>
    <row r="520" spans="1:1">
      <c r="A520" s="82"/>
    </row>
    <row r="521" spans="1:1">
      <c r="A521" s="82"/>
    </row>
    <row r="522" spans="1:1">
      <c r="A522" s="82"/>
    </row>
    <row r="523" spans="1:1">
      <c r="A523" s="82"/>
    </row>
    <row r="524" spans="1:1">
      <c r="A524" s="82"/>
    </row>
    <row r="525" spans="1:1">
      <c r="A525" s="82"/>
    </row>
  </sheetData>
  <mergeCells count="111">
    <mergeCell ref="BK106:BK107"/>
    <mergeCell ref="BM106:BM107"/>
    <mergeCell ref="BP106:BP107"/>
    <mergeCell ref="BT106:BW106"/>
    <mergeCell ref="BS106:BS107"/>
    <mergeCell ref="BL106:BL107"/>
    <mergeCell ref="BQ106:BQ107"/>
    <mergeCell ref="C20:J20"/>
    <mergeCell ref="CQ105:DA105"/>
    <mergeCell ref="BR106:BR107"/>
    <mergeCell ref="CS106:CS107"/>
    <mergeCell ref="CQ106:CQ107"/>
    <mergeCell ref="CM106:CM107"/>
    <mergeCell ref="CA106:CA107"/>
    <mergeCell ref="BO105:BZ105"/>
    <mergeCell ref="CU106:CU107"/>
    <mergeCell ref="CV106:CY106"/>
    <mergeCell ref="CC105:CN105"/>
    <mergeCell ref="A33:A44"/>
    <mergeCell ref="A106:A107"/>
    <mergeCell ref="C10:D10"/>
    <mergeCell ref="B9:B11"/>
    <mergeCell ref="B106:B107"/>
    <mergeCell ref="B20:B22"/>
    <mergeCell ref="A45:A49"/>
    <mergeCell ref="A50:B50"/>
    <mergeCell ref="D106:G106"/>
    <mergeCell ref="E10:G10"/>
    <mergeCell ref="C21:D21"/>
    <mergeCell ref="E21:G21"/>
    <mergeCell ref="C9:J9"/>
    <mergeCell ref="K9:U9"/>
    <mergeCell ref="C106:C107"/>
    <mergeCell ref="T106:W106"/>
    <mergeCell ref="S10:S11"/>
    <mergeCell ref="T21:U21"/>
    <mergeCell ref="S63:V63"/>
    <mergeCell ref="S21:S22"/>
    <mergeCell ref="H106:K106"/>
    <mergeCell ref="J21:J22"/>
    <mergeCell ref="K21:N21"/>
    <mergeCell ref="O10:O11"/>
    <mergeCell ref="K10:N10"/>
    <mergeCell ref="J10:J11"/>
    <mergeCell ref="H10:I10"/>
    <mergeCell ref="O21:O22"/>
    <mergeCell ref="BE106:BE107"/>
    <mergeCell ref="BB106:BB107"/>
    <mergeCell ref="AF106:AI106"/>
    <mergeCell ref="BA106:BA107"/>
    <mergeCell ref="AJ106:AM106"/>
    <mergeCell ref="AN106:AQ106"/>
    <mergeCell ref="AZ106:AZ107"/>
    <mergeCell ref="AV106:AY106"/>
    <mergeCell ref="T10:U10"/>
    <mergeCell ref="AR106:AU106"/>
    <mergeCell ref="AB105:AQ105"/>
    <mergeCell ref="K20:U20"/>
    <mergeCell ref="P10:R10"/>
    <mergeCell ref="P21:R21"/>
    <mergeCell ref="V20:V22"/>
    <mergeCell ref="X106:AA106"/>
    <mergeCell ref="AB106:AE106"/>
    <mergeCell ref="BF106:BF107"/>
    <mergeCell ref="BG106:BG107"/>
    <mergeCell ref="BI106:BI107"/>
    <mergeCell ref="BO106:BO107"/>
    <mergeCell ref="BN106:BN107"/>
    <mergeCell ref="CF106:CF107"/>
    <mergeCell ref="CG106:CG107"/>
    <mergeCell ref="C118:CB125"/>
    <mergeCell ref="CC117:CN117"/>
    <mergeCell ref="CC116:CN116"/>
    <mergeCell ref="BG117:BI117"/>
    <mergeCell ref="BN117:BZ117"/>
    <mergeCell ref="H117:AY117"/>
    <mergeCell ref="H116:AY116"/>
    <mergeCell ref="CI106:CL106"/>
    <mergeCell ref="BG116:BI116"/>
    <mergeCell ref="BN116:BZ116"/>
    <mergeCell ref="A116:C116"/>
    <mergeCell ref="BH106:BH107"/>
    <mergeCell ref="BD106:BD107"/>
    <mergeCell ref="L106:O106"/>
    <mergeCell ref="P106:S106"/>
    <mergeCell ref="BC106:BC107"/>
    <mergeCell ref="BY106:BY107"/>
    <mergeCell ref="BJ106:BJ107"/>
    <mergeCell ref="CO118:DE125"/>
    <mergeCell ref="DD106:DD107"/>
    <mergeCell ref="DE106:DE107"/>
    <mergeCell ref="DC106:DC107"/>
    <mergeCell ref="DD117:DE117"/>
    <mergeCell ref="DD116:DE116"/>
    <mergeCell ref="DB106:DB107"/>
    <mergeCell ref="CR106:CR107"/>
    <mergeCell ref="CP106:CP107"/>
    <mergeCell ref="CQ117:DA117"/>
    <mergeCell ref="CZ106:CZ107"/>
    <mergeCell ref="CB106:CB107"/>
    <mergeCell ref="CQ116:DA116"/>
    <mergeCell ref="DA106:DA107"/>
    <mergeCell ref="CT106:CT107"/>
    <mergeCell ref="CD106:CD107"/>
    <mergeCell ref="CO106:CO107"/>
    <mergeCell ref="CN106:CN107"/>
    <mergeCell ref="CC106:CC107"/>
    <mergeCell ref="BZ106:BZ107"/>
    <mergeCell ref="CH106:CH107"/>
    <mergeCell ref="CE106:CE107"/>
    <mergeCell ref="BX106:BX107"/>
  </mergeCells>
  <phoneticPr fontId="0" type="noConversion"/>
  <pageMargins left="0.78740157480314965" right="0.43307086614173229" top="0.62992125984251968" bottom="0.55118110236220474" header="0.51181102362204722" footer="0.51181102362204722"/>
  <pageSetup paperSize="8" scale="25" fitToWidth="2" fitToHeight="2" pageOrder="overThenDown" orientation="landscape" horizontalDpi="300" verticalDpi="300" r:id="rId1"/>
  <headerFooter alignWithMargins="0"/>
  <rowBreaks count="1" manualBreakCount="1">
    <brk id="103" max="124" man="1"/>
  </rowBreaks>
  <colBreaks count="2" manualBreakCount="2">
    <brk id="54" max="223" man="1"/>
    <brk id="109" max="223" man="1"/>
  </colBreaks>
  <drawing r:id="rId2"/>
</worksheet>
</file>

<file path=xl/worksheets/sheet2.xml><?xml version="1.0" encoding="utf-8"?>
<worksheet xmlns="http://schemas.openxmlformats.org/spreadsheetml/2006/main" xmlns:r="http://schemas.openxmlformats.org/officeDocument/2006/relationships">
  <dimension ref="A1:IV666"/>
  <sheetViews>
    <sheetView tabSelected="1" view="pageBreakPreview" zoomScale="80" zoomScaleNormal="25" zoomScaleSheetLayoutView="80" workbookViewId="0">
      <pane xSplit="9" ySplit="6" topLeftCell="GK103" activePane="bottomRight" state="frozen"/>
      <selection pane="topRight" activeCell="J1" sqref="J1"/>
      <selection pane="bottomLeft" activeCell="A7" sqref="A7"/>
      <selection pane="bottomRight" activeCell="GK103" sqref="GK103"/>
    </sheetView>
  </sheetViews>
  <sheetFormatPr defaultRowHeight="12.75" outlineLevelRow="1" outlineLevelCol="1"/>
  <cols>
    <col min="1" max="1" width="0" style="826" hidden="1" customWidth="1" outlineLevel="1"/>
    <col min="2" max="5" width="11" style="826" hidden="1" customWidth="1" outlineLevel="1"/>
    <col min="6" max="6" width="53.7109375" style="826" customWidth="1" collapsed="1"/>
    <col min="7" max="7" width="10.7109375" style="826" hidden="1" customWidth="1" outlineLevel="1"/>
    <col min="8" max="8" width="9.42578125" style="826" hidden="1" customWidth="1" outlineLevel="1"/>
    <col min="9" max="9" width="0" style="826" hidden="1" customWidth="1" outlineLevel="1"/>
    <col min="10" max="10" width="9" style="827" customWidth="1" collapsed="1"/>
    <col min="11" max="11" width="11.28515625" style="827" customWidth="1"/>
    <col min="12" max="12" width="12.7109375" style="826" customWidth="1"/>
    <col min="13" max="13" width="12.140625" style="826" customWidth="1"/>
    <col min="14" max="14" width="18.7109375" style="826" customWidth="1"/>
    <col min="15" max="15" width="14.42578125" style="826" customWidth="1"/>
    <col min="16" max="17" width="13.7109375" style="827" customWidth="1"/>
    <col min="18" max="18" width="12.7109375" style="827" customWidth="1"/>
    <col min="19" max="19" width="13.5703125" style="827" customWidth="1"/>
    <col min="20" max="20" width="13.7109375" style="827" customWidth="1"/>
    <col min="21" max="24" width="8.85546875" style="826" customWidth="1"/>
    <col min="25" max="25" width="8.85546875" style="828" customWidth="1" outlineLevel="1"/>
    <col min="26" max="43" width="8.85546875" style="826" customWidth="1" outlineLevel="1"/>
    <col min="44" max="72" width="8.85546875" style="829" customWidth="1" outlineLevel="1"/>
    <col min="73" max="78" width="10.5703125" style="829" customWidth="1"/>
    <col min="79" max="79" width="8.7109375" style="829" customWidth="1"/>
    <col min="80" max="80" width="8.85546875" style="829" customWidth="1"/>
    <col min="81" max="81" width="9.28515625" style="830" customWidth="1"/>
    <col min="82" max="82" width="6.28515625" style="829" customWidth="1"/>
    <col min="83" max="83" width="12.140625" style="829" customWidth="1"/>
    <col min="84" max="85" width="11.85546875" style="830" customWidth="1"/>
    <col min="86" max="86" width="9.42578125" style="829" customWidth="1"/>
    <col min="87" max="87" width="8.85546875" style="829" customWidth="1"/>
    <col min="88" max="88" width="6.7109375" style="831" customWidth="1"/>
    <col min="89" max="89" width="11.140625" style="831" customWidth="1"/>
    <col min="90" max="91" width="10.7109375" style="829" customWidth="1"/>
    <col min="92" max="92" width="11.5703125" style="829" customWidth="1"/>
    <col min="93" max="93" width="10.28515625" style="829" customWidth="1"/>
    <col min="94" max="94" width="10.7109375" style="829" customWidth="1"/>
    <col min="95" max="95" width="11.140625" style="829" customWidth="1"/>
    <col min="96" max="96" width="11.28515625" style="829" customWidth="1"/>
    <col min="97" max="97" width="11.140625" style="829" customWidth="1"/>
    <col min="98" max="99" width="11" style="826" customWidth="1"/>
    <col min="100" max="100" width="9.140625" style="826" customWidth="1"/>
    <col min="101" max="102" width="11.140625" style="826" customWidth="1"/>
    <col min="103" max="103" width="10.85546875" style="829" customWidth="1"/>
    <col min="104" max="104" width="10.7109375" style="826" customWidth="1"/>
    <col min="105" max="105" width="10.42578125" style="826" customWidth="1"/>
    <col min="106" max="106" width="11.42578125" style="826" customWidth="1"/>
    <col min="107" max="107" width="10.42578125" style="826" customWidth="1"/>
    <col min="108" max="108" width="9.85546875" style="826" customWidth="1"/>
    <col min="109" max="109" width="10.42578125" style="826" customWidth="1"/>
    <col min="110" max="110" width="10.28515625" style="826" customWidth="1"/>
    <col min="111" max="111" width="11" style="826" customWidth="1"/>
    <col min="112" max="112" width="9.140625" style="832" customWidth="1"/>
    <col min="113" max="114" width="9.140625" style="826" customWidth="1"/>
    <col min="115" max="115" width="10.5703125" style="832" customWidth="1"/>
    <col min="116" max="116" width="10.28515625" style="802" customWidth="1"/>
    <col min="117" max="117" width="11.7109375" style="832" customWidth="1"/>
    <col min="118" max="118" width="11" style="833" customWidth="1"/>
    <col min="119" max="119" width="11.28515625" style="826" customWidth="1"/>
    <col min="120" max="120" width="9.140625" style="832" customWidth="1"/>
    <col min="121" max="121" width="9.140625" style="826" customWidth="1"/>
    <col min="122" max="123" width="10.42578125" style="826" customWidth="1"/>
    <col min="124" max="127" width="9.140625" style="826" customWidth="1"/>
    <col min="128" max="129" width="10.5703125" style="826" customWidth="1"/>
    <col min="130" max="131" width="9.140625" style="826" customWidth="1"/>
    <col min="132" max="132" width="11" style="826" customWidth="1"/>
    <col min="133" max="133" width="11.28515625" style="826" customWidth="1"/>
    <col min="134" max="134" width="11.140625" style="826" customWidth="1"/>
    <col min="135" max="135" width="10.85546875" style="826" customWidth="1"/>
    <col min="136" max="137" width="11" style="826" customWidth="1"/>
    <col min="138" max="138" width="10.7109375" style="826" customWidth="1"/>
    <col min="139" max="139" width="10.28515625" style="826" customWidth="1"/>
    <col min="140" max="141" width="9.140625" style="826" customWidth="1"/>
    <col min="142" max="142" width="10.7109375" style="826" customWidth="1"/>
    <col min="143" max="143" width="9.140625" style="826" customWidth="1"/>
    <col min="144" max="145" width="11.7109375" style="826" customWidth="1"/>
    <col min="146" max="146" width="11.140625" style="826" customWidth="1"/>
    <col min="147" max="147" width="11" style="826" customWidth="1"/>
    <col min="148" max="148" width="11.42578125" style="826" customWidth="1"/>
    <col min="149" max="149" width="10.85546875" style="826" customWidth="1"/>
    <col min="150" max="151" width="10.28515625" style="826" customWidth="1"/>
    <col min="152" max="153" width="9.140625" style="826"/>
    <col min="154" max="154" width="10" style="826" customWidth="1"/>
    <col min="155" max="155" width="11.28515625" style="826" customWidth="1"/>
    <col min="156" max="156" width="9.140625" style="826"/>
    <col min="157" max="157" width="10.7109375" style="826" customWidth="1"/>
    <col min="158" max="159" width="9.140625" style="826"/>
    <col min="160" max="160" width="11.140625" style="826" customWidth="1"/>
    <col min="161" max="162" width="9.140625" style="826"/>
    <col min="163" max="163" width="5.140625" style="826" customWidth="1"/>
    <col min="164" max="164" width="10.28515625" style="826" customWidth="1"/>
    <col min="165" max="166" width="9" style="826" customWidth="1"/>
    <col min="167" max="175" width="9.7109375" style="826" customWidth="1"/>
    <col min="176" max="176" width="5.42578125" style="826" customWidth="1"/>
    <col min="177" max="177" width="7.7109375" style="826" customWidth="1"/>
    <col min="178" max="179" width="5.42578125" style="826" customWidth="1"/>
    <col min="180" max="180" width="7.28515625" style="826" customWidth="1"/>
    <col min="181" max="181" width="15.5703125" style="826" customWidth="1"/>
    <col min="182" max="191" width="8.42578125" style="826" customWidth="1"/>
    <col min="192" max="192" width="5.42578125" style="826" customWidth="1"/>
    <col min="193" max="194" width="16.5703125" style="826" customWidth="1"/>
    <col min="195" max="195" width="25.7109375" style="826" customWidth="1"/>
    <col min="196" max="196" width="9.140625" style="834"/>
    <col min="197" max="200" width="9.140625" style="826"/>
    <col min="201" max="201" width="11.28515625" style="826" customWidth="1" outlineLevel="1"/>
    <col min="202" max="203" width="12.7109375" style="826" customWidth="1" outlineLevel="1"/>
    <col min="204" max="204" width="9.140625" style="826" outlineLevel="1"/>
    <col min="205" max="208" width="3.5703125" style="826" customWidth="1" outlineLevel="1"/>
    <col min="209" max="209" width="8.7109375" style="835" customWidth="1" outlineLevel="1"/>
    <col min="210" max="210" width="10" style="826" customWidth="1" outlineLevel="1"/>
    <col min="211" max="211" width="8.7109375" style="826" customWidth="1" outlineLevel="1"/>
    <col min="212" max="212" width="9.85546875" style="826" customWidth="1" outlineLevel="1"/>
    <col min="213" max="213" width="8.7109375" style="836" customWidth="1" outlineLevel="1"/>
    <col min="214" max="216" width="8.7109375" style="826" customWidth="1" outlineLevel="1"/>
    <col min="217" max="217" width="9.140625" style="826" outlineLevel="1"/>
    <col min="218" max="16384" width="9.140625" style="826"/>
  </cols>
  <sheetData>
    <row r="1" spans="1:220" s="520" customFormat="1" ht="39" customHeight="1" thickBot="1">
      <c r="A1" s="1267" t="s">
        <v>1039</v>
      </c>
      <c r="B1" s="1267"/>
      <c r="C1" s="1267"/>
      <c r="D1" s="1267"/>
      <c r="E1" s="1267"/>
      <c r="F1" s="1267"/>
      <c r="G1" s="84"/>
      <c r="H1" s="84"/>
      <c r="I1" s="522"/>
      <c r="J1" s="523"/>
      <c r="K1" s="523"/>
      <c r="L1" s="522"/>
      <c r="M1" s="522"/>
      <c r="N1" s="522"/>
      <c r="O1" s="522"/>
      <c r="P1" s="535"/>
      <c r="Q1" s="535"/>
      <c r="R1" s="535"/>
      <c r="S1" s="535"/>
      <c r="T1" s="535"/>
      <c r="U1" s="522"/>
      <c r="V1" s="524"/>
      <c r="W1" s="524"/>
      <c r="X1" s="524"/>
      <c r="Y1" s="525"/>
      <c r="Z1" s="526"/>
      <c r="AA1" s="526"/>
      <c r="AB1" s="526"/>
      <c r="AC1" s="526"/>
      <c r="AD1" s="526"/>
      <c r="AE1" s="526"/>
      <c r="AF1" s="526"/>
      <c r="AG1" s="526"/>
      <c r="AH1" s="526"/>
      <c r="AI1" s="526"/>
      <c r="AJ1" s="526"/>
      <c r="AK1" s="526"/>
      <c r="AL1" s="526"/>
      <c r="AM1" s="526"/>
      <c r="AN1" s="526"/>
      <c r="AO1" s="526"/>
      <c r="AP1" s="526"/>
      <c r="AQ1" s="527"/>
      <c r="AR1" s="527"/>
      <c r="AS1" s="527"/>
      <c r="AT1" s="527"/>
      <c r="AU1" s="527"/>
      <c r="AV1" s="528"/>
      <c r="AW1" s="528"/>
      <c r="AX1" s="528"/>
      <c r="AY1" s="528"/>
      <c r="AZ1" s="528"/>
      <c r="BA1" s="528"/>
      <c r="BB1" s="528"/>
      <c r="BC1" s="528"/>
      <c r="BD1" s="528"/>
      <c r="BE1" s="528"/>
      <c r="BF1" s="528"/>
      <c r="BG1" s="528"/>
      <c r="BH1" s="528"/>
      <c r="BI1" s="528"/>
      <c r="BJ1" s="528"/>
      <c r="BK1" s="528"/>
      <c r="BL1" s="528"/>
      <c r="BM1" s="528"/>
      <c r="BN1" s="528"/>
      <c r="BO1" s="528"/>
      <c r="BP1" s="528"/>
      <c r="BQ1" s="528"/>
      <c r="BR1" s="528"/>
      <c r="BS1" s="528"/>
      <c r="CC1" s="529"/>
      <c r="CF1" s="529"/>
      <c r="CG1" s="529"/>
      <c r="CJ1" s="521"/>
      <c r="CQ1" s="521"/>
      <c r="DF1" s="521"/>
      <c r="ED1" s="528"/>
      <c r="EH1" s="521"/>
      <c r="FK1" s="528"/>
      <c r="FN1" s="528"/>
      <c r="GN1" s="532"/>
      <c r="HA1" s="533"/>
      <c r="HE1" s="534"/>
    </row>
    <row r="2" spans="1:220" s="802" customFormat="1" ht="18.75" customHeight="1" thickBot="1">
      <c r="A2" s="1168"/>
      <c r="B2" s="1169"/>
      <c r="C2" s="1169"/>
      <c r="D2" s="1169"/>
      <c r="E2" s="1169"/>
      <c r="F2" s="1169"/>
      <c r="G2" s="1006"/>
      <c r="H2" s="1007"/>
      <c r="I2" s="1006"/>
      <c r="J2" s="1008"/>
      <c r="K2" s="1008"/>
      <c r="L2" s="1007"/>
      <c r="M2" s="1007"/>
      <c r="N2" s="1007"/>
      <c r="O2" s="1007"/>
      <c r="P2" s="1009"/>
      <c r="Q2" s="1009"/>
      <c r="R2" s="1009"/>
      <c r="S2" s="1009"/>
      <c r="T2" s="1009"/>
      <c r="U2" s="1010"/>
      <c r="V2" s="1010"/>
      <c r="W2" s="1010"/>
      <c r="X2" s="1010"/>
      <c r="Y2" s="1011"/>
      <c r="Z2" s="1010"/>
      <c r="AA2" s="1010"/>
      <c r="AB2" s="1010"/>
      <c r="AC2" s="1010"/>
      <c r="AD2" s="1010"/>
      <c r="AE2" s="1010"/>
      <c r="AF2" s="1010"/>
      <c r="AG2" s="1010"/>
      <c r="AH2" s="995"/>
      <c r="AI2" s="995"/>
      <c r="AJ2" s="996"/>
      <c r="AK2" s="995"/>
      <c r="AL2" s="1012"/>
      <c r="AM2" s="1012"/>
      <c r="AN2" s="1012"/>
      <c r="AO2" s="1012"/>
      <c r="AP2" s="1012"/>
      <c r="AQ2" s="1012"/>
      <c r="AR2" s="995"/>
      <c r="AS2" s="995"/>
      <c r="AT2" s="995"/>
      <c r="AU2" s="995"/>
      <c r="AV2" s="995"/>
      <c r="AW2" s="1171" t="s">
        <v>1191</v>
      </c>
      <c r="AX2" s="1172"/>
      <c r="AY2" s="1172"/>
      <c r="AZ2" s="1172"/>
      <c r="BA2" s="1172"/>
      <c r="BB2" s="1172"/>
      <c r="BC2" s="1172"/>
      <c r="BD2" s="1172"/>
      <c r="BE2" s="1172"/>
      <c r="BF2" s="1172"/>
      <c r="BG2" s="1172"/>
      <c r="BH2" s="1172"/>
      <c r="BI2" s="1172"/>
      <c r="BJ2" s="1172"/>
      <c r="BK2" s="1172"/>
      <c r="BL2" s="1173"/>
      <c r="BM2" s="1013"/>
      <c r="BN2" s="1013"/>
      <c r="BO2" s="1013"/>
      <c r="BP2" s="1013"/>
      <c r="BQ2" s="1013"/>
      <c r="BR2" s="1013"/>
      <c r="BS2" s="1006"/>
      <c r="BT2" s="995"/>
      <c r="BU2" s="995"/>
      <c r="BV2" s="995"/>
      <c r="BW2" s="995"/>
      <c r="BX2" s="995"/>
      <c r="BY2" s="995"/>
      <c r="BZ2" s="995"/>
      <c r="CA2" s="995"/>
      <c r="CB2" s="995"/>
      <c r="CC2" s="806"/>
      <c r="CD2" s="995"/>
      <c r="CE2" s="995"/>
      <c r="CF2" s="806"/>
      <c r="CG2" s="806"/>
      <c r="CH2" s="995"/>
      <c r="CI2" s="995"/>
      <c r="CJ2" s="995"/>
      <c r="CK2" s="1012"/>
      <c r="CL2" s="1014"/>
      <c r="CM2" s="995"/>
      <c r="CN2" s="995"/>
      <c r="CO2" s="1156" t="s">
        <v>1125</v>
      </c>
      <c r="CP2" s="1157"/>
      <c r="CQ2" s="1158"/>
      <c r="CR2" s="1158"/>
      <c r="CS2" s="1158"/>
      <c r="CT2" s="1158"/>
      <c r="CU2" s="1158"/>
      <c r="CV2" s="1158"/>
      <c r="CW2" s="1158"/>
      <c r="CX2" s="1158"/>
      <c r="CY2" s="1158"/>
      <c r="CZ2" s="1158"/>
      <c r="DA2" s="1159"/>
      <c r="DB2" s="1015"/>
      <c r="DC2" s="1015"/>
      <c r="DD2" s="1156" t="s">
        <v>1126</v>
      </c>
      <c r="DE2" s="1157"/>
      <c r="DF2" s="1157"/>
      <c r="DG2" s="1157"/>
      <c r="DH2" s="1157"/>
      <c r="DI2" s="1157"/>
      <c r="DJ2" s="1157"/>
      <c r="DK2" s="1157"/>
      <c r="DL2" s="1157"/>
      <c r="DM2" s="1157"/>
      <c r="DN2" s="1157"/>
      <c r="DO2" s="1157"/>
      <c r="DP2" s="1157"/>
      <c r="DQ2" s="1157"/>
      <c r="DR2" s="1157"/>
      <c r="DS2" s="1157"/>
      <c r="DT2" s="1157"/>
      <c r="DU2" s="1157"/>
      <c r="DV2" s="1157"/>
      <c r="DW2" s="1157"/>
      <c r="DX2" s="1157"/>
      <c r="DY2" s="1157"/>
      <c r="DZ2" s="1157"/>
      <c r="EA2" s="1157"/>
      <c r="EB2" s="1157"/>
      <c r="EC2" s="1266"/>
      <c r="ED2" s="1015"/>
      <c r="EE2" s="1015"/>
      <c r="EF2" s="1156" t="s">
        <v>1127</v>
      </c>
      <c r="EG2" s="1157"/>
      <c r="EH2" s="1157"/>
      <c r="EI2" s="1157"/>
      <c r="EJ2" s="1157"/>
      <c r="EK2" s="1157"/>
      <c r="EL2" s="1157"/>
      <c r="EM2" s="1157"/>
      <c r="EN2" s="1157"/>
      <c r="EO2" s="1157"/>
      <c r="EP2" s="1157"/>
      <c r="EQ2" s="1266"/>
      <c r="ER2" s="1012"/>
      <c r="ES2" s="995"/>
      <c r="ET2" s="995"/>
      <c r="EU2" s="995"/>
      <c r="EV2" s="995"/>
      <c r="EW2" s="995"/>
      <c r="EX2" s="1260" t="s">
        <v>582</v>
      </c>
      <c r="EY2" s="1252"/>
      <c r="EZ2" s="1252"/>
      <c r="FA2" s="1252"/>
      <c r="FB2" s="1252"/>
      <c r="FC2" s="1252"/>
      <c r="FD2" s="1252"/>
      <c r="FE2" s="1252"/>
      <c r="FF2" s="1252"/>
      <c r="FG2" s="1252"/>
      <c r="FH2" s="1252"/>
      <c r="FI2" s="1252"/>
      <c r="FJ2" s="1253"/>
      <c r="FK2" s="1252" t="s">
        <v>583</v>
      </c>
      <c r="FL2" s="1252"/>
      <c r="FM2" s="1252"/>
      <c r="FN2" s="1252"/>
      <c r="FO2" s="1252"/>
      <c r="FP2" s="1252"/>
      <c r="FQ2" s="1252"/>
      <c r="FR2" s="1252"/>
      <c r="FS2" s="1252"/>
      <c r="FT2" s="1252"/>
      <c r="FU2" s="1252"/>
      <c r="FV2" s="1252"/>
      <c r="FW2" s="1252"/>
      <c r="FX2" s="1253"/>
      <c r="FY2" s="1016"/>
      <c r="FZ2" s="1016"/>
      <c r="GA2" s="1016"/>
      <c r="GB2" s="1016"/>
      <c r="GC2" s="1016"/>
      <c r="GD2" s="1016"/>
      <c r="GE2" s="1016"/>
      <c r="GF2" s="1254" t="s">
        <v>614</v>
      </c>
      <c r="GG2" s="1255"/>
      <c r="GH2" s="1256"/>
      <c r="GI2" s="1013"/>
      <c r="GJ2" s="1013"/>
      <c r="GK2" s="1013"/>
      <c r="GL2" s="1013"/>
      <c r="GM2" s="1013"/>
      <c r="GN2" s="1017"/>
      <c r="GO2" s="1013"/>
      <c r="GP2" s="1013"/>
      <c r="GQ2" s="1018"/>
      <c r="GS2" s="1261" t="s">
        <v>410</v>
      </c>
      <c r="GT2" s="1261"/>
      <c r="GU2" s="1261"/>
      <c r="GV2" s="1261"/>
      <c r="HA2" s="804"/>
      <c r="HE2" s="805"/>
    </row>
    <row r="3" spans="1:220" s="806" customFormat="1" ht="84.75" customHeight="1" thickBot="1">
      <c r="A3" s="1268" t="s">
        <v>1381</v>
      </c>
      <c r="B3" s="1270" t="s">
        <v>1037</v>
      </c>
      <c r="C3" s="1270" t="s">
        <v>1151</v>
      </c>
      <c r="D3" s="1270" t="s">
        <v>1152</v>
      </c>
      <c r="E3" s="1270" t="s">
        <v>566</v>
      </c>
      <c r="F3" s="1138" t="s">
        <v>1222</v>
      </c>
      <c r="G3" s="1160" t="s">
        <v>1031</v>
      </c>
      <c r="H3" s="1160" t="s">
        <v>1102</v>
      </c>
      <c r="I3" s="1160" t="s">
        <v>1128</v>
      </c>
      <c r="J3" s="1160" t="s">
        <v>755</v>
      </c>
      <c r="K3" s="1160" t="s">
        <v>756</v>
      </c>
      <c r="L3" s="1234" t="s">
        <v>1156</v>
      </c>
      <c r="M3" s="1235"/>
      <c r="N3" s="1235"/>
      <c r="O3" s="1236"/>
      <c r="P3" s="1177" t="s">
        <v>1223</v>
      </c>
      <c r="Q3" s="1178"/>
      <c r="R3" s="1178"/>
      <c r="S3" s="1178"/>
      <c r="T3" s="1179"/>
      <c r="U3" s="1170" t="s">
        <v>861</v>
      </c>
      <c r="V3" s="1170"/>
      <c r="W3" s="1170"/>
      <c r="X3" s="1170"/>
      <c r="Y3" s="1170" t="s">
        <v>1192</v>
      </c>
      <c r="Z3" s="1170"/>
      <c r="AA3" s="1170"/>
      <c r="AB3" s="1170"/>
      <c r="AC3" s="1201" t="s">
        <v>1193</v>
      </c>
      <c r="AD3" s="1202"/>
      <c r="AE3" s="1202"/>
      <c r="AF3" s="1203"/>
      <c r="AG3" s="1170" t="s">
        <v>1194</v>
      </c>
      <c r="AH3" s="1170"/>
      <c r="AI3" s="1170"/>
      <c r="AJ3" s="1170"/>
      <c r="AK3" s="1170" t="s">
        <v>635</v>
      </c>
      <c r="AL3" s="1170"/>
      <c r="AM3" s="1170"/>
      <c r="AN3" s="1170"/>
      <c r="AO3" s="1170" t="s">
        <v>635</v>
      </c>
      <c r="AP3" s="1170"/>
      <c r="AQ3" s="1170"/>
      <c r="AR3" s="1170"/>
      <c r="AS3" s="1170" t="s">
        <v>637</v>
      </c>
      <c r="AT3" s="1170"/>
      <c r="AU3" s="1170"/>
      <c r="AV3" s="1216"/>
      <c r="AW3" s="1174" t="s">
        <v>573</v>
      </c>
      <c r="AX3" s="1175"/>
      <c r="AY3" s="1175"/>
      <c r="AZ3" s="1176"/>
      <c r="BA3" s="1204">
        <v>40817</v>
      </c>
      <c r="BB3" s="1205"/>
      <c r="BC3" s="1205"/>
      <c r="BD3" s="1206"/>
      <c r="BE3" s="1204">
        <v>40848</v>
      </c>
      <c r="BF3" s="1205"/>
      <c r="BG3" s="1205"/>
      <c r="BH3" s="1206"/>
      <c r="BI3" s="1204">
        <v>40878</v>
      </c>
      <c r="BJ3" s="1205"/>
      <c r="BK3" s="1205"/>
      <c r="BL3" s="1218"/>
      <c r="BM3" s="1217" t="s">
        <v>1195</v>
      </c>
      <c r="BN3" s="1170"/>
      <c r="BO3" s="1170"/>
      <c r="BP3" s="1170"/>
      <c r="BQ3" s="1170" t="s">
        <v>1196</v>
      </c>
      <c r="BR3" s="1170"/>
      <c r="BS3" s="1170"/>
      <c r="BT3" s="1170"/>
      <c r="BU3" s="1160" t="s">
        <v>569</v>
      </c>
      <c r="BV3" s="1160" t="s">
        <v>878</v>
      </c>
      <c r="BW3" s="1162" t="s">
        <v>641</v>
      </c>
      <c r="BX3" s="1160" t="s">
        <v>877</v>
      </c>
      <c r="BY3" s="1160" t="s">
        <v>879</v>
      </c>
      <c r="BZ3" s="1160" t="s">
        <v>570</v>
      </c>
      <c r="CA3" s="1160" t="s">
        <v>1197</v>
      </c>
      <c r="CB3" s="1166" t="s">
        <v>1198</v>
      </c>
      <c r="CC3" s="1162" t="s">
        <v>1226</v>
      </c>
      <c r="CD3" s="1160" t="s">
        <v>630</v>
      </c>
      <c r="CE3" s="1160" t="s">
        <v>631</v>
      </c>
      <c r="CF3" s="1160" t="s">
        <v>632</v>
      </c>
      <c r="CG3" s="1162" t="s">
        <v>694</v>
      </c>
      <c r="CH3" s="1160" t="s">
        <v>633</v>
      </c>
      <c r="CI3" s="1160" t="s">
        <v>695</v>
      </c>
      <c r="CJ3" s="1166" t="s">
        <v>1032</v>
      </c>
      <c r="CK3" s="1164" t="s">
        <v>1199</v>
      </c>
      <c r="CL3" s="1160" t="s">
        <v>1227</v>
      </c>
      <c r="CM3" s="1160" t="s">
        <v>1200</v>
      </c>
      <c r="CN3" s="1160" t="s">
        <v>1201</v>
      </c>
      <c r="CO3" s="1160" t="s">
        <v>1211</v>
      </c>
      <c r="CP3" s="1166" t="s">
        <v>1202</v>
      </c>
      <c r="CQ3" s="1160" t="s">
        <v>1220</v>
      </c>
      <c r="CR3" s="1162" t="s">
        <v>1185</v>
      </c>
      <c r="CS3" s="1160" t="s">
        <v>1186</v>
      </c>
      <c r="CT3" s="1160" t="s">
        <v>1187</v>
      </c>
      <c r="CU3" s="1177" t="s">
        <v>1191</v>
      </c>
      <c r="CV3" s="1178"/>
      <c r="CW3" s="1178"/>
      <c r="CX3" s="1179"/>
      <c r="CY3" s="1160" t="s">
        <v>1228</v>
      </c>
      <c r="CZ3" s="1160">
        <v>2012</v>
      </c>
      <c r="DA3" s="1160">
        <v>2013</v>
      </c>
      <c r="DB3" s="1162" t="s">
        <v>1203</v>
      </c>
      <c r="DC3" s="1160" t="s">
        <v>1204</v>
      </c>
      <c r="DD3" s="1160" t="s">
        <v>1211</v>
      </c>
      <c r="DE3" s="1160" t="s">
        <v>1202</v>
      </c>
      <c r="DF3" s="1160" t="s">
        <v>1175</v>
      </c>
      <c r="DG3" s="1160" t="s">
        <v>1229</v>
      </c>
      <c r="DH3" s="1160" t="s">
        <v>1179</v>
      </c>
      <c r="DI3" s="1160" t="s">
        <v>1205</v>
      </c>
      <c r="DJ3" s="1160" t="s">
        <v>1185</v>
      </c>
      <c r="DK3" s="1160" t="s">
        <v>1179</v>
      </c>
      <c r="DL3" s="1160" t="s">
        <v>1186</v>
      </c>
      <c r="DM3" s="1160" t="s">
        <v>1179</v>
      </c>
      <c r="DN3" s="1160" t="s">
        <v>1187</v>
      </c>
      <c r="DO3" s="1177" t="s">
        <v>1191</v>
      </c>
      <c r="DP3" s="1178"/>
      <c r="DQ3" s="1178"/>
      <c r="DR3" s="1178"/>
      <c r="DS3" s="1179"/>
      <c r="DT3" s="1160" t="s">
        <v>1230</v>
      </c>
      <c r="DU3" s="1160" t="s">
        <v>1231</v>
      </c>
      <c r="DV3" s="1160" t="s">
        <v>1232</v>
      </c>
      <c r="DW3" s="1160" t="s">
        <v>1233</v>
      </c>
      <c r="DX3" s="1160" t="s">
        <v>1234</v>
      </c>
      <c r="DY3" s="1160" t="s">
        <v>1235</v>
      </c>
      <c r="DZ3" s="1160" t="s">
        <v>1236</v>
      </c>
      <c r="EA3" s="1160" t="s">
        <v>1237</v>
      </c>
      <c r="EB3" s="1160">
        <v>2012</v>
      </c>
      <c r="EC3" s="1160">
        <v>2013</v>
      </c>
      <c r="ED3" s="1160" t="s">
        <v>1206</v>
      </c>
      <c r="EE3" s="1162" t="s">
        <v>1207</v>
      </c>
      <c r="EF3" s="1160" t="s">
        <v>1211</v>
      </c>
      <c r="EG3" s="1160" t="s">
        <v>1202</v>
      </c>
      <c r="EH3" s="1160" t="s">
        <v>1175</v>
      </c>
      <c r="EI3" s="1160" t="s">
        <v>1185</v>
      </c>
      <c r="EJ3" s="1160" t="s">
        <v>1186</v>
      </c>
      <c r="EK3" s="1160" t="s">
        <v>1187</v>
      </c>
      <c r="EL3" s="1177" t="s">
        <v>1191</v>
      </c>
      <c r="EM3" s="1178"/>
      <c r="EN3" s="1178"/>
      <c r="EO3" s="1179"/>
      <c r="EP3" s="1160">
        <v>2012</v>
      </c>
      <c r="EQ3" s="1160">
        <v>2013</v>
      </c>
      <c r="ER3" s="1160" t="s">
        <v>1208</v>
      </c>
      <c r="ES3" s="1219" t="s">
        <v>1227</v>
      </c>
      <c r="ET3" s="1221" t="s">
        <v>1209</v>
      </c>
      <c r="EU3" s="1162" t="s">
        <v>1210</v>
      </c>
      <c r="EV3" s="1160" t="s">
        <v>690</v>
      </c>
      <c r="EW3" s="1239" t="s">
        <v>626</v>
      </c>
      <c r="EX3" s="1221" t="s">
        <v>749</v>
      </c>
      <c r="EY3" s="1227" t="s">
        <v>414</v>
      </c>
      <c r="EZ3" s="1227" t="s">
        <v>415</v>
      </c>
      <c r="FA3" s="1160" t="s">
        <v>563</v>
      </c>
      <c r="FB3" s="1160" t="s">
        <v>416</v>
      </c>
      <c r="FC3" s="1229" t="s">
        <v>745</v>
      </c>
      <c r="FD3" s="1230"/>
      <c r="FE3" s="1231"/>
      <c r="FF3" s="1227" t="s">
        <v>691</v>
      </c>
      <c r="FG3" s="1227" t="s">
        <v>843</v>
      </c>
      <c r="FH3" s="1227" t="s">
        <v>752</v>
      </c>
      <c r="FI3" s="1227" t="s">
        <v>581</v>
      </c>
      <c r="FJ3" s="1223" t="s">
        <v>894</v>
      </c>
      <c r="FK3" s="1162" t="s">
        <v>749</v>
      </c>
      <c r="FL3" s="1227" t="s">
        <v>414</v>
      </c>
      <c r="FM3" s="1227" t="s">
        <v>415</v>
      </c>
      <c r="FN3" s="1160" t="s">
        <v>563</v>
      </c>
      <c r="FO3" s="1227" t="s">
        <v>416</v>
      </c>
      <c r="FP3" s="1229" t="s">
        <v>745</v>
      </c>
      <c r="FQ3" s="1230"/>
      <c r="FR3" s="1231"/>
      <c r="FS3" s="1227" t="s">
        <v>691</v>
      </c>
      <c r="FT3" s="1227" t="s">
        <v>843</v>
      </c>
      <c r="FU3" s="1227" t="s">
        <v>752</v>
      </c>
      <c r="FV3" s="1227" t="s">
        <v>581</v>
      </c>
      <c r="FW3" s="1243" t="s">
        <v>894</v>
      </c>
      <c r="FX3" s="1243" t="s">
        <v>1114</v>
      </c>
      <c r="FY3" s="1162" t="s">
        <v>1138</v>
      </c>
      <c r="FZ3" s="1217" t="s">
        <v>587</v>
      </c>
      <c r="GA3" s="1201" t="s">
        <v>610</v>
      </c>
      <c r="GB3" s="1202"/>
      <c r="GC3" s="1203"/>
      <c r="GD3" s="1160" t="s">
        <v>613</v>
      </c>
      <c r="GE3" s="1160" t="s">
        <v>739</v>
      </c>
      <c r="GF3" s="1237" t="s">
        <v>758</v>
      </c>
      <c r="GG3" s="1257" t="s">
        <v>753</v>
      </c>
      <c r="GH3" s="1237" t="s">
        <v>754</v>
      </c>
      <c r="GI3" s="1237" t="s">
        <v>615</v>
      </c>
      <c r="GJ3" s="1237" t="s">
        <v>1089</v>
      </c>
      <c r="GK3" s="1234" t="s">
        <v>1159</v>
      </c>
      <c r="GL3" s="1235"/>
      <c r="GM3" s="1236"/>
      <c r="GN3" s="1248" t="s">
        <v>616</v>
      </c>
      <c r="GO3" s="1237" t="s">
        <v>883</v>
      </c>
      <c r="GP3" s="1237" t="s">
        <v>1090</v>
      </c>
      <c r="GQ3" s="1239" t="s">
        <v>634</v>
      </c>
      <c r="GR3" s="996"/>
      <c r="GS3" s="1225" t="s">
        <v>408</v>
      </c>
      <c r="GT3" s="1262" t="s">
        <v>411</v>
      </c>
      <c r="GU3" s="1262" t="s">
        <v>412</v>
      </c>
      <c r="GV3" s="1264" t="s">
        <v>1166</v>
      </c>
      <c r="HA3" s="807"/>
      <c r="HE3" s="807"/>
    </row>
    <row r="4" spans="1:220" s="680" customFormat="1" ht="84.75" customHeight="1" thickBot="1">
      <c r="A4" s="1269"/>
      <c r="B4" s="1271"/>
      <c r="C4" s="1271"/>
      <c r="D4" s="1271"/>
      <c r="E4" s="1271"/>
      <c r="F4" s="1139"/>
      <c r="G4" s="1161"/>
      <c r="H4" s="1161"/>
      <c r="I4" s="1161"/>
      <c r="J4" s="1161"/>
      <c r="K4" s="1161"/>
      <c r="L4" s="808" t="s">
        <v>1158</v>
      </c>
      <c r="M4" s="808" t="s">
        <v>1157</v>
      </c>
      <c r="N4" s="808" t="s">
        <v>567</v>
      </c>
      <c r="O4" s="808" t="s">
        <v>568</v>
      </c>
      <c r="P4" s="808" t="s">
        <v>1224</v>
      </c>
      <c r="Q4" s="808" t="s">
        <v>1225</v>
      </c>
      <c r="R4" s="808" t="s">
        <v>1188</v>
      </c>
      <c r="S4" s="808" t="s">
        <v>1189</v>
      </c>
      <c r="T4" s="808" t="s">
        <v>1190</v>
      </c>
      <c r="U4" s="536" t="s">
        <v>904</v>
      </c>
      <c r="V4" s="537" t="s">
        <v>1093</v>
      </c>
      <c r="W4" s="537" t="s">
        <v>864</v>
      </c>
      <c r="X4" s="537" t="s">
        <v>1094</v>
      </c>
      <c r="Y4" s="538" t="s">
        <v>904</v>
      </c>
      <c r="Z4" s="537" t="s">
        <v>1093</v>
      </c>
      <c r="AA4" s="537" t="s">
        <v>864</v>
      </c>
      <c r="AB4" s="537" t="s">
        <v>1094</v>
      </c>
      <c r="AC4" s="536" t="s">
        <v>904</v>
      </c>
      <c r="AD4" s="537" t="s">
        <v>1093</v>
      </c>
      <c r="AE4" s="537" t="s">
        <v>864</v>
      </c>
      <c r="AF4" s="537" t="s">
        <v>1094</v>
      </c>
      <c r="AG4" s="536" t="s">
        <v>904</v>
      </c>
      <c r="AH4" s="537" t="s">
        <v>1093</v>
      </c>
      <c r="AI4" s="537" t="s">
        <v>864</v>
      </c>
      <c r="AJ4" s="537" t="s">
        <v>1094</v>
      </c>
      <c r="AK4" s="536" t="s">
        <v>904</v>
      </c>
      <c r="AL4" s="537" t="s">
        <v>1093</v>
      </c>
      <c r="AM4" s="537" t="s">
        <v>864</v>
      </c>
      <c r="AN4" s="537" t="s">
        <v>1094</v>
      </c>
      <c r="AO4" s="536" t="s">
        <v>904</v>
      </c>
      <c r="AP4" s="537" t="s">
        <v>1093</v>
      </c>
      <c r="AQ4" s="537" t="s">
        <v>864</v>
      </c>
      <c r="AR4" s="537" t="s">
        <v>1094</v>
      </c>
      <c r="AS4" s="536" t="s">
        <v>904</v>
      </c>
      <c r="AT4" s="537" t="s">
        <v>1093</v>
      </c>
      <c r="AU4" s="537" t="s">
        <v>864</v>
      </c>
      <c r="AV4" s="537" t="s">
        <v>1094</v>
      </c>
      <c r="AW4" s="539" t="s">
        <v>904</v>
      </c>
      <c r="AX4" s="537" t="s">
        <v>1093</v>
      </c>
      <c r="AY4" s="537" t="s">
        <v>864</v>
      </c>
      <c r="AZ4" s="537" t="s">
        <v>1094</v>
      </c>
      <c r="BA4" s="536" t="s">
        <v>904</v>
      </c>
      <c r="BB4" s="537" t="s">
        <v>1093</v>
      </c>
      <c r="BC4" s="537" t="s">
        <v>864</v>
      </c>
      <c r="BD4" s="537" t="s">
        <v>1094</v>
      </c>
      <c r="BE4" s="536" t="s">
        <v>904</v>
      </c>
      <c r="BF4" s="537" t="s">
        <v>1093</v>
      </c>
      <c r="BG4" s="537" t="s">
        <v>864</v>
      </c>
      <c r="BH4" s="537" t="s">
        <v>1094</v>
      </c>
      <c r="BI4" s="536" t="s">
        <v>904</v>
      </c>
      <c r="BJ4" s="537" t="s">
        <v>1093</v>
      </c>
      <c r="BK4" s="537" t="s">
        <v>864</v>
      </c>
      <c r="BL4" s="540" t="s">
        <v>1094</v>
      </c>
      <c r="BM4" s="536" t="s">
        <v>904</v>
      </c>
      <c r="BN4" s="537" t="s">
        <v>1093</v>
      </c>
      <c r="BO4" s="537" t="s">
        <v>864</v>
      </c>
      <c r="BP4" s="537" t="s">
        <v>1094</v>
      </c>
      <c r="BQ4" s="536" t="s">
        <v>904</v>
      </c>
      <c r="BR4" s="537" t="s">
        <v>1093</v>
      </c>
      <c r="BS4" s="537" t="s">
        <v>864</v>
      </c>
      <c r="BT4" s="537" t="s">
        <v>1094</v>
      </c>
      <c r="BU4" s="1161"/>
      <c r="BV4" s="1161"/>
      <c r="BW4" s="1163"/>
      <c r="BX4" s="1161"/>
      <c r="BY4" s="1161"/>
      <c r="BZ4" s="1161"/>
      <c r="CA4" s="1161"/>
      <c r="CB4" s="1167"/>
      <c r="CC4" s="1163"/>
      <c r="CD4" s="1161"/>
      <c r="CE4" s="1161"/>
      <c r="CF4" s="1161"/>
      <c r="CG4" s="1163"/>
      <c r="CH4" s="1161"/>
      <c r="CI4" s="1161"/>
      <c r="CJ4" s="1167"/>
      <c r="CK4" s="1165"/>
      <c r="CL4" s="1161"/>
      <c r="CM4" s="1161"/>
      <c r="CN4" s="1161"/>
      <c r="CO4" s="1161"/>
      <c r="CP4" s="1167"/>
      <c r="CQ4" s="1161"/>
      <c r="CR4" s="1163"/>
      <c r="CS4" s="1161"/>
      <c r="CT4" s="1161"/>
      <c r="CU4" s="677" t="s">
        <v>573</v>
      </c>
      <c r="CV4" s="678">
        <v>40817</v>
      </c>
      <c r="CW4" s="678">
        <v>40848</v>
      </c>
      <c r="CX4" s="678">
        <v>40878</v>
      </c>
      <c r="CY4" s="1161"/>
      <c r="CZ4" s="1161"/>
      <c r="DA4" s="1161"/>
      <c r="DB4" s="1163"/>
      <c r="DC4" s="1161"/>
      <c r="DD4" s="1161"/>
      <c r="DE4" s="1161"/>
      <c r="DF4" s="1161"/>
      <c r="DG4" s="1161"/>
      <c r="DH4" s="1161"/>
      <c r="DI4" s="1161"/>
      <c r="DJ4" s="1161"/>
      <c r="DK4" s="1161"/>
      <c r="DL4" s="1161"/>
      <c r="DM4" s="1161"/>
      <c r="DN4" s="1161"/>
      <c r="DO4" s="677" t="s">
        <v>573</v>
      </c>
      <c r="DP4" s="677" t="s">
        <v>1179</v>
      </c>
      <c r="DQ4" s="678">
        <v>40817</v>
      </c>
      <c r="DR4" s="678">
        <v>40848</v>
      </c>
      <c r="DS4" s="678">
        <v>40878</v>
      </c>
      <c r="DT4" s="1161"/>
      <c r="DU4" s="1161"/>
      <c r="DV4" s="1161"/>
      <c r="DW4" s="1161"/>
      <c r="DX4" s="1161"/>
      <c r="DY4" s="1161"/>
      <c r="DZ4" s="1161"/>
      <c r="EA4" s="1161"/>
      <c r="EB4" s="1161"/>
      <c r="EC4" s="1161"/>
      <c r="ED4" s="1161"/>
      <c r="EE4" s="1163"/>
      <c r="EF4" s="1161"/>
      <c r="EG4" s="1161"/>
      <c r="EH4" s="1161"/>
      <c r="EI4" s="1161"/>
      <c r="EJ4" s="1161"/>
      <c r="EK4" s="1161"/>
      <c r="EL4" s="677" t="s">
        <v>573</v>
      </c>
      <c r="EM4" s="678">
        <v>40817</v>
      </c>
      <c r="EN4" s="678">
        <v>40848</v>
      </c>
      <c r="EO4" s="678">
        <v>40878</v>
      </c>
      <c r="EP4" s="1161"/>
      <c r="EQ4" s="1161"/>
      <c r="ER4" s="1161"/>
      <c r="ES4" s="1220"/>
      <c r="ET4" s="1222"/>
      <c r="EU4" s="1163"/>
      <c r="EV4" s="1161"/>
      <c r="EW4" s="1240"/>
      <c r="EX4" s="1222"/>
      <c r="EY4" s="1228"/>
      <c r="EZ4" s="1228"/>
      <c r="FA4" s="1161"/>
      <c r="FB4" s="1161"/>
      <c r="FC4" s="679" t="s">
        <v>1129</v>
      </c>
      <c r="FD4" s="679" t="s">
        <v>564</v>
      </c>
      <c r="FE4" s="679" t="s">
        <v>495</v>
      </c>
      <c r="FF4" s="1228"/>
      <c r="FG4" s="1228"/>
      <c r="FH4" s="1228"/>
      <c r="FI4" s="1228"/>
      <c r="FJ4" s="1224"/>
      <c r="FK4" s="1163"/>
      <c r="FL4" s="1228"/>
      <c r="FM4" s="1228"/>
      <c r="FN4" s="1161"/>
      <c r="FO4" s="1228"/>
      <c r="FP4" s="679" t="s">
        <v>1129</v>
      </c>
      <c r="FQ4" s="679" t="s">
        <v>564</v>
      </c>
      <c r="FR4" s="679" t="s">
        <v>495</v>
      </c>
      <c r="FS4" s="1228"/>
      <c r="FT4" s="1228"/>
      <c r="FU4" s="1228"/>
      <c r="FV4" s="1228"/>
      <c r="FW4" s="1244"/>
      <c r="FX4" s="1244"/>
      <c r="FY4" s="1163"/>
      <c r="FZ4" s="1259"/>
      <c r="GA4" s="541" t="s">
        <v>609</v>
      </c>
      <c r="GB4" s="541" t="s">
        <v>611</v>
      </c>
      <c r="GC4" s="541" t="s">
        <v>612</v>
      </c>
      <c r="GD4" s="1161"/>
      <c r="GE4" s="1161"/>
      <c r="GF4" s="1238"/>
      <c r="GG4" s="1258"/>
      <c r="GH4" s="1238"/>
      <c r="GI4" s="1238"/>
      <c r="GJ4" s="1238"/>
      <c r="GK4" s="808" t="s">
        <v>1160</v>
      </c>
      <c r="GL4" s="808" t="s">
        <v>1161</v>
      </c>
      <c r="GM4" s="808" t="s">
        <v>1162</v>
      </c>
      <c r="GN4" s="1249"/>
      <c r="GO4" s="1238"/>
      <c r="GP4" s="1238"/>
      <c r="GQ4" s="1240"/>
      <c r="GR4" s="997"/>
      <c r="GS4" s="1226"/>
      <c r="GT4" s="1263"/>
      <c r="GU4" s="1263"/>
      <c r="GV4" s="1265"/>
      <c r="GW4" s="519" t="s">
        <v>887</v>
      </c>
      <c r="GX4" s="519" t="s">
        <v>888</v>
      </c>
      <c r="GY4" s="519" t="s">
        <v>889</v>
      </c>
      <c r="GZ4" s="519" t="s">
        <v>461</v>
      </c>
      <c r="HA4" s="1232" t="s">
        <v>887</v>
      </c>
      <c r="HB4" s="1233"/>
      <c r="HC4" s="1232" t="s">
        <v>888</v>
      </c>
      <c r="HD4" s="1233"/>
      <c r="HE4" s="1232" t="s">
        <v>889</v>
      </c>
      <c r="HF4" s="1233"/>
      <c r="HG4" s="1232" t="s">
        <v>890</v>
      </c>
      <c r="HH4" s="1233"/>
      <c r="HI4" s="1241" t="s">
        <v>891</v>
      </c>
    </row>
    <row r="5" spans="1:220" s="549" customFormat="1" ht="12" customHeight="1" thickBot="1">
      <c r="A5" s="542">
        <v>1</v>
      </c>
      <c r="B5" s="543">
        <v>2</v>
      </c>
      <c r="C5" s="543">
        <v>3</v>
      </c>
      <c r="D5" s="543">
        <v>4</v>
      </c>
      <c r="E5" s="543">
        <v>5</v>
      </c>
      <c r="F5" s="543">
        <v>6</v>
      </c>
      <c r="G5" s="543">
        <v>7</v>
      </c>
      <c r="H5" s="543">
        <v>8</v>
      </c>
      <c r="I5" s="543">
        <v>9</v>
      </c>
      <c r="J5" s="543">
        <v>10</v>
      </c>
      <c r="K5" s="543">
        <v>11</v>
      </c>
      <c r="L5" s="543">
        <v>12</v>
      </c>
      <c r="M5" s="543">
        <v>13</v>
      </c>
      <c r="N5" s="543">
        <v>14</v>
      </c>
      <c r="O5" s="543">
        <v>15</v>
      </c>
      <c r="P5" s="543">
        <v>16</v>
      </c>
      <c r="Q5" s="543">
        <v>17</v>
      </c>
      <c r="R5" s="543">
        <v>18</v>
      </c>
      <c r="S5" s="543">
        <v>19</v>
      </c>
      <c r="T5" s="543">
        <v>20</v>
      </c>
      <c r="U5" s="543">
        <v>21</v>
      </c>
      <c r="V5" s="543">
        <v>22</v>
      </c>
      <c r="W5" s="543">
        <v>23</v>
      </c>
      <c r="X5" s="543">
        <v>24</v>
      </c>
      <c r="Y5" s="544">
        <v>25</v>
      </c>
      <c r="Z5" s="543">
        <v>26</v>
      </c>
      <c r="AA5" s="543">
        <v>27</v>
      </c>
      <c r="AB5" s="543">
        <v>28</v>
      </c>
      <c r="AC5" s="543">
        <v>29</v>
      </c>
      <c r="AD5" s="543">
        <v>30</v>
      </c>
      <c r="AE5" s="543">
        <v>31</v>
      </c>
      <c r="AF5" s="543">
        <v>32</v>
      </c>
      <c r="AG5" s="543">
        <v>33</v>
      </c>
      <c r="AH5" s="543">
        <v>34</v>
      </c>
      <c r="AI5" s="543">
        <v>35</v>
      </c>
      <c r="AJ5" s="543">
        <v>36</v>
      </c>
      <c r="AK5" s="543">
        <v>37</v>
      </c>
      <c r="AL5" s="543">
        <v>38</v>
      </c>
      <c r="AM5" s="543">
        <v>39</v>
      </c>
      <c r="AN5" s="543">
        <v>40</v>
      </c>
      <c r="AO5" s="543">
        <v>41</v>
      </c>
      <c r="AP5" s="543">
        <v>42</v>
      </c>
      <c r="AQ5" s="543">
        <v>43</v>
      </c>
      <c r="AR5" s="543">
        <v>44</v>
      </c>
      <c r="AS5" s="543">
        <v>45</v>
      </c>
      <c r="AT5" s="543">
        <v>46</v>
      </c>
      <c r="AU5" s="543">
        <v>47</v>
      </c>
      <c r="AV5" s="543">
        <v>48</v>
      </c>
      <c r="AW5" s="543">
        <v>49</v>
      </c>
      <c r="AX5" s="543">
        <v>50</v>
      </c>
      <c r="AY5" s="543">
        <v>51</v>
      </c>
      <c r="AZ5" s="543">
        <v>52</v>
      </c>
      <c r="BA5" s="543">
        <v>53</v>
      </c>
      <c r="BB5" s="543">
        <v>54</v>
      </c>
      <c r="BC5" s="543">
        <v>55</v>
      </c>
      <c r="BD5" s="543">
        <v>56</v>
      </c>
      <c r="BE5" s="543">
        <v>57</v>
      </c>
      <c r="BF5" s="543">
        <v>58</v>
      </c>
      <c r="BG5" s="543">
        <v>59</v>
      </c>
      <c r="BH5" s="543">
        <v>60</v>
      </c>
      <c r="BI5" s="543">
        <v>61</v>
      </c>
      <c r="BJ5" s="543">
        <v>62</v>
      </c>
      <c r="BK5" s="543">
        <v>63</v>
      </c>
      <c r="BL5" s="543">
        <v>64</v>
      </c>
      <c r="BM5" s="543">
        <v>65</v>
      </c>
      <c r="BN5" s="543">
        <v>66</v>
      </c>
      <c r="BO5" s="543">
        <v>67</v>
      </c>
      <c r="BP5" s="543">
        <v>68</v>
      </c>
      <c r="BQ5" s="543">
        <v>69</v>
      </c>
      <c r="BR5" s="543">
        <v>70</v>
      </c>
      <c r="BS5" s="543">
        <v>71</v>
      </c>
      <c r="BT5" s="543">
        <v>72</v>
      </c>
      <c r="BU5" s="543">
        <v>73</v>
      </c>
      <c r="BV5" s="543">
        <v>74</v>
      </c>
      <c r="BW5" s="543">
        <v>75</v>
      </c>
      <c r="BX5" s="543">
        <v>76</v>
      </c>
      <c r="BY5" s="543">
        <v>77</v>
      </c>
      <c r="BZ5" s="543">
        <v>78</v>
      </c>
      <c r="CA5" s="543">
        <v>79</v>
      </c>
      <c r="CB5" s="543">
        <v>80</v>
      </c>
      <c r="CC5" s="543">
        <v>81</v>
      </c>
      <c r="CD5" s="543">
        <v>82</v>
      </c>
      <c r="CE5" s="543">
        <v>83</v>
      </c>
      <c r="CF5" s="543">
        <v>84</v>
      </c>
      <c r="CG5" s="543">
        <v>85</v>
      </c>
      <c r="CH5" s="543">
        <v>86</v>
      </c>
      <c r="CI5" s="543">
        <v>87</v>
      </c>
      <c r="CJ5" s="543">
        <v>88</v>
      </c>
      <c r="CK5" s="543">
        <v>89</v>
      </c>
      <c r="CL5" s="543">
        <v>90</v>
      </c>
      <c r="CM5" s="543">
        <v>91</v>
      </c>
      <c r="CN5" s="543">
        <v>92</v>
      </c>
      <c r="CO5" s="543">
        <v>93</v>
      </c>
      <c r="CP5" s="543">
        <v>94</v>
      </c>
      <c r="CQ5" s="543">
        <v>95</v>
      </c>
      <c r="CR5" s="543">
        <v>96</v>
      </c>
      <c r="CS5" s="543">
        <v>97</v>
      </c>
      <c r="CT5" s="543">
        <v>98</v>
      </c>
      <c r="CU5" s="543">
        <v>99</v>
      </c>
      <c r="CV5" s="543">
        <v>100</v>
      </c>
      <c r="CW5" s="543">
        <v>101</v>
      </c>
      <c r="CX5" s="543">
        <v>102</v>
      </c>
      <c r="CY5" s="543">
        <v>103</v>
      </c>
      <c r="CZ5" s="543">
        <v>104</v>
      </c>
      <c r="DA5" s="543">
        <v>105</v>
      </c>
      <c r="DB5" s="543">
        <v>106</v>
      </c>
      <c r="DC5" s="543">
        <v>107</v>
      </c>
      <c r="DD5" s="543">
        <v>108</v>
      </c>
      <c r="DE5" s="543">
        <v>109</v>
      </c>
      <c r="DF5" s="543">
        <v>110</v>
      </c>
      <c r="DG5" s="543">
        <v>111</v>
      </c>
      <c r="DH5" s="543">
        <v>112</v>
      </c>
      <c r="DI5" s="543">
        <v>113</v>
      </c>
      <c r="DJ5" s="543">
        <v>114</v>
      </c>
      <c r="DK5" s="543">
        <v>115</v>
      </c>
      <c r="DL5" s="543">
        <v>116</v>
      </c>
      <c r="DM5" s="543">
        <v>117</v>
      </c>
      <c r="DN5" s="545"/>
      <c r="DO5" s="543">
        <v>118</v>
      </c>
      <c r="DP5" s="543">
        <v>119</v>
      </c>
      <c r="DQ5" s="543">
        <v>120</v>
      </c>
      <c r="DR5" s="543">
        <v>121</v>
      </c>
      <c r="DS5" s="543">
        <v>122</v>
      </c>
      <c r="DT5" s="543">
        <v>123</v>
      </c>
      <c r="DU5" s="543">
        <v>124</v>
      </c>
      <c r="DV5" s="543">
        <v>125</v>
      </c>
      <c r="DW5" s="543">
        <v>126</v>
      </c>
      <c r="DX5" s="543">
        <v>127</v>
      </c>
      <c r="DY5" s="543">
        <v>128</v>
      </c>
      <c r="DZ5" s="543">
        <v>129</v>
      </c>
      <c r="EA5" s="543">
        <v>130</v>
      </c>
      <c r="EB5" s="543">
        <v>131</v>
      </c>
      <c r="EC5" s="543">
        <v>132</v>
      </c>
      <c r="ED5" s="543">
        <v>133</v>
      </c>
      <c r="EE5" s="543">
        <v>134</v>
      </c>
      <c r="EF5" s="543">
        <v>135</v>
      </c>
      <c r="EG5" s="543">
        <v>136</v>
      </c>
      <c r="EH5" s="543">
        <v>137</v>
      </c>
      <c r="EI5" s="543">
        <v>138</v>
      </c>
      <c r="EJ5" s="543">
        <v>139</v>
      </c>
      <c r="EK5" s="543">
        <v>140</v>
      </c>
      <c r="EL5" s="543">
        <v>141</v>
      </c>
      <c r="EM5" s="543">
        <v>142</v>
      </c>
      <c r="EN5" s="543">
        <v>143</v>
      </c>
      <c r="EO5" s="543">
        <v>144</v>
      </c>
      <c r="EP5" s="543">
        <v>145</v>
      </c>
      <c r="EQ5" s="543">
        <v>146</v>
      </c>
      <c r="ER5" s="543">
        <v>147</v>
      </c>
      <c r="ES5" s="543">
        <v>148</v>
      </c>
      <c r="ET5" s="543">
        <v>149</v>
      </c>
      <c r="EU5" s="543">
        <v>150</v>
      </c>
      <c r="EV5" s="543">
        <v>151</v>
      </c>
      <c r="EW5" s="543">
        <v>152</v>
      </c>
      <c r="EX5" s="543">
        <v>153</v>
      </c>
      <c r="EY5" s="543">
        <v>154</v>
      </c>
      <c r="EZ5" s="543">
        <v>155</v>
      </c>
      <c r="FA5" s="543">
        <v>156</v>
      </c>
      <c r="FB5" s="543">
        <v>157</v>
      </c>
      <c r="FC5" s="543">
        <v>158</v>
      </c>
      <c r="FD5" s="543">
        <v>159</v>
      </c>
      <c r="FE5" s="543">
        <v>160</v>
      </c>
      <c r="FF5" s="543">
        <v>161</v>
      </c>
      <c r="FG5" s="543">
        <v>162</v>
      </c>
      <c r="FH5" s="543">
        <v>163</v>
      </c>
      <c r="FI5" s="543">
        <v>164</v>
      </c>
      <c r="FJ5" s="543">
        <v>165</v>
      </c>
      <c r="FK5" s="543">
        <v>166</v>
      </c>
      <c r="FL5" s="543">
        <v>167</v>
      </c>
      <c r="FM5" s="543">
        <v>168</v>
      </c>
      <c r="FN5" s="543">
        <v>169</v>
      </c>
      <c r="FO5" s="543">
        <v>170</v>
      </c>
      <c r="FP5" s="543">
        <v>171</v>
      </c>
      <c r="FQ5" s="543">
        <v>172</v>
      </c>
      <c r="FR5" s="543">
        <v>173</v>
      </c>
      <c r="FS5" s="543">
        <v>174</v>
      </c>
      <c r="FT5" s="543">
        <v>175</v>
      </c>
      <c r="FU5" s="543">
        <v>176</v>
      </c>
      <c r="FV5" s="543">
        <v>177</v>
      </c>
      <c r="FW5" s="543">
        <v>178</v>
      </c>
      <c r="FX5" s="543">
        <v>179</v>
      </c>
      <c r="FY5" s="543">
        <v>180</v>
      </c>
      <c r="FZ5" s="543">
        <v>181</v>
      </c>
      <c r="GA5" s="543">
        <v>182</v>
      </c>
      <c r="GB5" s="543">
        <v>183</v>
      </c>
      <c r="GC5" s="543">
        <v>184</v>
      </c>
      <c r="GD5" s="543">
        <v>185</v>
      </c>
      <c r="GE5" s="543">
        <v>186</v>
      </c>
      <c r="GF5" s="543">
        <v>187</v>
      </c>
      <c r="GG5" s="543">
        <v>188</v>
      </c>
      <c r="GH5" s="543">
        <v>189</v>
      </c>
      <c r="GI5" s="543">
        <v>190</v>
      </c>
      <c r="GJ5" s="543">
        <v>191</v>
      </c>
      <c r="GK5" s="543">
        <v>192</v>
      </c>
      <c r="GL5" s="543">
        <v>193</v>
      </c>
      <c r="GM5" s="543">
        <v>194</v>
      </c>
      <c r="GN5" s="546">
        <v>195</v>
      </c>
      <c r="GO5" s="543">
        <v>196</v>
      </c>
      <c r="GP5" s="543">
        <v>197</v>
      </c>
      <c r="GQ5" s="682">
        <v>198</v>
      </c>
      <c r="GR5" s="681"/>
      <c r="GS5" s="547"/>
      <c r="GT5" s="547"/>
      <c r="GU5" s="547"/>
      <c r="GV5" s="547"/>
      <c r="GW5" s="547"/>
      <c r="GX5" s="547"/>
      <c r="GY5" s="547"/>
      <c r="GZ5" s="547"/>
      <c r="HA5" s="548" t="s">
        <v>862</v>
      </c>
      <c r="HB5" s="518" t="s">
        <v>462</v>
      </c>
      <c r="HC5" s="518" t="s">
        <v>863</v>
      </c>
      <c r="HD5" s="518" t="s">
        <v>462</v>
      </c>
      <c r="HE5" s="548" t="s">
        <v>862</v>
      </c>
      <c r="HF5" s="518" t="s">
        <v>462</v>
      </c>
      <c r="HG5" s="518" t="s">
        <v>863</v>
      </c>
      <c r="HH5" s="518" t="s">
        <v>462</v>
      </c>
      <c r="HI5" s="1242"/>
    </row>
    <row r="6" spans="1:220" s="960" customFormat="1" ht="15.75">
      <c r="A6" s="943">
        <v>0</v>
      </c>
      <c r="B6" s="944"/>
      <c r="C6" s="945"/>
      <c r="D6" s="945"/>
      <c r="E6" s="945"/>
      <c r="F6" s="946" t="s">
        <v>465</v>
      </c>
      <c r="G6" s="946"/>
      <c r="H6" s="946"/>
      <c r="I6" s="946"/>
      <c r="J6" s="947"/>
      <c r="K6" s="947"/>
      <c r="L6" s="948"/>
      <c r="M6" s="948"/>
      <c r="N6" s="948"/>
      <c r="O6" s="948"/>
      <c r="P6" s="946"/>
      <c r="Q6" s="946"/>
      <c r="R6" s="946"/>
      <c r="S6" s="946"/>
      <c r="T6" s="946"/>
      <c r="U6" s="949">
        <f t="shared" ref="U6:AZ6" si="0">U7+U214</f>
        <v>1311.3630000000001</v>
      </c>
      <c r="V6" s="949">
        <f t="shared" si="0"/>
        <v>1258.5609999999999</v>
      </c>
      <c r="W6" s="949">
        <f t="shared" si="0"/>
        <v>0</v>
      </c>
      <c r="X6" s="949">
        <f t="shared" si="0"/>
        <v>175</v>
      </c>
      <c r="Y6" s="950">
        <f t="shared" si="0"/>
        <v>563.173</v>
      </c>
      <c r="Z6" s="949">
        <f t="shared" si="0"/>
        <v>302.274</v>
      </c>
      <c r="AA6" s="949">
        <f t="shared" si="0"/>
        <v>0</v>
      </c>
      <c r="AB6" s="949">
        <f t="shared" si="0"/>
        <v>1</v>
      </c>
      <c r="AC6" s="950">
        <f t="shared" si="0"/>
        <v>563.173</v>
      </c>
      <c r="AD6" s="950">
        <f t="shared" si="0"/>
        <v>302.274</v>
      </c>
      <c r="AE6" s="950">
        <f t="shared" si="0"/>
        <v>0</v>
      </c>
      <c r="AF6" s="950">
        <f t="shared" si="0"/>
        <v>1</v>
      </c>
      <c r="AG6" s="949">
        <f t="shared" si="0"/>
        <v>563.173</v>
      </c>
      <c r="AH6" s="949">
        <f t="shared" si="0"/>
        <v>302.274</v>
      </c>
      <c r="AI6" s="949">
        <f t="shared" si="0"/>
        <v>0</v>
      </c>
      <c r="AJ6" s="949">
        <f t="shared" si="0"/>
        <v>1</v>
      </c>
      <c r="AK6" s="949">
        <f t="shared" si="0"/>
        <v>185</v>
      </c>
      <c r="AL6" s="949">
        <f t="shared" si="0"/>
        <v>81.824999999999989</v>
      </c>
      <c r="AM6" s="949">
        <f t="shared" si="0"/>
        <v>0</v>
      </c>
      <c r="AN6" s="949">
        <f t="shared" si="0"/>
        <v>0</v>
      </c>
      <c r="AO6" s="949">
        <f t="shared" si="0"/>
        <v>90</v>
      </c>
      <c r="AP6" s="949">
        <f t="shared" si="0"/>
        <v>1.8899999999999997</v>
      </c>
      <c r="AQ6" s="949">
        <f t="shared" si="0"/>
        <v>0</v>
      </c>
      <c r="AR6" s="949">
        <f t="shared" si="0"/>
        <v>0</v>
      </c>
      <c r="AS6" s="949">
        <f t="shared" si="0"/>
        <v>21.51</v>
      </c>
      <c r="AT6" s="949">
        <f t="shared" si="0"/>
        <v>37.274999999999999</v>
      </c>
      <c r="AU6" s="949">
        <f t="shared" si="0"/>
        <v>0</v>
      </c>
      <c r="AV6" s="949">
        <f t="shared" si="0"/>
        <v>0</v>
      </c>
      <c r="AW6" s="949">
        <f t="shared" si="0"/>
        <v>266.66300000000001</v>
      </c>
      <c r="AX6" s="949">
        <f t="shared" si="0"/>
        <v>181.28399999999999</v>
      </c>
      <c r="AY6" s="949">
        <f t="shared" si="0"/>
        <v>0</v>
      </c>
      <c r="AZ6" s="949">
        <f t="shared" si="0"/>
        <v>0</v>
      </c>
      <c r="BA6" s="949">
        <f t="shared" ref="BA6:CB6" si="1">BA7+BA214</f>
        <v>0</v>
      </c>
      <c r="BB6" s="949">
        <f t="shared" si="1"/>
        <v>0</v>
      </c>
      <c r="BC6" s="949">
        <f t="shared" si="1"/>
        <v>0</v>
      </c>
      <c r="BD6" s="949">
        <f t="shared" si="1"/>
        <v>0</v>
      </c>
      <c r="BE6" s="949">
        <f t="shared" si="1"/>
        <v>0</v>
      </c>
      <c r="BF6" s="949">
        <f t="shared" si="1"/>
        <v>0</v>
      </c>
      <c r="BG6" s="949">
        <f t="shared" si="1"/>
        <v>0</v>
      </c>
      <c r="BH6" s="949">
        <f t="shared" si="1"/>
        <v>0</v>
      </c>
      <c r="BI6" s="949">
        <f t="shared" si="1"/>
        <v>266.66300000000001</v>
      </c>
      <c r="BJ6" s="949">
        <f t="shared" si="1"/>
        <v>181.28399999999999</v>
      </c>
      <c r="BK6" s="949">
        <f t="shared" si="1"/>
        <v>0</v>
      </c>
      <c r="BL6" s="949">
        <f t="shared" si="1"/>
        <v>0</v>
      </c>
      <c r="BM6" s="949">
        <f t="shared" si="1"/>
        <v>494.15300000000002</v>
      </c>
      <c r="BN6" s="949">
        <f t="shared" si="1"/>
        <v>106.41399999999999</v>
      </c>
      <c r="BO6" s="949">
        <f t="shared" si="1"/>
        <v>0</v>
      </c>
      <c r="BP6" s="949">
        <f t="shared" si="1"/>
        <v>0</v>
      </c>
      <c r="BQ6" s="949">
        <f t="shared" si="1"/>
        <v>494.15300000000002</v>
      </c>
      <c r="BR6" s="949">
        <f t="shared" si="1"/>
        <v>106.41399999999999</v>
      </c>
      <c r="BS6" s="949">
        <f t="shared" si="1"/>
        <v>0</v>
      </c>
      <c r="BT6" s="949">
        <f t="shared" si="1"/>
        <v>0</v>
      </c>
      <c r="BU6" s="949">
        <f t="shared" si="1"/>
        <v>28894710.152217705</v>
      </c>
      <c r="BV6" s="949">
        <f t="shared" si="1"/>
        <v>2329866.1813932993</v>
      </c>
      <c r="BW6" s="949">
        <f t="shared" si="1"/>
        <v>8406055.9628734887</v>
      </c>
      <c r="BX6" s="949">
        <f t="shared" si="1"/>
        <v>16195432.08703858</v>
      </c>
      <c r="BY6" s="949">
        <f t="shared" si="1"/>
        <v>1963355.9209123324</v>
      </c>
      <c r="BZ6" s="949">
        <f t="shared" si="1"/>
        <v>28363004.18611601</v>
      </c>
      <c r="CA6" s="949">
        <f t="shared" si="1"/>
        <v>0</v>
      </c>
      <c r="CB6" s="949">
        <f t="shared" si="1"/>
        <v>0</v>
      </c>
      <c r="CC6" s="947"/>
      <c r="CD6" s="948"/>
      <c r="CE6" s="949">
        <f>CE7+CE214</f>
        <v>11076668.380000001</v>
      </c>
      <c r="CF6" s="947"/>
      <c r="CG6" s="947"/>
      <c r="CH6" s="948"/>
      <c r="CI6" s="948"/>
      <c r="CJ6" s="948"/>
      <c r="CK6" s="949">
        <f>CK7+CK214+CK294</f>
        <v>7834537.5852339417</v>
      </c>
      <c r="CL6" s="949">
        <f>CL7+CL214+CL294</f>
        <v>925116.94</v>
      </c>
      <c r="CM6" s="949">
        <f t="shared" ref="CM6:DA6" si="2">CM7+CM214</f>
        <v>18176034.136769291</v>
      </c>
      <c r="CN6" s="949">
        <f t="shared" si="2"/>
        <v>17412398.579126019</v>
      </c>
      <c r="CO6" s="949">
        <f t="shared" si="2"/>
        <v>5524228.4986544028</v>
      </c>
      <c r="CP6" s="949">
        <f t="shared" si="2"/>
        <v>9162124.1166088339</v>
      </c>
      <c r="CQ6" s="949">
        <f t="shared" si="2"/>
        <v>9162124.1166088339</v>
      </c>
      <c r="CR6" s="949">
        <f t="shared" si="2"/>
        <v>347198.61735593219</v>
      </c>
      <c r="CS6" s="949">
        <f t="shared" si="2"/>
        <v>1807391.7347528753</v>
      </c>
      <c r="CT6" s="949">
        <f t="shared" si="2"/>
        <v>3012046.0708632218</v>
      </c>
      <c r="CU6" s="949">
        <f t="shared" si="2"/>
        <v>3995487.6936368044</v>
      </c>
      <c r="CV6" s="949">
        <f t="shared" si="2"/>
        <v>399548.76936368045</v>
      </c>
      <c r="CW6" s="949">
        <f t="shared" si="2"/>
        <v>1198646.3080910412</v>
      </c>
      <c r="CX6" s="949">
        <f t="shared" si="2"/>
        <v>2397292.6161820823</v>
      </c>
      <c r="CY6" s="949">
        <f t="shared" si="2"/>
        <v>39238.699999999997</v>
      </c>
      <c r="CZ6" s="949">
        <f t="shared" si="2"/>
        <v>7713128.7726627924</v>
      </c>
      <c r="DA6" s="949">
        <f t="shared" si="2"/>
        <v>1533754.8468197018</v>
      </c>
      <c r="DB6" s="949">
        <f>DB7+DB214+DB294</f>
        <v>1266842.4820343801</v>
      </c>
      <c r="DC6" s="949">
        <f>DC7+DC214+DC294</f>
        <v>1906867.8180156299</v>
      </c>
      <c r="DD6" s="949">
        <f t="shared" ref="DD6:EC6" si="3">DD7+DD214</f>
        <v>7700229.0089504011</v>
      </c>
      <c r="DE6" s="949">
        <f t="shared" si="3"/>
        <v>9492070.589245433</v>
      </c>
      <c r="DF6" s="949">
        <f t="shared" si="3"/>
        <v>9492070.5892454311</v>
      </c>
      <c r="DG6" s="949">
        <f t="shared" si="3"/>
        <v>0</v>
      </c>
      <c r="DH6" s="949">
        <f t="shared" si="3"/>
        <v>0</v>
      </c>
      <c r="DI6" s="949">
        <f t="shared" si="3"/>
        <v>0</v>
      </c>
      <c r="DJ6" s="949">
        <f t="shared" si="3"/>
        <v>813766.83311738539</v>
      </c>
      <c r="DK6" s="949">
        <f t="shared" si="3"/>
        <v>0</v>
      </c>
      <c r="DL6" s="949">
        <f t="shared" si="3"/>
        <v>1903506.3795138176</v>
      </c>
      <c r="DM6" s="949">
        <f t="shared" si="3"/>
        <v>0</v>
      </c>
      <c r="DN6" s="949">
        <f t="shared" si="3"/>
        <v>2774371.2352441684</v>
      </c>
      <c r="DO6" s="949">
        <f t="shared" si="3"/>
        <v>4000426.1413700627</v>
      </c>
      <c r="DP6" s="949">
        <f t="shared" si="3"/>
        <v>0</v>
      </c>
      <c r="DQ6" s="949">
        <f t="shared" si="3"/>
        <v>400042.61413700623</v>
      </c>
      <c r="DR6" s="949">
        <f t="shared" si="3"/>
        <v>1200127.8424110187</v>
      </c>
      <c r="DS6" s="949">
        <f t="shared" si="3"/>
        <v>2400255.6848220374</v>
      </c>
      <c r="DT6" s="949">
        <f t="shared" si="3"/>
        <v>173459.99999999997</v>
      </c>
      <c r="DU6" s="949">
        <f t="shared" si="3"/>
        <v>81377.531799999997</v>
      </c>
      <c r="DV6" s="949">
        <f t="shared" si="3"/>
        <v>119180.1416</v>
      </c>
      <c r="DW6" s="949">
        <f t="shared" si="3"/>
        <v>66300</v>
      </c>
      <c r="DX6" s="949">
        <f t="shared" si="3"/>
        <v>7274465.0290454328</v>
      </c>
      <c r="DY6" s="949">
        <f t="shared" si="3"/>
        <v>1960229.1879513133</v>
      </c>
      <c r="DZ6" s="949">
        <f t="shared" si="3"/>
        <v>60010.352279999999</v>
      </c>
      <c r="EA6" s="949">
        <f t="shared" si="3"/>
        <v>0</v>
      </c>
      <c r="EB6" s="949">
        <f t="shared" si="3"/>
        <v>9101492.0841099191</v>
      </c>
      <c r="EC6" s="949">
        <f t="shared" si="3"/>
        <v>1809830.7192472478</v>
      </c>
      <c r="ED6" s="949">
        <f>ED7+ED214+ED294</f>
        <v>987835.1679065061</v>
      </c>
      <c r="EE6" s="949">
        <f>EE7+EE214+EE294</f>
        <v>329915.48</v>
      </c>
      <c r="EF6" s="949">
        <f t="shared" ref="EF6:EQ6" si="4">EF7+EF214</f>
        <v>1834498.7431905919</v>
      </c>
      <c r="EG6" s="949">
        <f t="shared" si="4"/>
        <v>8423446.9900292028</v>
      </c>
      <c r="EH6" s="949">
        <f t="shared" si="4"/>
        <v>8423446.9900292028</v>
      </c>
      <c r="EI6" s="949">
        <f t="shared" si="4"/>
        <v>4009966.7934589321</v>
      </c>
      <c r="EJ6" s="949">
        <f t="shared" si="4"/>
        <v>597680.06378983054</v>
      </c>
      <c r="EK6" s="949">
        <f t="shared" si="4"/>
        <v>130629.45999999996</v>
      </c>
      <c r="EL6" s="949">
        <f t="shared" si="4"/>
        <v>3685170.6727804393</v>
      </c>
      <c r="EM6" s="949">
        <f t="shared" si="4"/>
        <v>368517.06727804395</v>
      </c>
      <c r="EN6" s="949">
        <f t="shared" si="4"/>
        <v>1105551.2018341317</v>
      </c>
      <c r="EO6" s="949">
        <f t="shared" si="4"/>
        <v>2211102.4036682639</v>
      </c>
      <c r="EP6" s="949">
        <f t="shared" si="4"/>
        <v>10152461.433736518</v>
      </c>
      <c r="EQ6" s="949">
        <f t="shared" si="4"/>
        <v>6241030.6384123471</v>
      </c>
      <c r="ER6" s="949">
        <f>ER7+ER214+ER294</f>
        <v>9498331.6518135704</v>
      </c>
      <c r="ES6" s="949">
        <f>ES7+ES214</f>
        <v>0</v>
      </c>
      <c r="ET6" s="949">
        <f>ET7+ET214</f>
        <v>1649182.3409895899</v>
      </c>
      <c r="EU6" s="949">
        <f>EU7+EU214</f>
        <v>1516220.4582052561</v>
      </c>
      <c r="EV6" s="948"/>
      <c r="EW6" s="951">
        <f t="shared" ref="EW6:FX6" si="5">EW7+EW214</f>
        <v>1</v>
      </c>
      <c r="EX6" s="949">
        <f t="shared" si="5"/>
        <v>1627974.504079096</v>
      </c>
      <c r="EY6" s="949">
        <f t="shared" si="5"/>
        <v>0</v>
      </c>
      <c r="EZ6" s="949">
        <f t="shared" si="5"/>
        <v>0</v>
      </c>
      <c r="FA6" s="949">
        <f t="shared" si="5"/>
        <v>5679795.8962984951</v>
      </c>
      <c r="FB6" s="949">
        <f t="shared" si="5"/>
        <v>147000</v>
      </c>
      <c r="FC6" s="949">
        <f t="shared" si="5"/>
        <v>0</v>
      </c>
      <c r="FD6" s="949">
        <f t="shared" si="5"/>
        <v>1463872.7162312418</v>
      </c>
      <c r="FE6" s="949">
        <f t="shared" si="5"/>
        <v>0</v>
      </c>
      <c r="FF6" s="949">
        <f t="shared" si="5"/>
        <v>243481</v>
      </c>
      <c r="FG6" s="949">
        <f t="shared" si="5"/>
        <v>0</v>
      </c>
      <c r="FH6" s="949">
        <f t="shared" si="5"/>
        <v>0</v>
      </c>
      <c r="FI6" s="949">
        <f t="shared" si="5"/>
        <v>0</v>
      </c>
      <c r="FJ6" s="949">
        <f t="shared" si="5"/>
        <v>0</v>
      </c>
      <c r="FK6" s="949">
        <f t="shared" si="5"/>
        <v>1921009.4074133332</v>
      </c>
      <c r="FL6" s="949">
        <f t="shared" si="5"/>
        <v>112975.18491525424</v>
      </c>
      <c r="FM6" s="949">
        <f t="shared" si="5"/>
        <v>313461.81508474576</v>
      </c>
      <c r="FN6" s="949">
        <f t="shared" si="5"/>
        <v>4924825.7966792351</v>
      </c>
      <c r="FO6" s="949">
        <f t="shared" si="5"/>
        <v>173459.99999999997</v>
      </c>
      <c r="FP6" s="949">
        <f t="shared" si="5"/>
        <v>0</v>
      </c>
      <c r="FQ6" s="949">
        <f t="shared" si="5"/>
        <v>1759030.8051528656</v>
      </c>
      <c r="FR6" s="949">
        <f t="shared" si="5"/>
        <v>0</v>
      </c>
      <c r="FS6" s="949">
        <f t="shared" si="5"/>
        <v>287307.57999999996</v>
      </c>
      <c r="FT6" s="949">
        <f t="shared" si="5"/>
        <v>0</v>
      </c>
      <c r="FU6" s="949">
        <f t="shared" si="5"/>
        <v>0</v>
      </c>
      <c r="FV6" s="949">
        <f t="shared" si="5"/>
        <v>0</v>
      </c>
      <c r="FW6" s="949">
        <f t="shared" si="5"/>
        <v>0</v>
      </c>
      <c r="FX6" s="949">
        <f t="shared" si="5"/>
        <v>0</v>
      </c>
      <c r="FY6" s="948"/>
      <c r="FZ6" s="948"/>
      <c r="GA6" s="948"/>
      <c r="GB6" s="948"/>
      <c r="GC6" s="948"/>
      <c r="GD6" s="948"/>
      <c r="GE6" s="948"/>
      <c r="GF6" s="952"/>
      <c r="GG6" s="948"/>
      <c r="GH6" s="948"/>
      <c r="GI6" s="948"/>
      <c r="GJ6" s="948"/>
      <c r="GK6" s="947"/>
      <c r="GL6" s="947"/>
      <c r="GM6" s="947"/>
      <c r="GN6" s="953"/>
      <c r="GO6" s="954"/>
      <c r="GP6" s="954"/>
      <c r="GQ6" s="955"/>
      <c r="GR6" s="998"/>
      <c r="GS6" s="956"/>
      <c r="GT6" s="957"/>
      <c r="GU6" s="957"/>
      <c r="GV6" s="956"/>
      <c r="GW6" s="956"/>
      <c r="GX6" s="956"/>
      <c r="GY6" s="956"/>
      <c r="GZ6" s="956"/>
      <c r="HA6" s="958" t="e">
        <f t="shared" ref="HA6:HI6" si="6">HA7+HA214</f>
        <v>#REF!</v>
      </c>
      <c r="HB6" s="959" t="e">
        <f t="shared" si="6"/>
        <v>#REF!</v>
      </c>
      <c r="HC6" s="959" t="e">
        <f t="shared" si="6"/>
        <v>#REF!</v>
      </c>
      <c r="HD6" s="959" t="e">
        <f t="shared" si="6"/>
        <v>#REF!</v>
      </c>
      <c r="HE6" s="958" t="e">
        <f t="shared" si="6"/>
        <v>#REF!</v>
      </c>
      <c r="HF6" s="959" t="e">
        <f t="shared" si="6"/>
        <v>#REF!</v>
      </c>
      <c r="HG6" s="959" t="e">
        <f t="shared" si="6"/>
        <v>#REF!</v>
      </c>
      <c r="HH6" s="959">
        <f t="shared" si="6"/>
        <v>328077.45406779664</v>
      </c>
      <c r="HI6" s="959" t="e">
        <f t="shared" si="6"/>
        <v>#REF!</v>
      </c>
      <c r="HL6" s="961">
        <f>EG6-EH6</f>
        <v>0</v>
      </c>
    </row>
    <row r="7" spans="1:220" s="978" customFormat="1">
      <c r="A7" s="962">
        <v>0</v>
      </c>
      <c r="B7" s="963" t="s">
        <v>783</v>
      </c>
      <c r="C7" s="964"/>
      <c r="D7" s="964"/>
      <c r="E7" s="964"/>
      <c r="F7" s="965" t="s">
        <v>646</v>
      </c>
      <c r="G7" s="965"/>
      <c r="H7" s="965"/>
      <c r="I7" s="965"/>
      <c r="J7" s="966"/>
      <c r="K7" s="966"/>
      <c r="L7" s="967"/>
      <c r="M7" s="967"/>
      <c r="N7" s="967"/>
      <c r="O7" s="967"/>
      <c r="P7" s="965"/>
      <c r="Q7" s="965"/>
      <c r="R7" s="965"/>
      <c r="S7" s="965"/>
      <c r="T7" s="965"/>
      <c r="U7" s="968">
        <f t="shared" ref="U7:AZ7" si="7">U8</f>
        <v>828.10300000000007</v>
      </c>
      <c r="V7" s="968">
        <f t="shared" si="7"/>
        <v>1165.999</v>
      </c>
      <c r="W7" s="968">
        <f t="shared" si="7"/>
        <v>0</v>
      </c>
      <c r="X7" s="968">
        <f t="shared" si="7"/>
        <v>175</v>
      </c>
      <c r="Y7" s="969">
        <f t="shared" si="7"/>
        <v>161.173</v>
      </c>
      <c r="Z7" s="968">
        <f t="shared" si="7"/>
        <v>225.239</v>
      </c>
      <c r="AA7" s="968">
        <f t="shared" si="7"/>
        <v>0</v>
      </c>
      <c r="AB7" s="968">
        <f t="shared" si="7"/>
        <v>1</v>
      </c>
      <c r="AC7" s="969">
        <f t="shared" si="7"/>
        <v>161.173</v>
      </c>
      <c r="AD7" s="969">
        <f t="shared" si="7"/>
        <v>225.239</v>
      </c>
      <c r="AE7" s="969">
        <f t="shared" si="7"/>
        <v>0</v>
      </c>
      <c r="AF7" s="969">
        <f t="shared" si="7"/>
        <v>1</v>
      </c>
      <c r="AG7" s="968">
        <f t="shared" si="7"/>
        <v>161.173</v>
      </c>
      <c r="AH7" s="968">
        <f t="shared" si="7"/>
        <v>225.239</v>
      </c>
      <c r="AI7" s="968">
        <f t="shared" si="7"/>
        <v>0</v>
      </c>
      <c r="AJ7" s="968">
        <f t="shared" si="7"/>
        <v>1</v>
      </c>
      <c r="AK7" s="968">
        <f t="shared" si="7"/>
        <v>25</v>
      </c>
      <c r="AL7" s="968">
        <f t="shared" si="7"/>
        <v>5.38</v>
      </c>
      <c r="AM7" s="968">
        <f t="shared" si="7"/>
        <v>0</v>
      </c>
      <c r="AN7" s="968">
        <f t="shared" si="7"/>
        <v>0</v>
      </c>
      <c r="AO7" s="968">
        <f t="shared" si="7"/>
        <v>10</v>
      </c>
      <c r="AP7" s="968">
        <f t="shared" si="7"/>
        <v>1.2999999999999998</v>
      </c>
      <c r="AQ7" s="968">
        <f t="shared" si="7"/>
        <v>0</v>
      </c>
      <c r="AR7" s="968">
        <f t="shared" si="7"/>
        <v>0</v>
      </c>
      <c r="AS7" s="968">
        <f t="shared" si="7"/>
        <v>21.51</v>
      </c>
      <c r="AT7" s="968">
        <f t="shared" si="7"/>
        <v>37.274999999999999</v>
      </c>
      <c r="AU7" s="968">
        <f t="shared" si="7"/>
        <v>0</v>
      </c>
      <c r="AV7" s="968">
        <f t="shared" si="7"/>
        <v>0</v>
      </c>
      <c r="AW7" s="968">
        <f t="shared" si="7"/>
        <v>104.663</v>
      </c>
      <c r="AX7" s="968">
        <f t="shared" si="7"/>
        <v>181.28399999999999</v>
      </c>
      <c r="AY7" s="968">
        <f t="shared" si="7"/>
        <v>0</v>
      </c>
      <c r="AZ7" s="968">
        <f t="shared" si="7"/>
        <v>0</v>
      </c>
      <c r="BA7" s="968">
        <f t="shared" ref="BA7:CE7" si="8">BA8</f>
        <v>0</v>
      </c>
      <c r="BB7" s="968">
        <f t="shared" si="8"/>
        <v>0</v>
      </c>
      <c r="BC7" s="968">
        <f t="shared" si="8"/>
        <v>0</v>
      </c>
      <c r="BD7" s="968">
        <f t="shared" si="8"/>
        <v>0</v>
      </c>
      <c r="BE7" s="968">
        <f t="shared" si="8"/>
        <v>0</v>
      </c>
      <c r="BF7" s="968">
        <f t="shared" si="8"/>
        <v>0</v>
      </c>
      <c r="BG7" s="968">
        <f t="shared" si="8"/>
        <v>0</v>
      </c>
      <c r="BH7" s="968">
        <f t="shared" si="8"/>
        <v>0</v>
      </c>
      <c r="BI7" s="968">
        <f t="shared" si="8"/>
        <v>104.663</v>
      </c>
      <c r="BJ7" s="968">
        <f t="shared" si="8"/>
        <v>181.28399999999999</v>
      </c>
      <c r="BK7" s="968">
        <f t="shared" si="8"/>
        <v>0</v>
      </c>
      <c r="BL7" s="968">
        <f t="shared" si="8"/>
        <v>0</v>
      </c>
      <c r="BM7" s="968">
        <f t="shared" si="8"/>
        <v>92.153000000000006</v>
      </c>
      <c r="BN7" s="968">
        <f t="shared" si="8"/>
        <v>29.969000000000001</v>
      </c>
      <c r="BO7" s="968">
        <f t="shared" si="8"/>
        <v>0</v>
      </c>
      <c r="BP7" s="968">
        <f t="shared" si="8"/>
        <v>0</v>
      </c>
      <c r="BQ7" s="968">
        <f t="shared" si="8"/>
        <v>92.153000000000006</v>
      </c>
      <c r="BR7" s="968">
        <f t="shared" si="8"/>
        <v>29.969000000000001</v>
      </c>
      <c r="BS7" s="968">
        <f t="shared" si="8"/>
        <v>0</v>
      </c>
      <c r="BT7" s="968">
        <f t="shared" si="8"/>
        <v>0</v>
      </c>
      <c r="BU7" s="968">
        <f t="shared" si="8"/>
        <v>22338959.760000668</v>
      </c>
      <c r="BV7" s="968">
        <f t="shared" si="8"/>
        <v>1797543.3692498752</v>
      </c>
      <c r="BW7" s="968">
        <f t="shared" si="8"/>
        <v>6588653.6606662562</v>
      </c>
      <c r="BX7" s="968">
        <f t="shared" si="8"/>
        <v>12510438.926346021</v>
      </c>
      <c r="BY7" s="968">
        <f t="shared" si="8"/>
        <v>1442323.803738513</v>
      </c>
      <c r="BZ7" s="968">
        <f t="shared" si="8"/>
        <v>21988934.792543042</v>
      </c>
      <c r="CA7" s="968">
        <f t="shared" si="8"/>
        <v>0</v>
      </c>
      <c r="CB7" s="968">
        <f t="shared" si="8"/>
        <v>0</v>
      </c>
      <c r="CC7" s="966"/>
      <c r="CD7" s="967"/>
      <c r="CE7" s="968">
        <f t="shared" si="8"/>
        <v>10951938.49</v>
      </c>
      <c r="CF7" s="966"/>
      <c r="CG7" s="966"/>
      <c r="CH7" s="967"/>
      <c r="CI7" s="967"/>
      <c r="CJ7" s="967"/>
      <c r="CK7" s="968">
        <f t="shared" ref="CK7:CP7" si="9">CK8</f>
        <v>640319.69099999999</v>
      </c>
      <c r="CL7" s="968">
        <f t="shared" si="9"/>
        <v>39238.699999999997</v>
      </c>
      <c r="CM7" s="968">
        <f t="shared" si="9"/>
        <v>16894600.356987458</v>
      </c>
      <c r="CN7" s="968">
        <f t="shared" si="9"/>
        <v>15821411.01492263</v>
      </c>
      <c r="CO7" s="968">
        <f t="shared" si="9"/>
        <v>1679723.1066732667</v>
      </c>
      <c r="CP7" s="968">
        <f t="shared" si="9"/>
        <v>8125706.4976405604</v>
      </c>
      <c r="CQ7" s="968">
        <f>CQ8</f>
        <v>8125706.4976405604</v>
      </c>
      <c r="CR7" s="968">
        <f t="shared" ref="CR7:DB7" si="10">CR8</f>
        <v>300853.61735593219</v>
      </c>
      <c r="CS7" s="968">
        <f t="shared" si="10"/>
        <v>1586880.6759001159</v>
      </c>
      <c r="CT7" s="968">
        <f t="shared" si="10"/>
        <v>2713407.1883727401</v>
      </c>
      <c r="CU7" s="968">
        <f t="shared" si="10"/>
        <v>3524565.0160117727</v>
      </c>
      <c r="CV7" s="968">
        <f t="shared" si="10"/>
        <v>352456.50160117727</v>
      </c>
      <c r="CW7" s="968">
        <f t="shared" si="10"/>
        <v>1057369.5048035318</v>
      </c>
      <c r="CX7" s="968">
        <f t="shared" si="10"/>
        <v>2114739.0096070636</v>
      </c>
      <c r="CY7" s="968">
        <f t="shared" si="10"/>
        <v>39238.699999999997</v>
      </c>
      <c r="CZ7" s="968">
        <f t="shared" si="10"/>
        <v>7367931.6118492326</v>
      </c>
      <c r="DA7" s="968">
        <f t="shared" si="10"/>
        <v>1533754.8468197018</v>
      </c>
      <c r="DB7" s="968">
        <f t="shared" si="10"/>
        <v>263669.71999999997</v>
      </c>
      <c r="DC7" s="968">
        <f t="shared" ref="DC7:EW7" si="11">DC8</f>
        <v>1790879.1440545544</v>
      </c>
      <c r="DD7" s="968">
        <f t="shared" si="11"/>
        <v>3602307.0765408901</v>
      </c>
      <c r="DE7" s="968">
        <f t="shared" si="11"/>
        <v>8022037.913245433</v>
      </c>
      <c r="DF7" s="968">
        <f t="shared" si="11"/>
        <v>8022037.9132454321</v>
      </c>
      <c r="DG7" s="968">
        <f t="shared" si="11"/>
        <v>0</v>
      </c>
      <c r="DH7" s="968">
        <f t="shared" si="11"/>
        <v>0</v>
      </c>
      <c r="DI7" s="968">
        <f t="shared" si="11"/>
        <v>0</v>
      </c>
      <c r="DJ7" s="968">
        <f t="shared" si="11"/>
        <v>718023.33311738539</v>
      </c>
      <c r="DK7" s="968">
        <f t="shared" si="11"/>
        <v>0</v>
      </c>
      <c r="DL7" s="968">
        <f t="shared" si="11"/>
        <v>1578375.4916338176</v>
      </c>
      <c r="DM7" s="968">
        <f t="shared" si="11"/>
        <v>0</v>
      </c>
      <c r="DN7" s="968">
        <f t="shared" si="11"/>
        <v>2353373.5884241685</v>
      </c>
      <c r="DO7" s="968">
        <f t="shared" si="11"/>
        <v>3372265.5000700629</v>
      </c>
      <c r="DP7" s="968">
        <f t="shared" si="11"/>
        <v>0</v>
      </c>
      <c r="DQ7" s="968">
        <f t="shared" si="11"/>
        <v>337226.55000700621</v>
      </c>
      <c r="DR7" s="968">
        <f t="shared" si="11"/>
        <v>1011679.6500210187</v>
      </c>
      <c r="DS7" s="968">
        <f t="shared" si="11"/>
        <v>2023359.3000420374</v>
      </c>
      <c r="DT7" s="968">
        <f t="shared" si="11"/>
        <v>173459.99999999997</v>
      </c>
      <c r="DU7" s="968">
        <f t="shared" si="11"/>
        <v>81377.531799999997</v>
      </c>
      <c r="DV7" s="968">
        <f t="shared" si="11"/>
        <v>119180.1416</v>
      </c>
      <c r="DW7" s="968">
        <f t="shared" si="11"/>
        <v>50700</v>
      </c>
      <c r="DX7" s="968">
        <f t="shared" si="11"/>
        <v>7237219.939045433</v>
      </c>
      <c r="DY7" s="968">
        <f t="shared" si="11"/>
        <v>1364431.9492513132</v>
      </c>
      <c r="DZ7" s="968">
        <f t="shared" si="11"/>
        <v>48010.352279999999</v>
      </c>
      <c r="EA7" s="968">
        <f t="shared" si="11"/>
        <v>0</v>
      </c>
      <c r="EB7" s="968">
        <f t="shared" si="11"/>
        <v>8694159.4343499187</v>
      </c>
      <c r="EC7" s="968">
        <f t="shared" si="11"/>
        <v>1809830.7192472478</v>
      </c>
      <c r="ED7" s="968">
        <f t="shared" si="11"/>
        <v>39699.174209826364</v>
      </c>
      <c r="EE7" s="968">
        <f t="shared" si="11"/>
        <v>611.31059999976412</v>
      </c>
      <c r="EF7" s="968">
        <f t="shared" si="11"/>
        <v>1733444.0651905918</v>
      </c>
      <c r="EG7" s="968">
        <f t="shared" si="11"/>
        <v>3020614.0741363722</v>
      </c>
      <c r="EH7" s="968">
        <f t="shared" si="11"/>
        <v>3020614.0741363722</v>
      </c>
      <c r="EI7" s="968">
        <f t="shared" si="11"/>
        <v>83777.471355932241</v>
      </c>
      <c r="EJ7" s="968">
        <f t="shared" si="11"/>
        <v>135413.04</v>
      </c>
      <c r="EK7" s="968">
        <f t="shared" si="11"/>
        <v>130629.45999999996</v>
      </c>
      <c r="EL7" s="968">
        <f t="shared" si="11"/>
        <v>2670794.1027804394</v>
      </c>
      <c r="EM7" s="968">
        <f t="shared" si="11"/>
        <v>267079.41027804394</v>
      </c>
      <c r="EN7" s="968">
        <f t="shared" si="11"/>
        <v>801238.23083413183</v>
      </c>
      <c r="EO7" s="968">
        <f t="shared" si="11"/>
        <v>1602476.4616682637</v>
      </c>
      <c r="EP7" s="968">
        <f t="shared" si="11"/>
        <v>9311715.7681241781</v>
      </c>
      <c r="EQ7" s="968">
        <f t="shared" si="11"/>
        <v>6241030.6384123471</v>
      </c>
      <c r="ER7" s="968">
        <f t="shared" si="11"/>
        <v>5774568.1145041892</v>
      </c>
      <c r="ES7" s="968">
        <f t="shared" si="11"/>
        <v>0</v>
      </c>
      <c r="ET7" s="968">
        <f t="shared" si="11"/>
        <v>1462627.1695753008</v>
      </c>
      <c r="EU7" s="968">
        <f t="shared" si="11"/>
        <v>543710.5333445468</v>
      </c>
      <c r="EV7" s="967"/>
      <c r="EW7" s="970">
        <f t="shared" si="11"/>
        <v>0.88688020313002691</v>
      </c>
      <c r="EX7" s="968">
        <f t="shared" ref="EX7:FX7" si="12">EX8</f>
        <v>1589213.504079096</v>
      </c>
      <c r="EY7" s="968">
        <f t="shared" si="12"/>
        <v>0</v>
      </c>
      <c r="EZ7" s="968">
        <f t="shared" si="12"/>
        <v>0</v>
      </c>
      <c r="FA7" s="968">
        <f t="shared" si="12"/>
        <v>5233290.2208895441</v>
      </c>
      <c r="FB7" s="968">
        <f t="shared" si="12"/>
        <v>147000</v>
      </c>
      <c r="FC7" s="968">
        <f t="shared" si="12"/>
        <v>0</v>
      </c>
      <c r="FD7" s="968">
        <f t="shared" si="12"/>
        <v>1012902.7726719199</v>
      </c>
      <c r="FE7" s="968">
        <f t="shared" si="12"/>
        <v>0</v>
      </c>
      <c r="FF7" s="968">
        <f t="shared" si="12"/>
        <v>143300</v>
      </c>
      <c r="FG7" s="968">
        <f t="shared" si="12"/>
        <v>0</v>
      </c>
      <c r="FH7" s="968">
        <f t="shared" si="12"/>
        <v>0</v>
      </c>
      <c r="FI7" s="968">
        <f t="shared" si="12"/>
        <v>0</v>
      </c>
      <c r="FJ7" s="968">
        <f t="shared" si="12"/>
        <v>0</v>
      </c>
      <c r="FK7" s="968">
        <f t="shared" si="12"/>
        <v>1875271.9348133332</v>
      </c>
      <c r="FL7" s="968">
        <f t="shared" si="12"/>
        <v>21314</v>
      </c>
      <c r="FM7" s="968">
        <f t="shared" si="12"/>
        <v>162258</v>
      </c>
      <c r="FN7" s="968">
        <f t="shared" si="12"/>
        <v>4401022.7066792352</v>
      </c>
      <c r="FO7" s="968">
        <f t="shared" si="12"/>
        <v>173459.99999999997</v>
      </c>
      <c r="FP7" s="968">
        <f t="shared" si="12"/>
        <v>0</v>
      </c>
      <c r="FQ7" s="968">
        <f t="shared" si="12"/>
        <v>1219617.2717528655</v>
      </c>
      <c r="FR7" s="968">
        <f t="shared" si="12"/>
        <v>0</v>
      </c>
      <c r="FS7" s="968">
        <f t="shared" si="12"/>
        <v>169094</v>
      </c>
      <c r="FT7" s="968">
        <f t="shared" si="12"/>
        <v>0</v>
      </c>
      <c r="FU7" s="968">
        <f t="shared" si="12"/>
        <v>0</v>
      </c>
      <c r="FV7" s="968">
        <f t="shared" si="12"/>
        <v>0</v>
      </c>
      <c r="FW7" s="968">
        <f t="shared" si="12"/>
        <v>0</v>
      </c>
      <c r="FX7" s="968">
        <f t="shared" si="12"/>
        <v>0</v>
      </c>
      <c r="FY7" s="967"/>
      <c r="FZ7" s="967"/>
      <c r="GA7" s="967"/>
      <c r="GB7" s="967"/>
      <c r="GC7" s="967"/>
      <c r="GD7" s="967"/>
      <c r="GE7" s="967"/>
      <c r="GF7" s="971"/>
      <c r="GG7" s="967"/>
      <c r="GH7" s="967"/>
      <c r="GI7" s="967"/>
      <c r="GJ7" s="967"/>
      <c r="GK7" s="966"/>
      <c r="GL7" s="966"/>
      <c r="GM7" s="966"/>
      <c r="GN7" s="972"/>
      <c r="GO7" s="973"/>
      <c r="GP7" s="973"/>
      <c r="GQ7" s="974"/>
      <c r="GR7" s="999"/>
      <c r="GS7" s="975"/>
      <c r="GT7" s="975"/>
      <c r="GU7" s="975"/>
      <c r="GV7" s="975"/>
      <c r="GW7" s="975"/>
      <c r="GX7" s="975"/>
      <c r="GY7" s="975"/>
      <c r="GZ7" s="975"/>
      <c r="HA7" s="976" t="e">
        <f t="shared" ref="HA7:HI7" si="13">HA8</f>
        <v>#REF!</v>
      </c>
      <c r="HB7" s="977" t="e">
        <f t="shared" si="13"/>
        <v>#REF!</v>
      </c>
      <c r="HC7" s="977" t="e">
        <f t="shared" si="13"/>
        <v>#REF!</v>
      </c>
      <c r="HD7" s="977" t="e">
        <f t="shared" si="13"/>
        <v>#REF!</v>
      </c>
      <c r="HE7" s="976" t="e">
        <f t="shared" si="13"/>
        <v>#REF!</v>
      </c>
      <c r="HF7" s="977" t="e">
        <f t="shared" si="13"/>
        <v>#REF!</v>
      </c>
      <c r="HG7" s="977" t="e">
        <f t="shared" si="13"/>
        <v>#REF!</v>
      </c>
      <c r="HH7" s="977">
        <f t="shared" si="13"/>
        <v>328077.45406779664</v>
      </c>
      <c r="HI7" s="977" t="e">
        <f t="shared" si="13"/>
        <v>#REF!</v>
      </c>
      <c r="HL7" s="979">
        <f t="shared" ref="HL7:HL69" si="14">EG7-EH7</f>
        <v>0</v>
      </c>
    </row>
    <row r="8" spans="1:220" s="557" customFormat="1">
      <c r="A8" s="550">
        <v>0</v>
      </c>
      <c r="B8" s="558" t="s">
        <v>716</v>
      </c>
      <c r="C8" s="559"/>
      <c r="D8" s="559"/>
      <c r="E8" s="559"/>
      <c r="F8" s="269" t="s">
        <v>784</v>
      </c>
      <c r="G8" s="269"/>
      <c r="H8" s="269"/>
      <c r="I8" s="269"/>
      <c r="J8" s="560"/>
      <c r="K8" s="560"/>
      <c r="L8" s="561"/>
      <c r="M8" s="561"/>
      <c r="N8" s="561"/>
      <c r="O8" s="561"/>
      <c r="P8" s="269"/>
      <c r="Q8" s="269"/>
      <c r="R8" s="269"/>
      <c r="S8" s="269"/>
      <c r="T8" s="269"/>
      <c r="U8" s="551">
        <f t="shared" ref="U8:AZ8" si="15">U9+U126+U133+U143+U210</f>
        <v>828.10300000000007</v>
      </c>
      <c r="V8" s="551">
        <f t="shared" si="15"/>
        <v>1165.999</v>
      </c>
      <c r="W8" s="551">
        <f t="shared" si="15"/>
        <v>0</v>
      </c>
      <c r="X8" s="551">
        <f t="shared" si="15"/>
        <v>175</v>
      </c>
      <c r="Y8" s="552">
        <f t="shared" si="15"/>
        <v>161.173</v>
      </c>
      <c r="Z8" s="551">
        <f t="shared" si="15"/>
        <v>225.239</v>
      </c>
      <c r="AA8" s="551">
        <f t="shared" si="15"/>
        <v>0</v>
      </c>
      <c r="AB8" s="551">
        <f t="shared" si="15"/>
        <v>1</v>
      </c>
      <c r="AC8" s="552">
        <f t="shared" si="15"/>
        <v>161.173</v>
      </c>
      <c r="AD8" s="552">
        <f t="shared" si="15"/>
        <v>225.239</v>
      </c>
      <c r="AE8" s="552">
        <f t="shared" si="15"/>
        <v>0</v>
      </c>
      <c r="AF8" s="552">
        <f t="shared" si="15"/>
        <v>1</v>
      </c>
      <c r="AG8" s="551">
        <f t="shared" si="15"/>
        <v>161.173</v>
      </c>
      <c r="AH8" s="551">
        <f t="shared" si="15"/>
        <v>225.239</v>
      </c>
      <c r="AI8" s="551">
        <f t="shared" si="15"/>
        <v>0</v>
      </c>
      <c r="AJ8" s="551">
        <f t="shared" si="15"/>
        <v>1</v>
      </c>
      <c r="AK8" s="551">
        <f t="shared" si="15"/>
        <v>25</v>
      </c>
      <c r="AL8" s="551">
        <f t="shared" si="15"/>
        <v>5.38</v>
      </c>
      <c r="AM8" s="551">
        <f t="shared" si="15"/>
        <v>0</v>
      </c>
      <c r="AN8" s="551">
        <f t="shared" si="15"/>
        <v>0</v>
      </c>
      <c r="AO8" s="551">
        <f t="shared" si="15"/>
        <v>10</v>
      </c>
      <c r="AP8" s="551">
        <f t="shared" si="15"/>
        <v>1.2999999999999998</v>
      </c>
      <c r="AQ8" s="551">
        <f t="shared" si="15"/>
        <v>0</v>
      </c>
      <c r="AR8" s="551">
        <f t="shared" si="15"/>
        <v>0</v>
      </c>
      <c r="AS8" s="551">
        <f t="shared" si="15"/>
        <v>21.51</v>
      </c>
      <c r="AT8" s="551">
        <f t="shared" si="15"/>
        <v>37.274999999999999</v>
      </c>
      <c r="AU8" s="551">
        <f t="shared" si="15"/>
        <v>0</v>
      </c>
      <c r="AV8" s="551">
        <f t="shared" si="15"/>
        <v>0</v>
      </c>
      <c r="AW8" s="551">
        <f t="shared" si="15"/>
        <v>104.663</v>
      </c>
      <c r="AX8" s="551">
        <f t="shared" si="15"/>
        <v>181.28399999999999</v>
      </c>
      <c r="AY8" s="551">
        <f t="shared" si="15"/>
        <v>0</v>
      </c>
      <c r="AZ8" s="551">
        <f t="shared" si="15"/>
        <v>0</v>
      </c>
      <c r="BA8" s="551">
        <f t="shared" ref="BA8:CB8" si="16">BA9+BA126+BA133+BA143+BA210</f>
        <v>0</v>
      </c>
      <c r="BB8" s="551">
        <f t="shared" si="16"/>
        <v>0</v>
      </c>
      <c r="BC8" s="551">
        <f t="shared" si="16"/>
        <v>0</v>
      </c>
      <c r="BD8" s="551">
        <f t="shared" si="16"/>
        <v>0</v>
      </c>
      <c r="BE8" s="551">
        <f t="shared" si="16"/>
        <v>0</v>
      </c>
      <c r="BF8" s="551">
        <f t="shared" si="16"/>
        <v>0</v>
      </c>
      <c r="BG8" s="551">
        <f t="shared" si="16"/>
        <v>0</v>
      </c>
      <c r="BH8" s="551">
        <f t="shared" si="16"/>
        <v>0</v>
      </c>
      <c r="BI8" s="551">
        <f t="shared" si="16"/>
        <v>104.663</v>
      </c>
      <c r="BJ8" s="551">
        <f t="shared" si="16"/>
        <v>181.28399999999999</v>
      </c>
      <c r="BK8" s="551">
        <f t="shared" si="16"/>
        <v>0</v>
      </c>
      <c r="BL8" s="551">
        <f t="shared" si="16"/>
        <v>0</v>
      </c>
      <c r="BM8" s="551">
        <f t="shared" si="16"/>
        <v>92.153000000000006</v>
      </c>
      <c r="BN8" s="551">
        <f t="shared" si="16"/>
        <v>29.969000000000001</v>
      </c>
      <c r="BO8" s="551">
        <f t="shared" si="16"/>
        <v>0</v>
      </c>
      <c r="BP8" s="551">
        <f t="shared" si="16"/>
        <v>0</v>
      </c>
      <c r="BQ8" s="551">
        <f t="shared" si="16"/>
        <v>92.153000000000006</v>
      </c>
      <c r="BR8" s="551">
        <f t="shared" si="16"/>
        <v>29.969000000000001</v>
      </c>
      <c r="BS8" s="551">
        <f t="shared" si="16"/>
        <v>0</v>
      </c>
      <c r="BT8" s="551">
        <f t="shared" si="16"/>
        <v>0</v>
      </c>
      <c r="BU8" s="551">
        <f t="shared" si="16"/>
        <v>22338959.760000668</v>
      </c>
      <c r="BV8" s="551">
        <f t="shared" si="16"/>
        <v>1797543.3692498752</v>
      </c>
      <c r="BW8" s="551">
        <f t="shared" si="16"/>
        <v>6588653.6606662562</v>
      </c>
      <c r="BX8" s="551">
        <f t="shared" si="16"/>
        <v>12510438.926346021</v>
      </c>
      <c r="BY8" s="551">
        <f t="shared" si="16"/>
        <v>1442323.803738513</v>
      </c>
      <c r="BZ8" s="551">
        <f t="shared" si="16"/>
        <v>21988934.792543042</v>
      </c>
      <c r="CA8" s="551">
        <f t="shared" si="16"/>
        <v>0</v>
      </c>
      <c r="CB8" s="551">
        <f t="shared" si="16"/>
        <v>0</v>
      </c>
      <c r="CC8" s="560"/>
      <c r="CD8" s="561"/>
      <c r="CE8" s="551">
        <f>CE9+CE126+CE133+CE143+CE210</f>
        <v>10951938.49</v>
      </c>
      <c r="CF8" s="560"/>
      <c r="CG8" s="560"/>
      <c r="CH8" s="561"/>
      <c r="CI8" s="561"/>
      <c r="CJ8" s="561"/>
      <c r="CK8" s="551">
        <f t="shared" ref="CK8:DP8" si="17">CK9+CK126+CK133+CK143+CK210</f>
        <v>640319.69099999999</v>
      </c>
      <c r="CL8" s="551">
        <f t="shared" si="17"/>
        <v>39238.699999999997</v>
      </c>
      <c r="CM8" s="551">
        <f t="shared" si="17"/>
        <v>16894600.356987458</v>
      </c>
      <c r="CN8" s="551">
        <f t="shared" si="17"/>
        <v>15821411.01492263</v>
      </c>
      <c r="CO8" s="551">
        <f t="shared" si="17"/>
        <v>1679723.1066732667</v>
      </c>
      <c r="CP8" s="551">
        <f t="shared" si="17"/>
        <v>8125706.4976405604</v>
      </c>
      <c r="CQ8" s="551">
        <f t="shared" si="17"/>
        <v>8125706.4976405604</v>
      </c>
      <c r="CR8" s="551">
        <f t="shared" si="17"/>
        <v>300853.61735593219</v>
      </c>
      <c r="CS8" s="551">
        <f t="shared" si="17"/>
        <v>1586880.6759001159</v>
      </c>
      <c r="CT8" s="551">
        <f t="shared" si="17"/>
        <v>2713407.1883727401</v>
      </c>
      <c r="CU8" s="551">
        <f t="shared" si="17"/>
        <v>3524565.0160117727</v>
      </c>
      <c r="CV8" s="551">
        <f t="shared" si="17"/>
        <v>352456.50160117727</v>
      </c>
      <c r="CW8" s="551">
        <f t="shared" si="17"/>
        <v>1057369.5048035318</v>
      </c>
      <c r="CX8" s="551">
        <f t="shared" si="17"/>
        <v>2114739.0096070636</v>
      </c>
      <c r="CY8" s="551">
        <f t="shared" si="17"/>
        <v>39238.699999999997</v>
      </c>
      <c r="CZ8" s="551">
        <f t="shared" si="17"/>
        <v>7367931.6118492326</v>
      </c>
      <c r="DA8" s="551">
        <f t="shared" si="17"/>
        <v>1533754.8468197018</v>
      </c>
      <c r="DB8" s="551">
        <f t="shared" si="17"/>
        <v>263669.71999999997</v>
      </c>
      <c r="DC8" s="551">
        <f t="shared" si="17"/>
        <v>1790879.1440545544</v>
      </c>
      <c r="DD8" s="551">
        <f t="shared" si="17"/>
        <v>3602307.0765408901</v>
      </c>
      <c r="DE8" s="551">
        <f t="shared" si="17"/>
        <v>8022037.913245433</v>
      </c>
      <c r="DF8" s="551">
        <f t="shared" si="17"/>
        <v>8022037.9132454321</v>
      </c>
      <c r="DG8" s="551">
        <f t="shared" si="17"/>
        <v>0</v>
      </c>
      <c r="DH8" s="551">
        <f t="shared" si="17"/>
        <v>0</v>
      </c>
      <c r="DI8" s="551">
        <f t="shared" si="17"/>
        <v>0</v>
      </c>
      <c r="DJ8" s="551">
        <f t="shared" si="17"/>
        <v>718023.33311738539</v>
      </c>
      <c r="DK8" s="551">
        <f t="shared" si="17"/>
        <v>0</v>
      </c>
      <c r="DL8" s="551">
        <f t="shared" si="17"/>
        <v>1578375.4916338176</v>
      </c>
      <c r="DM8" s="551">
        <f t="shared" si="17"/>
        <v>0</v>
      </c>
      <c r="DN8" s="551">
        <f t="shared" si="17"/>
        <v>2353373.5884241685</v>
      </c>
      <c r="DO8" s="551">
        <f t="shared" si="17"/>
        <v>3372265.5000700629</v>
      </c>
      <c r="DP8" s="551">
        <f t="shared" si="17"/>
        <v>0</v>
      </c>
      <c r="DQ8" s="551">
        <f t="shared" ref="DQ8:EU8" si="18">DQ9+DQ126+DQ133+DQ143+DQ210</f>
        <v>337226.55000700621</v>
      </c>
      <c r="DR8" s="551">
        <f t="shared" si="18"/>
        <v>1011679.6500210187</v>
      </c>
      <c r="DS8" s="551">
        <f t="shared" si="18"/>
        <v>2023359.3000420374</v>
      </c>
      <c r="DT8" s="551">
        <f t="shared" si="18"/>
        <v>173459.99999999997</v>
      </c>
      <c r="DU8" s="551">
        <f t="shared" si="18"/>
        <v>81377.531799999997</v>
      </c>
      <c r="DV8" s="551">
        <f t="shared" si="18"/>
        <v>119180.1416</v>
      </c>
      <c r="DW8" s="551">
        <f t="shared" si="18"/>
        <v>50700</v>
      </c>
      <c r="DX8" s="551">
        <f t="shared" si="18"/>
        <v>7237219.939045433</v>
      </c>
      <c r="DY8" s="551">
        <f t="shared" si="18"/>
        <v>1364431.9492513132</v>
      </c>
      <c r="DZ8" s="551">
        <f t="shared" si="18"/>
        <v>48010.352279999999</v>
      </c>
      <c r="EA8" s="551">
        <f t="shared" si="18"/>
        <v>0</v>
      </c>
      <c r="EB8" s="551">
        <f t="shared" si="18"/>
        <v>8694159.4343499187</v>
      </c>
      <c r="EC8" s="551">
        <f t="shared" si="18"/>
        <v>1809830.7192472478</v>
      </c>
      <c r="ED8" s="551">
        <f t="shared" si="18"/>
        <v>39699.174209826364</v>
      </c>
      <c r="EE8" s="551">
        <f t="shared" si="18"/>
        <v>611.31059999976412</v>
      </c>
      <c r="EF8" s="551">
        <f t="shared" si="18"/>
        <v>1733444.0651905918</v>
      </c>
      <c r="EG8" s="551">
        <f t="shared" si="18"/>
        <v>3020614.0741363722</v>
      </c>
      <c r="EH8" s="551">
        <f t="shared" si="18"/>
        <v>3020614.0741363722</v>
      </c>
      <c r="EI8" s="551">
        <f t="shared" si="18"/>
        <v>83777.471355932241</v>
      </c>
      <c r="EJ8" s="551">
        <f t="shared" si="18"/>
        <v>135413.04</v>
      </c>
      <c r="EK8" s="551">
        <f t="shared" si="18"/>
        <v>130629.45999999996</v>
      </c>
      <c r="EL8" s="551">
        <f t="shared" si="18"/>
        <v>2670794.1027804394</v>
      </c>
      <c r="EM8" s="551">
        <f t="shared" si="18"/>
        <v>267079.41027804394</v>
      </c>
      <c r="EN8" s="551">
        <f t="shared" si="18"/>
        <v>801238.23083413183</v>
      </c>
      <c r="EO8" s="551">
        <f t="shared" si="18"/>
        <v>1602476.4616682637</v>
      </c>
      <c r="EP8" s="551">
        <f t="shared" si="18"/>
        <v>9311715.7681241781</v>
      </c>
      <c r="EQ8" s="551">
        <f t="shared" si="18"/>
        <v>6241030.6384123471</v>
      </c>
      <c r="ER8" s="551">
        <f t="shared" si="18"/>
        <v>5774568.1145041892</v>
      </c>
      <c r="ES8" s="551">
        <f t="shared" si="18"/>
        <v>0</v>
      </c>
      <c r="ET8" s="551">
        <f t="shared" si="18"/>
        <v>1462627.1695753008</v>
      </c>
      <c r="EU8" s="551">
        <f t="shared" si="18"/>
        <v>543710.5333445468</v>
      </c>
      <c r="EV8" s="561"/>
      <c r="EW8" s="553">
        <f t="shared" ref="EW8:FX8" si="19">EW9+EW126+EW133+EW143+EW210</f>
        <v>0.88688020313002691</v>
      </c>
      <c r="EX8" s="551">
        <f t="shared" si="19"/>
        <v>1589213.504079096</v>
      </c>
      <c r="EY8" s="551">
        <f t="shared" si="19"/>
        <v>0</v>
      </c>
      <c r="EZ8" s="551">
        <f t="shared" si="19"/>
        <v>0</v>
      </c>
      <c r="FA8" s="551">
        <f t="shared" si="19"/>
        <v>5233290.2208895441</v>
      </c>
      <c r="FB8" s="551">
        <f t="shared" si="19"/>
        <v>147000</v>
      </c>
      <c r="FC8" s="551">
        <f t="shared" si="19"/>
        <v>0</v>
      </c>
      <c r="FD8" s="551">
        <f t="shared" si="19"/>
        <v>1012902.7726719199</v>
      </c>
      <c r="FE8" s="551">
        <f t="shared" si="19"/>
        <v>0</v>
      </c>
      <c r="FF8" s="551">
        <f t="shared" si="19"/>
        <v>143300</v>
      </c>
      <c r="FG8" s="551">
        <f t="shared" si="19"/>
        <v>0</v>
      </c>
      <c r="FH8" s="551">
        <f t="shared" si="19"/>
        <v>0</v>
      </c>
      <c r="FI8" s="551">
        <f t="shared" si="19"/>
        <v>0</v>
      </c>
      <c r="FJ8" s="551">
        <f t="shared" si="19"/>
        <v>0</v>
      </c>
      <c r="FK8" s="551">
        <f t="shared" si="19"/>
        <v>1875271.9348133332</v>
      </c>
      <c r="FL8" s="551">
        <f t="shared" si="19"/>
        <v>21314</v>
      </c>
      <c r="FM8" s="551">
        <f t="shared" si="19"/>
        <v>162258</v>
      </c>
      <c r="FN8" s="551">
        <f t="shared" si="19"/>
        <v>4401022.7066792352</v>
      </c>
      <c r="FO8" s="551">
        <f t="shared" si="19"/>
        <v>173459.99999999997</v>
      </c>
      <c r="FP8" s="551">
        <f t="shared" si="19"/>
        <v>0</v>
      </c>
      <c r="FQ8" s="551">
        <f t="shared" si="19"/>
        <v>1219617.2717528655</v>
      </c>
      <c r="FR8" s="551">
        <f t="shared" si="19"/>
        <v>0</v>
      </c>
      <c r="FS8" s="551">
        <f t="shared" si="19"/>
        <v>169094</v>
      </c>
      <c r="FT8" s="551">
        <f t="shared" si="19"/>
        <v>0</v>
      </c>
      <c r="FU8" s="551">
        <f t="shared" si="19"/>
        <v>0</v>
      </c>
      <c r="FV8" s="551">
        <f t="shared" si="19"/>
        <v>0</v>
      </c>
      <c r="FW8" s="551">
        <f t="shared" si="19"/>
        <v>0</v>
      </c>
      <c r="FX8" s="551">
        <f t="shared" si="19"/>
        <v>0</v>
      </c>
      <c r="FY8" s="561"/>
      <c r="FZ8" s="561"/>
      <c r="GA8" s="561"/>
      <c r="GB8" s="561"/>
      <c r="GC8" s="561"/>
      <c r="GD8" s="561"/>
      <c r="GE8" s="561"/>
      <c r="GF8" s="562"/>
      <c r="GG8" s="561"/>
      <c r="GH8" s="561"/>
      <c r="GI8" s="561"/>
      <c r="GJ8" s="561"/>
      <c r="GK8" s="560"/>
      <c r="GL8" s="560"/>
      <c r="GM8" s="560"/>
      <c r="GN8" s="563"/>
      <c r="GO8" s="564"/>
      <c r="GP8" s="564"/>
      <c r="GQ8" s="683"/>
      <c r="GR8" s="1000"/>
      <c r="GS8" s="554"/>
      <c r="GT8" s="554"/>
      <c r="GU8" s="554"/>
      <c r="GV8" s="554"/>
      <c r="GW8" s="554"/>
      <c r="GX8" s="554"/>
      <c r="GY8" s="554"/>
      <c r="GZ8" s="554"/>
      <c r="HA8" s="555" t="e">
        <f t="shared" ref="HA8:HI8" si="20">HA9+HA126+HA133+HA143+HA210</f>
        <v>#REF!</v>
      </c>
      <c r="HB8" s="556" t="e">
        <f t="shared" si="20"/>
        <v>#REF!</v>
      </c>
      <c r="HC8" s="556" t="e">
        <f t="shared" si="20"/>
        <v>#REF!</v>
      </c>
      <c r="HD8" s="556" t="e">
        <f t="shared" si="20"/>
        <v>#REF!</v>
      </c>
      <c r="HE8" s="555" t="e">
        <f t="shared" si="20"/>
        <v>#REF!</v>
      </c>
      <c r="HF8" s="556" t="e">
        <f t="shared" si="20"/>
        <v>#REF!</v>
      </c>
      <c r="HG8" s="556" t="e">
        <f t="shared" si="20"/>
        <v>#REF!</v>
      </c>
      <c r="HH8" s="556">
        <f t="shared" si="20"/>
        <v>328077.45406779664</v>
      </c>
      <c r="HI8" s="556" t="e">
        <f t="shared" si="20"/>
        <v>#REF!</v>
      </c>
      <c r="HL8" s="688">
        <f t="shared" si="14"/>
        <v>0</v>
      </c>
    </row>
    <row r="9" spans="1:220" s="557" customFormat="1">
      <c r="A9" s="550">
        <v>0</v>
      </c>
      <c r="B9" s="558" t="s">
        <v>712</v>
      </c>
      <c r="C9" s="559"/>
      <c r="D9" s="559"/>
      <c r="E9" s="559"/>
      <c r="F9" s="269" t="s">
        <v>790</v>
      </c>
      <c r="G9" s="269"/>
      <c r="H9" s="269"/>
      <c r="I9" s="269"/>
      <c r="J9" s="565"/>
      <c r="K9" s="565"/>
      <c r="L9" s="566"/>
      <c r="M9" s="566"/>
      <c r="N9" s="566"/>
      <c r="O9" s="566"/>
      <c r="P9" s="269"/>
      <c r="Q9" s="269"/>
      <c r="R9" s="269"/>
      <c r="S9" s="269"/>
      <c r="T9" s="269"/>
      <c r="U9" s="566">
        <f t="shared" ref="U9:AZ9" si="21">U10+U95+U114</f>
        <v>828.10300000000007</v>
      </c>
      <c r="V9" s="566">
        <f t="shared" si="21"/>
        <v>1165.999</v>
      </c>
      <c r="W9" s="566">
        <f t="shared" si="21"/>
        <v>0</v>
      </c>
      <c r="X9" s="566">
        <f t="shared" si="21"/>
        <v>175</v>
      </c>
      <c r="Y9" s="567">
        <f t="shared" si="21"/>
        <v>161.173</v>
      </c>
      <c r="Z9" s="566">
        <f t="shared" si="21"/>
        <v>225.239</v>
      </c>
      <c r="AA9" s="566">
        <f t="shared" si="21"/>
        <v>0</v>
      </c>
      <c r="AB9" s="566">
        <f t="shared" si="21"/>
        <v>1</v>
      </c>
      <c r="AC9" s="567">
        <f t="shared" si="21"/>
        <v>161.173</v>
      </c>
      <c r="AD9" s="567">
        <f t="shared" si="21"/>
        <v>225.239</v>
      </c>
      <c r="AE9" s="567">
        <f t="shared" si="21"/>
        <v>0</v>
      </c>
      <c r="AF9" s="567">
        <f t="shared" si="21"/>
        <v>1</v>
      </c>
      <c r="AG9" s="566">
        <f t="shared" si="21"/>
        <v>161.173</v>
      </c>
      <c r="AH9" s="566">
        <f t="shared" si="21"/>
        <v>225.239</v>
      </c>
      <c r="AI9" s="566">
        <f t="shared" si="21"/>
        <v>0</v>
      </c>
      <c r="AJ9" s="566">
        <f t="shared" si="21"/>
        <v>1</v>
      </c>
      <c r="AK9" s="566">
        <f t="shared" si="21"/>
        <v>25</v>
      </c>
      <c r="AL9" s="566">
        <f t="shared" si="21"/>
        <v>5.38</v>
      </c>
      <c r="AM9" s="566">
        <f t="shared" si="21"/>
        <v>0</v>
      </c>
      <c r="AN9" s="566">
        <f t="shared" si="21"/>
        <v>0</v>
      </c>
      <c r="AO9" s="566">
        <f t="shared" si="21"/>
        <v>10</v>
      </c>
      <c r="AP9" s="566">
        <f t="shared" si="21"/>
        <v>1.2999999999999998</v>
      </c>
      <c r="AQ9" s="566">
        <f t="shared" si="21"/>
        <v>0</v>
      </c>
      <c r="AR9" s="566">
        <f t="shared" si="21"/>
        <v>0</v>
      </c>
      <c r="AS9" s="566">
        <f t="shared" si="21"/>
        <v>21.51</v>
      </c>
      <c r="AT9" s="566">
        <f t="shared" si="21"/>
        <v>37.274999999999999</v>
      </c>
      <c r="AU9" s="566">
        <f t="shared" si="21"/>
        <v>0</v>
      </c>
      <c r="AV9" s="566">
        <f t="shared" si="21"/>
        <v>0</v>
      </c>
      <c r="AW9" s="566">
        <f t="shared" si="21"/>
        <v>104.663</v>
      </c>
      <c r="AX9" s="566">
        <f t="shared" si="21"/>
        <v>181.28399999999999</v>
      </c>
      <c r="AY9" s="566">
        <f t="shared" si="21"/>
        <v>0</v>
      </c>
      <c r="AZ9" s="566">
        <f t="shared" si="21"/>
        <v>0</v>
      </c>
      <c r="BA9" s="566">
        <f t="shared" ref="BA9:CB9" si="22">BA10+BA95+BA114</f>
        <v>0</v>
      </c>
      <c r="BB9" s="566">
        <f t="shared" si="22"/>
        <v>0</v>
      </c>
      <c r="BC9" s="566">
        <f t="shared" si="22"/>
        <v>0</v>
      </c>
      <c r="BD9" s="566">
        <f t="shared" si="22"/>
        <v>0</v>
      </c>
      <c r="BE9" s="566">
        <f t="shared" si="22"/>
        <v>0</v>
      </c>
      <c r="BF9" s="566">
        <f t="shared" si="22"/>
        <v>0</v>
      </c>
      <c r="BG9" s="566">
        <f t="shared" si="22"/>
        <v>0</v>
      </c>
      <c r="BH9" s="566">
        <f t="shared" si="22"/>
        <v>0</v>
      </c>
      <c r="BI9" s="566">
        <f t="shared" si="22"/>
        <v>104.663</v>
      </c>
      <c r="BJ9" s="566">
        <f t="shared" si="22"/>
        <v>181.28399999999999</v>
      </c>
      <c r="BK9" s="566">
        <f t="shared" si="22"/>
        <v>0</v>
      </c>
      <c r="BL9" s="566">
        <f t="shared" si="22"/>
        <v>0</v>
      </c>
      <c r="BM9" s="566">
        <f t="shared" si="22"/>
        <v>92.153000000000006</v>
      </c>
      <c r="BN9" s="566">
        <f t="shared" si="22"/>
        <v>29.969000000000001</v>
      </c>
      <c r="BO9" s="566">
        <f t="shared" si="22"/>
        <v>0</v>
      </c>
      <c r="BP9" s="566">
        <f t="shared" si="22"/>
        <v>0</v>
      </c>
      <c r="BQ9" s="566">
        <f t="shared" si="22"/>
        <v>92.153000000000006</v>
      </c>
      <c r="BR9" s="566">
        <f t="shared" si="22"/>
        <v>29.969000000000001</v>
      </c>
      <c r="BS9" s="566">
        <f t="shared" si="22"/>
        <v>0</v>
      </c>
      <c r="BT9" s="566">
        <f t="shared" si="22"/>
        <v>0</v>
      </c>
      <c r="BU9" s="566">
        <f t="shared" si="22"/>
        <v>20369507.694249254</v>
      </c>
      <c r="BV9" s="566">
        <f t="shared" si="22"/>
        <v>1559901.7692498751</v>
      </c>
      <c r="BW9" s="566">
        <f t="shared" si="22"/>
        <v>5462849.9077962004</v>
      </c>
      <c r="BX9" s="566">
        <f t="shared" si="22"/>
        <v>11905839.663464665</v>
      </c>
      <c r="BY9" s="566">
        <f t="shared" si="22"/>
        <v>1440916.3537385131</v>
      </c>
      <c r="BZ9" s="566">
        <f t="shared" si="22"/>
        <v>20132782.726791628</v>
      </c>
      <c r="CA9" s="566">
        <f t="shared" si="22"/>
        <v>0</v>
      </c>
      <c r="CB9" s="566">
        <f t="shared" si="22"/>
        <v>0</v>
      </c>
      <c r="CC9" s="565"/>
      <c r="CD9" s="566"/>
      <c r="CE9" s="566">
        <f>CE10+CE95+CE114</f>
        <v>11303276.49</v>
      </c>
      <c r="CF9" s="565"/>
      <c r="CG9" s="565"/>
      <c r="CH9" s="566"/>
      <c r="CI9" s="566"/>
      <c r="CJ9" s="566"/>
      <c r="CK9" s="566">
        <f t="shared" ref="CK9:DP9" si="23">CK10+CK95+CK114</f>
        <v>458567.66100000002</v>
      </c>
      <c r="CL9" s="566">
        <f t="shared" si="23"/>
        <v>39238.699999999997</v>
      </c>
      <c r="CM9" s="566">
        <f t="shared" si="23"/>
        <v>16135936.279699324</v>
      </c>
      <c r="CN9" s="566">
        <f t="shared" si="23"/>
        <v>14993412.446109071</v>
      </c>
      <c r="CO9" s="566">
        <f t="shared" si="23"/>
        <v>1560360.0066732666</v>
      </c>
      <c r="CP9" s="566">
        <f t="shared" si="23"/>
        <v>7521742.9003524249</v>
      </c>
      <c r="CQ9" s="566">
        <f t="shared" si="23"/>
        <v>7521742.9003524249</v>
      </c>
      <c r="CR9" s="566">
        <f t="shared" si="23"/>
        <v>288126.3600677966</v>
      </c>
      <c r="CS9" s="566">
        <f t="shared" si="23"/>
        <v>1435730.8459001158</v>
      </c>
      <c r="CT9" s="566">
        <f t="shared" si="23"/>
        <v>2528353.5783727397</v>
      </c>
      <c r="CU9" s="566">
        <f t="shared" si="23"/>
        <v>3269532.1160117728</v>
      </c>
      <c r="CV9" s="566">
        <f t="shared" si="23"/>
        <v>326953.21160117729</v>
      </c>
      <c r="CW9" s="566">
        <f t="shared" si="23"/>
        <v>980859.63480353181</v>
      </c>
      <c r="CX9" s="566">
        <f t="shared" si="23"/>
        <v>1961719.2696070636</v>
      </c>
      <c r="CY9" s="566">
        <f t="shared" si="23"/>
        <v>39238.699999999997</v>
      </c>
      <c r="CZ9" s="566">
        <f t="shared" si="23"/>
        <v>7131727.091849233</v>
      </c>
      <c r="DA9" s="566">
        <f t="shared" si="23"/>
        <v>1330061.8468197018</v>
      </c>
      <c r="DB9" s="566">
        <f t="shared" si="23"/>
        <v>225950.72</v>
      </c>
      <c r="DC9" s="566">
        <f t="shared" si="23"/>
        <v>1790879.1440545544</v>
      </c>
      <c r="DD9" s="566">
        <f t="shared" si="23"/>
        <v>3466458.61854089</v>
      </c>
      <c r="DE9" s="566">
        <f t="shared" si="23"/>
        <v>7290853.688445433</v>
      </c>
      <c r="DF9" s="566">
        <f t="shared" si="23"/>
        <v>7290853.688445433</v>
      </c>
      <c r="DG9" s="566">
        <f t="shared" si="23"/>
        <v>0</v>
      </c>
      <c r="DH9" s="566">
        <f t="shared" si="23"/>
        <v>0</v>
      </c>
      <c r="DI9" s="566">
        <f t="shared" si="23"/>
        <v>0</v>
      </c>
      <c r="DJ9" s="566">
        <f t="shared" si="23"/>
        <v>703005.16951738542</v>
      </c>
      <c r="DK9" s="566">
        <f t="shared" si="23"/>
        <v>0</v>
      </c>
      <c r="DL9" s="566">
        <f t="shared" si="23"/>
        <v>1394942.5562338177</v>
      </c>
      <c r="DM9" s="566">
        <f t="shared" si="23"/>
        <v>0</v>
      </c>
      <c r="DN9" s="566">
        <f t="shared" si="23"/>
        <v>2130832.8746241685</v>
      </c>
      <c r="DO9" s="566">
        <f t="shared" si="23"/>
        <v>3062073.0880700625</v>
      </c>
      <c r="DP9" s="566">
        <f t="shared" si="23"/>
        <v>0</v>
      </c>
      <c r="DQ9" s="566">
        <f t="shared" ref="DQ9:EU9" si="24">DQ10+DQ95+DQ114</f>
        <v>306207.30880700622</v>
      </c>
      <c r="DR9" s="566">
        <f t="shared" si="24"/>
        <v>918621.92642101867</v>
      </c>
      <c r="DS9" s="566">
        <f t="shared" si="24"/>
        <v>1837243.8528420373</v>
      </c>
      <c r="DT9" s="566">
        <f t="shared" si="24"/>
        <v>0</v>
      </c>
      <c r="DU9" s="566">
        <f t="shared" si="24"/>
        <v>75477.531799999997</v>
      </c>
      <c r="DV9" s="566">
        <f t="shared" si="24"/>
        <v>89680</v>
      </c>
      <c r="DW9" s="566">
        <f t="shared" si="24"/>
        <v>50700</v>
      </c>
      <c r="DX9" s="566">
        <f t="shared" si="24"/>
        <v>7108878.902845433</v>
      </c>
      <c r="DY9" s="566">
        <f t="shared" si="24"/>
        <v>1364431.9492513132</v>
      </c>
      <c r="DZ9" s="566">
        <f t="shared" si="24"/>
        <v>48010.352279999999</v>
      </c>
      <c r="EA9" s="566">
        <f t="shared" si="24"/>
        <v>0</v>
      </c>
      <c r="EB9" s="566">
        <f t="shared" si="24"/>
        <v>8415438.1007499192</v>
      </c>
      <c r="EC9" s="566">
        <f t="shared" si="24"/>
        <v>1569472.9792472478</v>
      </c>
      <c r="ED9" s="566">
        <f t="shared" si="24"/>
        <v>20487.354209826357</v>
      </c>
      <c r="EE9" s="566">
        <f t="shared" si="24"/>
        <v>611.31059999976412</v>
      </c>
      <c r="EF9" s="566">
        <f t="shared" si="24"/>
        <v>1727291.9651905918</v>
      </c>
      <c r="EG9" s="566">
        <f t="shared" si="24"/>
        <v>2938588.1868482362</v>
      </c>
      <c r="EH9" s="566">
        <f t="shared" si="24"/>
        <v>2938588.1868482362</v>
      </c>
      <c r="EI9" s="566">
        <f t="shared" si="24"/>
        <v>69189.214067796653</v>
      </c>
      <c r="EJ9" s="566">
        <f t="shared" si="24"/>
        <v>112933.83</v>
      </c>
      <c r="EK9" s="566">
        <f t="shared" si="24"/>
        <v>108150.24999999997</v>
      </c>
      <c r="EL9" s="566">
        <f t="shared" si="24"/>
        <v>2648314.8927804395</v>
      </c>
      <c r="EM9" s="566">
        <f t="shared" si="24"/>
        <v>264831.48927804397</v>
      </c>
      <c r="EN9" s="566">
        <f t="shared" si="24"/>
        <v>794494.46783413179</v>
      </c>
      <c r="EO9" s="566">
        <f t="shared" si="24"/>
        <v>1588988.9356682636</v>
      </c>
      <c r="EP9" s="566">
        <f t="shared" si="24"/>
        <v>8685869.2481241785</v>
      </c>
      <c r="EQ9" s="566">
        <f t="shared" si="24"/>
        <v>5849417.6384123471</v>
      </c>
      <c r="ER9" s="566">
        <f t="shared" si="24"/>
        <v>5070878.374504189</v>
      </c>
      <c r="ES9" s="566">
        <f t="shared" si="24"/>
        <v>0</v>
      </c>
      <c r="ET9" s="566">
        <f t="shared" si="24"/>
        <v>1353913.7220634364</v>
      </c>
      <c r="EU9" s="566">
        <f t="shared" si="24"/>
        <v>528945.87363268249</v>
      </c>
      <c r="EV9" s="566"/>
      <c r="EW9" s="568">
        <f t="shared" ref="EW9:FX9" si="25">EW10+EW95+EW114</f>
        <v>0.82096059872374216</v>
      </c>
      <c r="EX9" s="566">
        <f t="shared" si="25"/>
        <v>1479098.9067909606</v>
      </c>
      <c r="EY9" s="566">
        <f t="shared" si="25"/>
        <v>0</v>
      </c>
      <c r="EZ9" s="566">
        <f t="shared" si="25"/>
        <v>0</v>
      </c>
      <c r="FA9" s="566">
        <f t="shared" si="25"/>
        <v>4989541.2208895441</v>
      </c>
      <c r="FB9" s="566">
        <f t="shared" si="25"/>
        <v>0</v>
      </c>
      <c r="FC9" s="566">
        <f t="shared" si="25"/>
        <v>0</v>
      </c>
      <c r="FD9" s="566">
        <f t="shared" si="25"/>
        <v>1003102.7726719199</v>
      </c>
      <c r="FE9" s="566">
        <f t="shared" si="25"/>
        <v>0</v>
      </c>
      <c r="FF9" s="566">
        <f t="shared" si="25"/>
        <v>50000</v>
      </c>
      <c r="FG9" s="566">
        <f t="shared" si="25"/>
        <v>0</v>
      </c>
      <c r="FH9" s="566">
        <f t="shared" si="25"/>
        <v>0</v>
      </c>
      <c r="FI9" s="566">
        <f t="shared" si="25"/>
        <v>0</v>
      </c>
      <c r="FJ9" s="566">
        <f t="shared" si="25"/>
        <v>0</v>
      </c>
      <c r="FK9" s="566">
        <f t="shared" si="25"/>
        <v>1745336.7100133332</v>
      </c>
      <c r="FL9" s="566">
        <f t="shared" si="25"/>
        <v>21314</v>
      </c>
      <c r="FM9" s="566">
        <f t="shared" si="25"/>
        <v>162258</v>
      </c>
      <c r="FN9" s="566">
        <f t="shared" si="25"/>
        <v>4094891.7066792352</v>
      </c>
      <c r="FO9" s="566">
        <f t="shared" si="25"/>
        <v>0</v>
      </c>
      <c r="FP9" s="566">
        <f t="shared" si="25"/>
        <v>0</v>
      </c>
      <c r="FQ9" s="566">
        <f t="shared" si="25"/>
        <v>1208053.2717528655</v>
      </c>
      <c r="FR9" s="566">
        <f t="shared" si="25"/>
        <v>0</v>
      </c>
      <c r="FS9" s="566">
        <f t="shared" si="25"/>
        <v>59000</v>
      </c>
      <c r="FT9" s="566">
        <f t="shared" si="25"/>
        <v>0</v>
      </c>
      <c r="FU9" s="566">
        <f t="shared" si="25"/>
        <v>0</v>
      </c>
      <c r="FV9" s="566">
        <f t="shared" si="25"/>
        <v>0</v>
      </c>
      <c r="FW9" s="566">
        <f t="shared" si="25"/>
        <v>0</v>
      </c>
      <c r="FX9" s="566">
        <f t="shared" si="25"/>
        <v>0</v>
      </c>
      <c r="FY9" s="566"/>
      <c r="FZ9" s="566"/>
      <c r="GA9" s="566"/>
      <c r="GB9" s="566"/>
      <c r="GC9" s="566"/>
      <c r="GD9" s="566"/>
      <c r="GE9" s="566"/>
      <c r="GF9" s="569"/>
      <c r="GG9" s="566"/>
      <c r="GH9" s="566"/>
      <c r="GI9" s="566"/>
      <c r="GJ9" s="566"/>
      <c r="GK9" s="565"/>
      <c r="GL9" s="565"/>
      <c r="GM9" s="565"/>
      <c r="GN9" s="570"/>
      <c r="GO9" s="571"/>
      <c r="GP9" s="571"/>
      <c r="GQ9" s="684"/>
      <c r="GR9" s="1001"/>
      <c r="GS9" s="554"/>
      <c r="GT9" s="554"/>
      <c r="GU9" s="554"/>
      <c r="GV9" s="554"/>
      <c r="GW9" s="554"/>
      <c r="GX9" s="554"/>
      <c r="GY9" s="554"/>
      <c r="GZ9" s="554"/>
      <c r="HA9" s="572">
        <f t="shared" ref="HA9:HI9" si="26">HA10+HA95+HA114</f>
        <v>155</v>
      </c>
      <c r="HB9" s="565">
        <f t="shared" si="26"/>
        <v>972626.42827643955</v>
      </c>
      <c r="HC9" s="565">
        <f t="shared" si="26"/>
        <v>93.97999999999999</v>
      </c>
      <c r="HD9" s="565">
        <f t="shared" si="26"/>
        <v>1497112.704504</v>
      </c>
      <c r="HE9" s="572">
        <f t="shared" si="26"/>
        <v>6.1730000000000009</v>
      </c>
      <c r="HF9" s="565">
        <f t="shared" si="26"/>
        <v>140771.6</v>
      </c>
      <c r="HG9" s="565">
        <f t="shared" si="26"/>
        <v>131.25900000000001</v>
      </c>
      <c r="HH9" s="565">
        <f t="shared" si="26"/>
        <v>328077.45406779664</v>
      </c>
      <c r="HI9" s="565">
        <f t="shared" si="26"/>
        <v>0</v>
      </c>
      <c r="HL9" s="688">
        <f t="shared" si="14"/>
        <v>0</v>
      </c>
    </row>
    <row r="10" spans="1:220" s="576" customFormat="1">
      <c r="A10" s="550">
        <v>0</v>
      </c>
      <c r="B10" s="573" t="s">
        <v>791</v>
      </c>
      <c r="C10" s="574"/>
      <c r="D10" s="574"/>
      <c r="E10" s="574"/>
      <c r="F10" s="269" t="s">
        <v>792</v>
      </c>
      <c r="G10" s="269"/>
      <c r="H10" s="269"/>
      <c r="I10" s="269"/>
      <c r="J10" s="565"/>
      <c r="K10" s="565"/>
      <c r="L10" s="566"/>
      <c r="M10" s="566"/>
      <c r="N10" s="566"/>
      <c r="O10" s="566"/>
      <c r="P10" s="269"/>
      <c r="Q10" s="269"/>
      <c r="R10" s="269"/>
      <c r="S10" s="269"/>
      <c r="T10" s="269"/>
      <c r="U10" s="566">
        <f t="shared" ref="U10:AZ10" si="27">U11+U84</f>
        <v>353.10300000000001</v>
      </c>
      <c r="V10" s="566">
        <f t="shared" si="27"/>
        <v>1165.999</v>
      </c>
      <c r="W10" s="566">
        <f t="shared" si="27"/>
        <v>0</v>
      </c>
      <c r="X10" s="566">
        <f t="shared" si="27"/>
        <v>175</v>
      </c>
      <c r="Y10" s="567">
        <f t="shared" si="27"/>
        <v>6.1730000000000009</v>
      </c>
      <c r="Z10" s="566">
        <f t="shared" si="27"/>
        <v>225.239</v>
      </c>
      <c r="AA10" s="566">
        <f t="shared" si="27"/>
        <v>0</v>
      </c>
      <c r="AB10" s="566">
        <f t="shared" si="27"/>
        <v>0</v>
      </c>
      <c r="AC10" s="567">
        <f t="shared" si="27"/>
        <v>6.1730000000000009</v>
      </c>
      <c r="AD10" s="567">
        <f t="shared" si="27"/>
        <v>225.239</v>
      </c>
      <c r="AE10" s="567">
        <f t="shared" si="27"/>
        <v>0</v>
      </c>
      <c r="AF10" s="567">
        <f t="shared" si="27"/>
        <v>0</v>
      </c>
      <c r="AG10" s="566">
        <f t="shared" si="27"/>
        <v>6.1730000000000009</v>
      </c>
      <c r="AH10" s="566">
        <f t="shared" si="27"/>
        <v>225.239</v>
      </c>
      <c r="AI10" s="566">
        <f t="shared" si="27"/>
        <v>0</v>
      </c>
      <c r="AJ10" s="566">
        <f t="shared" si="27"/>
        <v>0</v>
      </c>
      <c r="AK10" s="566">
        <f t="shared" si="27"/>
        <v>0</v>
      </c>
      <c r="AL10" s="566">
        <f t="shared" si="27"/>
        <v>5.38</v>
      </c>
      <c r="AM10" s="566">
        <f t="shared" si="27"/>
        <v>0</v>
      </c>
      <c r="AN10" s="566">
        <f t="shared" si="27"/>
        <v>0</v>
      </c>
      <c r="AO10" s="566">
        <f t="shared" si="27"/>
        <v>0</v>
      </c>
      <c r="AP10" s="566">
        <f t="shared" si="27"/>
        <v>1.2999999999999998</v>
      </c>
      <c r="AQ10" s="566">
        <f t="shared" si="27"/>
        <v>0</v>
      </c>
      <c r="AR10" s="566">
        <f t="shared" si="27"/>
        <v>0</v>
      </c>
      <c r="AS10" s="566">
        <f t="shared" si="27"/>
        <v>1.51</v>
      </c>
      <c r="AT10" s="566">
        <f t="shared" si="27"/>
        <v>37.274999999999999</v>
      </c>
      <c r="AU10" s="566">
        <f t="shared" si="27"/>
        <v>0</v>
      </c>
      <c r="AV10" s="566">
        <f t="shared" si="27"/>
        <v>0</v>
      </c>
      <c r="AW10" s="566">
        <f t="shared" si="27"/>
        <v>4.6630000000000003</v>
      </c>
      <c r="AX10" s="566">
        <f t="shared" si="27"/>
        <v>181.28399999999999</v>
      </c>
      <c r="AY10" s="566">
        <f t="shared" si="27"/>
        <v>0</v>
      </c>
      <c r="AZ10" s="566">
        <f t="shared" si="27"/>
        <v>0</v>
      </c>
      <c r="BA10" s="566">
        <f t="shared" ref="BA10:CB10" si="28">BA11+BA84</f>
        <v>0</v>
      </c>
      <c r="BB10" s="566">
        <f t="shared" si="28"/>
        <v>0</v>
      </c>
      <c r="BC10" s="566">
        <f t="shared" si="28"/>
        <v>0</v>
      </c>
      <c r="BD10" s="566">
        <f t="shared" si="28"/>
        <v>0</v>
      </c>
      <c r="BE10" s="566">
        <f t="shared" si="28"/>
        <v>0</v>
      </c>
      <c r="BF10" s="566">
        <f t="shared" si="28"/>
        <v>0</v>
      </c>
      <c r="BG10" s="566">
        <f t="shared" si="28"/>
        <v>0</v>
      </c>
      <c r="BH10" s="566">
        <f t="shared" si="28"/>
        <v>0</v>
      </c>
      <c r="BI10" s="566">
        <f t="shared" si="28"/>
        <v>4.6630000000000003</v>
      </c>
      <c r="BJ10" s="566">
        <f t="shared" si="28"/>
        <v>181.28399999999999</v>
      </c>
      <c r="BK10" s="566">
        <f t="shared" si="28"/>
        <v>0</v>
      </c>
      <c r="BL10" s="566">
        <f t="shared" si="28"/>
        <v>0</v>
      </c>
      <c r="BM10" s="566">
        <f t="shared" si="28"/>
        <v>5.0530000000000008</v>
      </c>
      <c r="BN10" s="566">
        <f t="shared" si="28"/>
        <v>29.969000000000001</v>
      </c>
      <c r="BO10" s="566">
        <f t="shared" si="28"/>
        <v>0</v>
      </c>
      <c r="BP10" s="566">
        <f t="shared" si="28"/>
        <v>0</v>
      </c>
      <c r="BQ10" s="566">
        <f t="shared" si="28"/>
        <v>5.0530000000000008</v>
      </c>
      <c r="BR10" s="566">
        <f t="shared" si="28"/>
        <v>29.969000000000001</v>
      </c>
      <c r="BS10" s="566">
        <f t="shared" si="28"/>
        <v>0</v>
      </c>
      <c r="BT10" s="566">
        <f t="shared" si="28"/>
        <v>0</v>
      </c>
      <c r="BU10" s="566">
        <f t="shared" si="28"/>
        <v>16326835.099577332</v>
      </c>
      <c r="BV10" s="566">
        <f t="shared" si="28"/>
        <v>1277167.5246498752</v>
      </c>
      <c r="BW10" s="566">
        <f t="shared" si="28"/>
        <v>3357588.9557961999</v>
      </c>
      <c r="BX10" s="566">
        <f t="shared" si="28"/>
        <v>10757481.545464665</v>
      </c>
      <c r="BY10" s="566">
        <f t="shared" si="28"/>
        <v>934597.07366659306</v>
      </c>
      <c r="BZ10" s="566">
        <f t="shared" si="28"/>
        <v>16092009.642119706</v>
      </c>
      <c r="CA10" s="566">
        <f t="shared" si="28"/>
        <v>0</v>
      </c>
      <c r="CB10" s="566">
        <f t="shared" si="28"/>
        <v>0</v>
      </c>
      <c r="CC10" s="565"/>
      <c r="CD10" s="566"/>
      <c r="CE10" s="566">
        <f>CE11+CE84</f>
        <v>8578542.4900000002</v>
      </c>
      <c r="CF10" s="565"/>
      <c r="CG10" s="565"/>
      <c r="CH10" s="566"/>
      <c r="CI10" s="566"/>
      <c r="CJ10" s="566"/>
      <c r="CK10" s="566">
        <f t="shared" ref="CK10:DP10" si="29">CK11+CK84</f>
        <v>275635.87099999998</v>
      </c>
      <c r="CL10" s="566">
        <f t="shared" si="29"/>
        <v>0</v>
      </c>
      <c r="CM10" s="566">
        <f t="shared" si="29"/>
        <v>13966602.350236444</v>
      </c>
      <c r="CN10" s="566">
        <f t="shared" si="29"/>
        <v>12454722.009895258</v>
      </c>
      <c r="CO10" s="566">
        <f t="shared" si="29"/>
        <v>1021472.1024149614</v>
      </c>
      <c r="CP10" s="566">
        <f t="shared" si="29"/>
        <v>6080613.8808895443</v>
      </c>
      <c r="CQ10" s="566">
        <f t="shared" si="29"/>
        <v>6080613.8808895443</v>
      </c>
      <c r="CR10" s="566">
        <f t="shared" si="29"/>
        <v>90164.684067796639</v>
      </c>
      <c r="CS10" s="566">
        <f t="shared" si="29"/>
        <v>1079381.4610583873</v>
      </c>
      <c r="CT10" s="566">
        <f t="shared" si="29"/>
        <v>2176914.5788898077</v>
      </c>
      <c r="CU10" s="566">
        <f t="shared" si="29"/>
        <v>2734153.1568735531</v>
      </c>
      <c r="CV10" s="566">
        <f t="shared" si="29"/>
        <v>273415.31568735529</v>
      </c>
      <c r="CW10" s="566">
        <f t="shared" si="29"/>
        <v>820245.94706206582</v>
      </c>
      <c r="CX10" s="566">
        <f t="shared" si="29"/>
        <v>1640491.8941241316</v>
      </c>
      <c r="CY10" s="566">
        <f t="shared" si="29"/>
        <v>0</v>
      </c>
      <c r="CZ10" s="566">
        <f t="shared" si="29"/>
        <v>6697688.1818492329</v>
      </c>
      <c r="DA10" s="566">
        <f t="shared" si="29"/>
        <v>1157113.8468197018</v>
      </c>
      <c r="DB10" s="566">
        <f t="shared" si="29"/>
        <v>1275.31</v>
      </c>
      <c r="DC10" s="566">
        <f t="shared" si="29"/>
        <v>1790879.1440545544</v>
      </c>
      <c r="DD10" s="566">
        <f t="shared" si="29"/>
        <v>2977997.347354223</v>
      </c>
      <c r="DE10" s="566">
        <f t="shared" si="29"/>
        <v>5382357.4454792347</v>
      </c>
      <c r="DF10" s="566">
        <f t="shared" si="29"/>
        <v>5382357.4454792347</v>
      </c>
      <c r="DG10" s="566">
        <f t="shared" si="29"/>
        <v>0</v>
      </c>
      <c r="DH10" s="566">
        <f t="shared" si="29"/>
        <v>0</v>
      </c>
      <c r="DI10" s="566">
        <f t="shared" si="29"/>
        <v>0</v>
      </c>
      <c r="DJ10" s="566">
        <f t="shared" si="29"/>
        <v>436298.75183738547</v>
      </c>
      <c r="DK10" s="566">
        <f t="shared" si="29"/>
        <v>0</v>
      </c>
      <c r="DL10" s="566">
        <f t="shared" si="29"/>
        <v>954646.34212057793</v>
      </c>
      <c r="DM10" s="566">
        <f t="shared" si="29"/>
        <v>0</v>
      </c>
      <c r="DN10" s="566">
        <f t="shared" si="29"/>
        <v>1629017.8752343087</v>
      </c>
      <c r="DO10" s="566">
        <f t="shared" si="29"/>
        <v>2362394.4762869631</v>
      </c>
      <c r="DP10" s="566">
        <f t="shared" si="29"/>
        <v>0</v>
      </c>
      <c r="DQ10" s="566">
        <f t="shared" ref="DQ10:EU10" si="30">DQ11+DQ84</f>
        <v>236239.44762869633</v>
      </c>
      <c r="DR10" s="566">
        <f t="shared" si="30"/>
        <v>708718.34288608888</v>
      </c>
      <c r="DS10" s="566">
        <f t="shared" si="30"/>
        <v>1417436.6857721778</v>
      </c>
      <c r="DT10" s="566">
        <f t="shared" si="30"/>
        <v>0</v>
      </c>
      <c r="DU10" s="566">
        <f t="shared" si="30"/>
        <v>0</v>
      </c>
      <c r="DV10" s="566">
        <f t="shared" si="30"/>
        <v>0</v>
      </c>
      <c r="DW10" s="566">
        <f t="shared" si="30"/>
        <v>0</v>
      </c>
      <c r="DX10" s="566">
        <f t="shared" si="30"/>
        <v>5382357.4454792347</v>
      </c>
      <c r="DY10" s="566">
        <f t="shared" si="30"/>
        <v>1061931.9492513132</v>
      </c>
      <c r="DZ10" s="566">
        <f t="shared" si="30"/>
        <v>0</v>
      </c>
      <c r="EA10" s="566">
        <f t="shared" si="30"/>
        <v>0</v>
      </c>
      <c r="EB10" s="566">
        <f t="shared" si="30"/>
        <v>7903272.1869499199</v>
      </c>
      <c r="EC10" s="566">
        <f t="shared" si="30"/>
        <v>1365394.3392472479</v>
      </c>
      <c r="ED10" s="566">
        <f t="shared" si="30"/>
        <v>3775.9442098263553</v>
      </c>
      <c r="EE10" s="566">
        <f t="shared" si="30"/>
        <v>611.31059999976412</v>
      </c>
      <c r="EF10" s="566">
        <f t="shared" si="30"/>
        <v>1031981.1709322867</v>
      </c>
      <c r="EG10" s="566">
        <f t="shared" si="30"/>
        <v>1825190.1585717967</v>
      </c>
      <c r="EH10" s="566">
        <f t="shared" si="30"/>
        <v>1825190.1585717967</v>
      </c>
      <c r="EI10" s="566">
        <f t="shared" si="30"/>
        <v>60489.214067796645</v>
      </c>
      <c r="EJ10" s="566">
        <f t="shared" si="30"/>
        <v>2100</v>
      </c>
      <c r="EK10" s="566">
        <f t="shared" si="30"/>
        <v>48835.869999999995</v>
      </c>
      <c r="EL10" s="566">
        <f t="shared" si="30"/>
        <v>1713765.0745039999</v>
      </c>
      <c r="EM10" s="566">
        <f t="shared" si="30"/>
        <v>171376.50745040004</v>
      </c>
      <c r="EN10" s="566">
        <f t="shared" si="30"/>
        <v>514129.52235119994</v>
      </c>
      <c r="EO10" s="566">
        <f t="shared" si="30"/>
        <v>1028259.0447023999</v>
      </c>
      <c r="EP10" s="566">
        <f t="shared" si="30"/>
        <v>7711161.2481241794</v>
      </c>
      <c r="EQ10" s="566">
        <f t="shared" si="30"/>
        <v>5711469.6384123471</v>
      </c>
      <c r="ER10" s="566">
        <f t="shared" si="30"/>
        <v>4531059.593317748</v>
      </c>
      <c r="ES10" s="566">
        <f t="shared" si="30"/>
        <v>0</v>
      </c>
      <c r="ET10" s="566">
        <f t="shared" si="30"/>
        <v>1094510.498560118</v>
      </c>
      <c r="EU10" s="566">
        <f t="shared" si="30"/>
        <v>328534.2285429234</v>
      </c>
      <c r="EV10" s="566"/>
      <c r="EW10" s="568">
        <f t="shared" ref="EW10:FX10" si="31">EW11+EW84</f>
        <v>0.66366857766822696</v>
      </c>
      <c r="EX10" s="566">
        <f t="shared" si="31"/>
        <v>1091072.6600000001</v>
      </c>
      <c r="EY10" s="566">
        <f t="shared" si="31"/>
        <v>0</v>
      </c>
      <c r="EZ10" s="566">
        <f t="shared" si="31"/>
        <v>0</v>
      </c>
      <c r="FA10" s="566">
        <f t="shared" si="31"/>
        <v>4989541.2208895441</v>
      </c>
      <c r="FB10" s="566">
        <f t="shared" si="31"/>
        <v>0</v>
      </c>
      <c r="FC10" s="566">
        <f t="shared" si="31"/>
        <v>0</v>
      </c>
      <c r="FD10" s="566">
        <f t="shared" si="31"/>
        <v>0</v>
      </c>
      <c r="FE10" s="566">
        <f t="shared" si="31"/>
        <v>0</v>
      </c>
      <c r="FF10" s="566">
        <f t="shared" si="31"/>
        <v>0</v>
      </c>
      <c r="FG10" s="566">
        <f t="shared" si="31"/>
        <v>0</v>
      </c>
      <c r="FH10" s="566">
        <f t="shared" si="31"/>
        <v>0</v>
      </c>
      <c r="FI10" s="566">
        <f t="shared" si="31"/>
        <v>0</v>
      </c>
      <c r="FJ10" s="566">
        <f t="shared" si="31"/>
        <v>0</v>
      </c>
      <c r="FK10" s="566">
        <f t="shared" si="31"/>
        <v>1287465.7387999999</v>
      </c>
      <c r="FL10" s="566">
        <f t="shared" si="31"/>
        <v>0</v>
      </c>
      <c r="FM10" s="566">
        <f t="shared" si="31"/>
        <v>0</v>
      </c>
      <c r="FN10" s="566">
        <f t="shared" si="31"/>
        <v>4094891.7066792352</v>
      </c>
      <c r="FO10" s="566">
        <f t="shared" si="31"/>
        <v>0</v>
      </c>
      <c r="FP10" s="566">
        <f t="shared" si="31"/>
        <v>0</v>
      </c>
      <c r="FQ10" s="566">
        <f t="shared" si="31"/>
        <v>0</v>
      </c>
      <c r="FR10" s="566">
        <f t="shared" si="31"/>
        <v>0</v>
      </c>
      <c r="FS10" s="566">
        <f t="shared" si="31"/>
        <v>0</v>
      </c>
      <c r="FT10" s="566">
        <f t="shared" si="31"/>
        <v>0</v>
      </c>
      <c r="FU10" s="566">
        <f t="shared" si="31"/>
        <v>0</v>
      </c>
      <c r="FV10" s="566">
        <f t="shared" si="31"/>
        <v>0</v>
      </c>
      <c r="FW10" s="566">
        <f t="shared" si="31"/>
        <v>0</v>
      </c>
      <c r="FX10" s="566">
        <f t="shared" si="31"/>
        <v>0</v>
      </c>
      <c r="FY10" s="566"/>
      <c r="FZ10" s="566"/>
      <c r="GA10" s="566"/>
      <c r="GB10" s="566"/>
      <c r="GC10" s="566"/>
      <c r="GD10" s="566"/>
      <c r="GE10" s="566"/>
      <c r="GF10" s="569"/>
      <c r="GG10" s="566"/>
      <c r="GH10" s="566"/>
      <c r="GI10" s="566"/>
      <c r="GJ10" s="566"/>
      <c r="GK10" s="565"/>
      <c r="GL10" s="565"/>
      <c r="GM10" s="565"/>
      <c r="GN10" s="570"/>
      <c r="GO10" s="571"/>
      <c r="GP10" s="571"/>
      <c r="GQ10" s="684"/>
      <c r="GR10" s="1001"/>
      <c r="GS10" s="575"/>
      <c r="GT10" s="575"/>
      <c r="GU10" s="575"/>
      <c r="GV10" s="575"/>
      <c r="GW10" s="575"/>
      <c r="GX10" s="575"/>
      <c r="GY10" s="575"/>
      <c r="GZ10" s="575"/>
      <c r="HA10" s="572">
        <f t="shared" ref="HA10:HI10" si="32">HA11+HA84</f>
        <v>0</v>
      </c>
      <c r="HB10" s="565">
        <f t="shared" si="32"/>
        <v>0</v>
      </c>
      <c r="HC10" s="565">
        <f t="shared" si="32"/>
        <v>93.97999999999999</v>
      </c>
      <c r="HD10" s="565">
        <f t="shared" si="32"/>
        <v>1497112.704504</v>
      </c>
      <c r="HE10" s="572">
        <f t="shared" si="32"/>
        <v>6.1730000000000009</v>
      </c>
      <c r="HF10" s="565">
        <f t="shared" si="32"/>
        <v>0</v>
      </c>
      <c r="HG10" s="565">
        <f t="shared" si="32"/>
        <v>131.25900000000001</v>
      </c>
      <c r="HH10" s="565">
        <f t="shared" si="32"/>
        <v>328077.45406779664</v>
      </c>
      <c r="HI10" s="565">
        <f t="shared" si="32"/>
        <v>0</v>
      </c>
      <c r="HL10" s="688">
        <f t="shared" si="14"/>
        <v>0</v>
      </c>
    </row>
    <row r="11" spans="1:220" s="576" customFormat="1">
      <c r="A11" s="550">
        <v>0</v>
      </c>
      <c r="B11" s="573" t="s">
        <v>1367</v>
      </c>
      <c r="C11" s="574"/>
      <c r="D11" s="574"/>
      <c r="E11" s="574"/>
      <c r="F11" s="269" t="s">
        <v>793</v>
      </c>
      <c r="G11" s="269"/>
      <c r="H11" s="269"/>
      <c r="I11" s="269"/>
      <c r="J11" s="565"/>
      <c r="K11" s="565"/>
      <c r="L11" s="566"/>
      <c r="M11" s="566"/>
      <c r="N11" s="566"/>
      <c r="O11" s="566"/>
      <c r="P11" s="269"/>
      <c r="Q11" s="269"/>
      <c r="R11" s="269"/>
      <c r="S11" s="269"/>
      <c r="T11" s="269"/>
      <c r="U11" s="566">
        <f t="shared" ref="U11:AZ11" si="33">U12+U27+U28+U38</f>
        <v>5.1230000000000002</v>
      </c>
      <c r="V11" s="566">
        <f t="shared" si="33"/>
        <v>459.83900000000006</v>
      </c>
      <c r="W11" s="566">
        <f t="shared" si="33"/>
        <v>0</v>
      </c>
      <c r="X11" s="566">
        <f t="shared" si="33"/>
        <v>0</v>
      </c>
      <c r="Y11" s="567">
        <f t="shared" si="33"/>
        <v>6.1730000000000009</v>
      </c>
      <c r="Z11" s="566">
        <f t="shared" si="33"/>
        <v>207.44900000000001</v>
      </c>
      <c r="AA11" s="566">
        <f t="shared" si="33"/>
        <v>0</v>
      </c>
      <c r="AB11" s="566">
        <f t="shared" si="33"/>
        <v>0</v>
      </c>
      <c r="AC11" s="567">
        <f t="shared" si="33"/>
        <v>6.1730000000000009</v>
      </c>
      <c r="AD11" s="567">
        <f t="shared" si="33"/>
        <v>207.44900000000001</v>
      </c>
      <c r="AE11" s="567">
        <f t="shared" si="33"/>
        <v>0</v>
      </c>
      <c r="AF11" s="567">
        <f t="shared" si="33"/>
        <v>0</v>
      </c>
      <c r="AG11" s="566">
        <f t="shared" si="33"/>
        <v>6.1730000000000009</v>
      </c>
      <c r="AH11" s="566">
        <f t="shared" si="33"/>
        <v>207.44900000000001</v>
      </c>
      <c r="AI11" s="566">
        <f t="shared" si="33"/>
        <v>0</v>
      </c>
      <c r="AJ11" s="566">
        <f t="shared" si="33"/>
        <v>0</v>
      </c>
      <c r="AK11" s="566">
        <f t="shared" si="33"/>
        <v>0</v>
      </c>
      <c r="AL11" s="566">
        <f t="shared" si="33"/>
        <v>5.38</v>
      </c>
      <c r="AM11" s="566">
        <f t="shared" si="33"/>
        <v>0</v>
      </c>
      <c r="AN11" s="566">
        <f t="shared" si="33"/>
        <v>0</v>
      </c>
      <c r="AO11" s="566">
        <f t="shared" si="33"/>
        <v>0</v>
      </c>
      <c r="AP11" s="566">
        <f t="shared" si="33"/>
        <v>1.2999999999999998</v>
      </c>
      <c r="AQ11" s="566">
        <f t="shared" si="33"/>
        <v>0</v>
      </c>
      <c r="AR11" s="566">
        <f t="shared" si="33"/>
        <v>0</v>
      </c>
      <c r="AS11" s="566">
        <f t="shared" si="33"/>
        <v>1.51</v>
      </c>
      <c r="AT11" s="566">
        <f t="shared" si="33"/>
        <v>37.274999999999999</v>
      </c>
      <c r="AU11" s="566">
        <f t="shared" si="33"/>
        <v>0</v>
      </c>
      <c r="AV11" s="566">
        <f t="shared" si="33"/>
        <v>0</v>
      </c>
      <c r="AW11" s="566">
        <f t="shared" si="33"/>
        <v>4.6630000000000003</v>
      </c>
      <c r="AX11" s="566">
        <f t="shared" si="33"/>
        <v>163.494</v>
      </c>
      <c r="AY11" s="566">
        <f t="shared" si="33"/>
        <v>0</v>
      </c>
      <c r="AZ11" s="566">
        <f t="shared" si="33"/>
        <v>0</v>
      </c>
      <c r="BA11" s="566">
        <f t="shared" ref="BA11:CB11" si="34">BA12+BA27+BA28+BA38</f>
        <v>0</v>
      </c>
      <c r="BB11" s="566">
        <f t="shared" si="34"/>
        <v>0</v>
      </c>
      <c r="BC11" s="566">
        <f t="shared" si="34"/>
        <v>0</v>
      </c>
      <c r="BD11" s="566">
        <f t="shared" si="34"/>
        <v>0</v>
      </c>
      <c r="BE11" s="566">
        <f t="shared" si="34"/>
        <v>0</v>
      </c>
      <c r="BF11" s="566">
        <f t="shared" si="34"/>
        <v>0</v>
      </c>
      <c r="BG11" s="566">
        <f t="shared" si="34"/>
        <v>0</v>
      </c>
      <c r="BH11" s="566">
        <f t="shared" si="34"/>
        <v>0</v>
      </c>
      <c r="BI11" s="566">
        <f t="shared" si="34"/>
        <v>4.6630000000000003</v>
      </c>
      <c r="BJ11" s="566">
        <f t="shared" si="34"/>
        <v>163.494</v>
      </c>
      <c r="BK11" s="566">
        <f t="shared" si="34"/>
        <v>0</v>
      </c>
      <c r="BL11" s="566">
        <f t="shared" si="34"/>
        <v>0</v>
      </c>
      <c r="BM11" s="566">
        <f t="shared" si="34"/>
        <v>5.0530000000000008</v>
      </c>
      <c r="BN11" s="566">
        <f t="shared" si="34"/>
        <v>29.969000000000001</v>
      </c>
      <c r="BO11" s="566">
        <f t="shared" si="34"/>
        <v>0</v>
      </c>
      <c r="BP11" s="566">
        <f t="shared" si="34"/>
        <v>0</v>
      </c>
      <c r="BQ11" s="566">
        <f t="shared" si="34"/>
        <v>5.0530000000000008</v>
      </c>
      <c r="BR11" s="566">
        <f t="shared" si="34"/>
        <v>29.969000000000001</v>
      </c>
      <c r="BS11" s="566">
        <f t="shared" si="34"/>
        <v>0</v>
      </c>
      <c r="BT11" s="566">
        <f t="shared" si="34"/>
        <v>0</v>
      </c>
      <c r="BU11" s="566">
        <f t="shared" si="34"/>
        <v>9559830.30262818</v>
      </c>
      <c r="BV11" s="566">
        <f t="shared" si="34"/>
        <v>785533.71294915269</v>
      </c>
      <c r="BW11" s="566">
        <f t="shared" si="34"/>
        <v>391227.49000000005</v>
      </c>
      <c r="BX11" s="566">
        <f t="shared" si="34"/>
        <v>7773678.7910124939</v>
      </c>
      <c r="BY11" s="566">
        <f t="shared" si="34"/>
        <v>609390.30866653228</v>
      </c>
      <c r="BZ11" s="566">
        <f t="shared" si="34"/>
        <v>9313173.8451705519</v>
      </c>
      <c r="CA11" s="566">
        <f t="shared" si="34"/>
        <v>0</v>
      </c>
      <c r="CB11" s="566">
        <f t="shared" si="34"/>
        <v>0</v>
      </c>
      <c r="CC11" s="565"/>
      <c r="CD11" s="566"/>
      <c r="CE11" s="566">
        <f>CE12+CE27+CE28+CE38</f>
        <v>8578542.4900000002</v>
      </c>
      <c r="CF11" s="565"/>
      <c r="CG11" s="565"/>
      <c r="CH11" s="566"/>
      <c r="CI11" s="566"/>
      <c r="CJ11" s="566"/>
      <c r="CK11" s="566">
        <f t="shared" ref="CK11:DP11" si="35">CK12+CK27+CK28+CK38</f>
        <v>239898.601</v>
      </c>
      <c r="CL11" s="566">
        <f t="shared" si="35"/>
        <v>0</v>
      </c>
      <c r="CM11" s="566">
        <f t="shared" si="35"/>
        <v>8648292.9903569929</v>
      </c>
      <c r="CN11" s="566">
        <f t="shared" si="35"/>
        <v>8111190.7249772931</v>
      </c>
      <c r="CO11" s="566">
        <f t="shared" si="35"/>
        <v>70598.861999999994</v>
      </c>
      <c r="CP11" s="566">
        <f t="shared" si="35"/>
        <v>3715890.7361197053</v>
      </c>
      <c r="CQ11" s="566">
        <f t="shared" si="35"/>
        <v>3715890.7361197053</v>
      </c>
      <c r="CR11" s="566">
        <f t="shared" si="35"/>
        <v>88045.79</v>
      </c>
      <c r="CS11" s="566">
        <f t="shared" si="35"/>
        <v>606860.6109179788</v>
      </c>
      <c r="CT11" s="566">
        <f t="shared" si="35"/>
        <v>1233131.5786089904</v>
      </c>
      <c r="CU11" s="566">
        <f t="shared" si="35"/>
        <v>1787852.7565927359</v>
      </c>
      <c r="CV11" s="566">
        <f t="shared" si="35"/>
        <v>178785.27565927361</v>
      </c>
      <c r="CW11" s="566">
        <f t="shared" si="35"/>
        <v>536355.82697782072</v>
      </c>
      <c r="CX11" s="566">
        <f t="shared" si="35"/>
        <v>1072711.6539556414</v>
      </c>
      <c r="CY11" s="566">
        <f t="shared" si="35"/>
        <v>0</v>
      </c>
      <c r="CZ11" s="566">
        <f t="shared" si="35"/>
        <v>4901215.8135593226</v>
      </c>
      <c r="DA11" s="566">
        <f t="shared" si="35"/>
        <v>0</v>
      </c>
      <c r="DB11" s="566">
        <f t="shared" si="35"/>
        <v>0</v>
      </c>
      <c r="DC11" s="566">
        <f t="shared" si="35"/>
        <v>642593</v>
      </c>
      <c r="DD11" s="566">
        <f t="shared" si="35"/>
        <v>715798.74139999994</v>
      </c>
      <c r="DE11" s="566">
        <f t="shared" si="35"/>
        <v>3742222.2631053799</v>
      </c>
      <c r="DF11" s="566">
        <f t="shared" si="35"/>
        <v>3742222.2631053799</v>
      </c>
      <c r="DG11" s="566">
        <f t="shared" si="35"/>
        <v>0</v>
      </c>
      <c r="DH11" s="566">
        <f t="shared" si="35"/>
        <v>0</v>
      </c>
      <c r="DI11" s="566">
        <f t="shared" si="35"/>
        <v>0</v>
      </c>
      <c r="DJ11" s="566">
        <f t="shared" si="35"/>
        <v>273770.49959999998</v>
      </c>
      <c r="DK11" s="566">
        <f t="shared" si="35"/>
        <v>0</v>
      </c>
      <c r="DL11" s="566">
        <f t="shared" si="35"/>
        <v>626619.30564580695</v>
      </c>
      <c r="DM11" s="566">
        <f t="shared" si="35"/>
        <v>0</v>
      </c>
      <c r="DN11" s="566">
        <f t="shared" si="35"/>
        <v>1136977.3205221521</v>
      </c>
      <c r="DO11" s="566">
        <f t="shared" si="35"/>
        <v>1704855.1373374211</v>
      </c>
      <c r="DP11" s="566">
        <f t="shared" si="35"/>
        <v>0</v>
      </c>
      <c r="DQ11" s="566">
        <f t="shared" ref="DQ11:EU11" si="36">DQ12+DQ27+DQ28+DQ38</f>
        <v>170485.51373374212</v>
      </c>
      <c r="DR11" s="566">
        <f t="shared" si="36"/>
        <v>511456.5412012263</v>
      </c>
      <c r="DS11" s="566">
        <f t="shared" si="36"/>
        <v>1022913.0824024526</v>
      </c>
      <c r="DT11" s="566">
        <f t="shared" si="36"/>
        <v>0</v>
      </c>
      <c r="DU11" s="566">
        <f t="shared" si="36"/>
        <v>0</v>
      </c>
      <c r="DV11" s="566">
        <f t="shared" si="36"/>
        <v>0</v>
      </c>
      <c r="DW11" s="566">
        <f t="shared" si="36"/>
        <v>0</v>
      </c>
      <c r="DX11" s="566">
        <f t="shared" si="36"/>
        <v>3742222.2631053799</v>
      </c>
      <c r="DY11" s="566">
        <f t="shared" si="36"/>
        <v>1061931.9492513132</v>
      </c>
      <c r="DZ11" s="566">
        <f t="shared" si="36"/>
        <v>0</v>
      </c>
      <c r="EA11" s="566">
        <f t="shared" si="36"/>
        <v>0</v>
      </c>
      <c r="EB11" s="566">
        <f t="shared" si="36"/>
        <v>5783434.7923678262</v>
      </c>
      <c r="EC11" s="566">
        <f t="shared" si="36"/>
        <v>0</v>
      </c>
      <c r="ED11" s="566">
        <f t="shared" si="36"/>
        <v>0.33920982631389052</v>
      </c>
      <c r="EE11" s="566">
        <f t="shared" si="36"/>
        <v>63</v>
      </c>
      <c r="EF11" s="566">
        <f t="shared" si="36"/>
        <v>14507</v>
      </c>
      <c r="EG11" s="566">
        <f t="shared" si="36"/>
        <v>1787129.2645040001</v>
      </c>
      <c r="EH11" s="566">
        <f t="shared" si="36"/>
        <v>1787129.2645040001</v>
      </c>
      <c r="EI11" s="566">
        <f t="shared" si="36"/>
        <v>58370.32</v>
      </c>
      <c r="EJ11" s="566">
        <f t="shared" si="36"/>
        <v>2100</v>
      </c>
      <c r="EK11" s="566">
        <f t="shared" si="36"/>
        <v>48835.869999999995</v>
      </c>
      <c r="EL11" s="566">
        <f t="shared" si="36"/>
        <v>1677823.0745039999</v>
      </c>
      <c r="EM11" s="566">
        <f t="shared" si="36"/>
        <v>167782.30745040003</v>
      </c>
      <c r="EN11" s="566">
        <f t="shared" si="36"/>
        <v>503346.92235119996</v>
      </c>
      <c r="EO11" s="566">
        <f t="shared" si="36"/>
        <v>1006693.8447023999</v>
      </c>
      <c r="EP11" s="566">
        <f t="shared" si="36"/>
        <v>7711161.2481241794</v>
      </c>
      <c r="EQ11" s="566">
        <f t="shared" si="36"/>
        <v>0</v>
      </c>
      <c r="ER11" s="566">
        <f t="shared" si="36"/>
        <v>2168660.0726157054</v>
      </c>
      <c r="ES11" s="566">
        <f t="shared" si="36"/>
        <v>0</v>
      </c>
      <c r="ET11" s="566">
        <f t="shared" si="36"/>
        <v>668860.33250154683</v>
      </c>
      <c r="EU11" s="566">
        <f t="shared" si="36"/>
        <v>321683.26761072001</v>
      </c>
      <c r="EV11" s="566"/>
      <c r="EW11" s="568">
        <f t="shared" ref="EW11:FX11" si="37">EW12+EW27+EW28+EW38</f>
        <v>0.40557087950638498</v>
      </c>
      <c r="EX11" s="566">
        <f t="shared" si="37"/>
        <v>1078485.6600000001</v>
      </c>
      <c r="EY11" s="566">
        <f t="shared" si="37"/>
        <v>0</v>
      </c>
      <c r="EZ11" s="566">
        <f t="shared" si="37"/>
        <v>0</v>
      </c>
      <c r="FA11" s="566">
        <f t="shared" si="37"/>
        <v>2637405.0761197051</v>
      </c>
      <c r="FB11" s="566">
        <f t="shared" si="37"/>
        <v>0</v>
      </c>
      <c r="FC11" s="566">
        <f t="shared" si="37"/>
        <v>0</v>
      </c>
      <c r="FD11" s="566">
        <f t="shared" si="37"/>
        <v>0</v>
      </c>
      <c r="FE11" s="566">
        <f t="shared" si="37"/>
        <v>0</v>
      </c>
      <c r="FF11" s="566">
        <f t="shared" si="37"/>
        <v>0</v>
      </c>
      <c r="FG11" s="566">
        <f t="shared" si="37"/>
        <v>0</v>
      </c>
      <c r="FH11" s="566">
        <f t="shared" si="37"/>
        <v>0</v>
      </c>
      <c r="FI11" s="566">
        <f t="shared" si="37"/>
        <v>0</v>
      </c>
      <c r="FJ11" s="566">
        <f t="shared" si="37"/>
        <v>0</v>
      </c>
      <c r="FK11" s="566">
        <f t="shared" si="37"/>
        <v>1272613.0788</v>
      </c>
      <c r="FL11" s="566">
        <f t="shared" si="37"/>
        <v>0</v>
      </c>
      <c r="FM11" s="566">
        <f t="shared" si="37"/>
        <v>0</v>
      </c>
      <c r="FN11" s="566">
        <f t="shared" si="37"/>
        <v>2469609.1843053801</v>
      </c>
      <c r="FO11" s="566">
        <f t="shared" si="37"/>
        <v>0</v>
      </c>
      <c r="FP11" s="566">
        <f t="shared" si="37"/>
        <v>0</v>
      </c>
      <c r="FQ11" s="566">
        <f t="shared" si="37"/>
        <v>0</v>
      </c>
      <c r="FR11" s="566">
        <f t="shared" si="37"/>
        <v>0</v>
      </c>
      <c r="FS11" s="566">
        <f t="shared" si="37"/>
        <v>0</v>
      </c>
      <c r="FT11" s="566">
        <f t="shared" si="37"/>
        <v>0</v>
      </c>
      <c r="FU11" s="566">
        <f t="shared" si="37"/>
        <v>0</v>
      </c>
      <c r="FV11" s="566">
        <f t="shared" si="37"/>
        <v>0</v>
      </c>
      <c r="FW11" s="566">
        <f t="shared" si="37"/>
        <v>0</v>
      </c>
      <c r="FX11" s="566">
        <f t="shared" si="37"/>
        <v>0</v>
      </c>
      <c r="FY11" s="566"/>
      <c r="FZ11" s="566"/>
      <c r="GA11" s="566"/>
      <c r="GB11" s="566"/>
      <c r="GC11" s="566"/>
      <c r="GD11" s="566"/>
      <c r="GE11" s="566"/>
      <c r="GF11" s="569"/>
      <c r="GG11" s="566"/>
      <c r="GH11" s="566"/>
      <c r="GI11" s="566"/>
      <c r="GJ11" s="566"/>
      <c r="GK11" s="565"/>
      <c r="GL11" s="565"/>
      <c r="GM11" s="565"/>
      <c r="GN11" s="570"/>
      <c r="GO11" s="571"/>
      <c r="GP11" s="571"/>
      <c r="GQ11" s="684"/>
      <c r="GR11" s="1001"/>
      <c r="GS11" s="575"/>
      <c r="GT11" s="575"/>
      <c r="GU11" s="575"/>
      <c r="GV11" s="575"/>
      <c r="GW11" s="575"/>
      <c r="GX11" s="575"/>
      <c r="GY11" s="575"/>
      <c r="GZ11" s="575"/>
      <c r="HA11" s="572">
        <f t="shared" ref="HA11:HI11" si="38">HA12+HA27+HA28+HA38</f>
        <v>0</v>
      </c>
      <c r="HB11" s="565">
        <f t="shared" si="38"/>
        <v>0</v>
      </c>
      <c r="HC11" s="565">
        <f t="shared" si="38"/>
        <v>93.97999999999999</v>
      </c>
      <c r="HD11" s="565">
        <f t="shared" si="38"/>
        <v>1497112.704504</v>
      </c>
      <c r="HE11" s="572">
        <f t="shared" si="38"/>
        <v>6.1730000000000009</v>
      </c>
      <c r="HF11" s="565">
        <f t="shared" si="38"/>
        <v>0</v>
      </c>
      <c r="HG11" s="565">
        <f t="shared" si="38"/>
        <v>113.46900000000001</v>
      </c>
      <c r="HH11" s="565">
        <f t="shared" si="38"/>
        <v>290016.56</v>
      </c>
      <c r="HI11" s="565">
        <f t="shared" si="38"/>
        <v>0</v>
      </c>
      <c r="HL11" s="688">
        <f t="shared" si="14"/>
        <v>0</v>
      </c>
    </row>
    <row r="12" spans="1:220" s="576" customFormat="1">
      <c r="A12" s="550">
        <v>0</v>
      </c>
      <c r="B12" s="573" t="s">
        <v>1368</v>
      </c>
      <c r="C12" s="574"/>
      <c r="D12" s="574"/>
      <c r="E12" s="574"/>
      <c r="F12" s="577" t="s">
        <v>794</v>
      </c>
      <c r="G12" s="577"/>
      <c r="H12" s="577"/>
      <c r="I12" s="577"/>
      <c r="J12" s="565"/>
      <c r="K12" s="565"/>
      <c r="L12" s="566"/>
      <c r="M12" s="566"/>
      <c r="N12" s="566"/>
      <c r="O12" s="566"/>
      <c r="P12" s="577"/>
      <c r="Q12" s="577"/>
      <c r="R12" s="577"/>
      <c r="S12" s="577"/>
      <c r="T12" s="577"/>
      <c r="U12" s="566">
        <f t="shared" ref="U12:AZ12" si="39">SUM(U13:U26)</f>
        <v>0</v>
      </c>
      <c r="V12" s="566">
        <f t="shared" si="39"/>
        <v>328.47</v>
      </c>
      <c r="W12" s="566">
        <f t="shared" si="39"/>
        <v>0</v>
      </c>
      <c r="X12" s="566">
        <f t="shared" si="39"/>
        <v>0</v>
      </c>
      <c r="Y12" s="567">
        <f t="shared" si="39"/>
        <v>0</v>
      </c>
      <c r="Z12" s="566">
        <f t="shared" si="39"/>
        <v>93.97999999999999</v>
      </c>
      <c r="AA12" s="566">
        <f t="shared" si="39"/>
        <v>0</v>
      </c>
      <c r="AB12" s="566">
        <f t="shared" si="39"/>
        <v>0</v>
      </c>
      <c r="AC12" s="567">
        <f>SUM(AC13:AC26)</f>
        <v>0</v>
      </c>
      <c r="AD12" s="567">
        <f>SUM(AD13:AD26)</f>
        <v>93.97999999999999</v>
      </c>
      <c r="AE12" s="567">
        <f>SUM(AE13:AE26)</f>
        <v>0</v>
      </c>
      <c r="AF12" s="567">
        <f>SUM(AF13:AF26)</f>
        <v>0</v>
      </c>
      <c r="AG12" s="566">
        <f t="shared" si="39"/>
        <v>0</v>
      </c>
      <c r="AH12" s="566">
        <f t="shared" si="39"/>
        <v>93.97999999999999</v>
      </c>
      <c r="AI12" s="566">
        <f t="shared" si="39"/>
        <v>0</v>
      </c>
      <c r="AJ12" s="566">
        <f t="shared" si="39"/>
        <v>0</v>
      </c>
      <c r="AK12" s="566">
        <f t="shared" si="39"/>
        <v>0</v>
      </c>
      <c r="AL12" s="566">
        <f t="shared" si="39"/>
        <v>0.38</v>
      </c>
      <c r="AM12" s="566">
        <f t="shared" si="39"/>
        <v>0</v>
      </c>
      <c r="AN12" s="566">
        <f t="shared" si="39"/>
        <v>0</v>
      </c>
      <c r="AO12" s="566">
        <f t="shared" si="39"/>
        <v>0</v>
      </c>
      <c r="AP12" s="566">
        <f t="shared" si="39"/>
        <v>0</v>
      </c>
      <c r="AQ12" s="566">
        <f t="shared" si="39"/>
        <v>0</v>
      </c>
      <c r="AR12" s="566">
        <f t="shared" si="39"/>
        <v>0</v>
      </c>
      <c r="AS12" s="566">
        <f t="shared" si="39"/>
        <v>0</v>
      </c>
      <c r="AT12" s="566">
        <f t="shared" si="39"/>
        <v>0</v>
      </c>
      <c r="AU12" s="566">
        <f t="shared" si="39"/>
        <v>0</v>
      </c>
      <c r="AV12" s="566">
        <f t="shared" si="39"/>
        <v>0</v>
      </c>
      <c r="AW12" s="566">
        <f t="shared" si="39"/>
        <v>0</v>
      </c>
      <c r="AX12" s="566">
        <f t="shared" si="39"/>
        <v>93.6</v>
      </c>
      <c r="AY12" s="566">
        <f t="shared" si="39"/>
        <v>0</v>
      </c>
      <c r="AZ12" s="566">
        <f t="shared" si="39"/>
        <v>0</v>
      </c>
      <c r="BA12" s="566">
        <f t="shared" ref="BA12:CE12" si="40">SUM(BA13:BA26)</f>
        <v>0</v>
      </c>
      <c r="BB12" s="566">
        <f t="shared" si="40"/>
        <v>0</v>
      </c>
      <c r="BC12" s="566">
        <f t="shared" si="40"/>
        <v>0</v>
      </c>
      <c r="BD12" s="566">
        <f t="shared" si="40"/>
        <v>0</v>
      </c>
      <c r="BE12" s="566">
        <f t="shared" si="40"/>
        <v>0</v>
      </c>
      <c r="BF12" s="566">
        <f t="shared" si="40"/>
        <v>0</v>
      </c>
      <c r="BG12" s="566">
        <f t="shared" si="40"/>
        <v>0</v>
      </c>
      <c r="BH12" s="566">
        <f t="shared" si="40"/>
        <v>0</v>
      </c>
      <c r="BI12" s="566">
        <f t="shared" si="40"/>
        <v>0</v>
      </c>
      <c r="BJ12" s="566">
        <f t="shared" si="40"/>
        <v>93.6</v>
      </c>
      <c r="BK12" s="566">
        <f t="shared" si="40"/>
        <v>0</v>
      </c>
      <c r="BL12" s="566">
        <f t="shared" si="40"/>
        <v>0</v>
      </c>
      <c r="BM12" s="566">
        <f t="shared" si="40"/>
        <v>0</v>
      </c>
      <c r="BN12" s="566">
        <f t="shared" si="40"/>
        <v>0</v>
      </c>
      <c r="BO12" s="566">
        <f t="shared" si="40"/>
        <v>0</v>
      </c>
      <c r="BP12" s="566">
        <f t="shared" si="40"/>
        <v>0</v>
      </c>
      <c r="BQ12" s="566">
        <f>SUM(BQ13:BQ26)</f>
        <v>0</v>
      </c>
      <c r="BR12" s="566">
        <f>SUM(BR13:BR26)</f>
        <v>0</v>
      </c>
      <c r="BS12" s="566">
        <f>SUM(BS13:BS26)</f>
        <v>0</v>
      </c>
      <c r="BT12" s="566">
        <f>SUM(BT13:BT26)</f>
        <v>0</v>
      </c>
      <c r="BU12" s="566">
        <f t="shared" si="40"/>
        <v>9208273.9526281804</v>
      </c>
      <c r="BV12" s="566">
        <f t="shared" si="40"/>
        <v>761636.7429491526</v>
      </c>
      <c r="BW12" s="566">
        <f t="shared" si="40"/>
        <v>365536.33</v>
      </c>
      <c r="BX12" s="566">
        <f t="shared" si="40"/>
        <v>7489188.7310124943</v>
      </c>
      <c r="BY12" s="566">
        <f t="shared" si="40"/>
        <v>591912.14866653224</v>
      </c>
      <c r="BZ12" s="566">
        <f t="shared" si="40"/>
        <v>8961617.4951705523</v>
      </c>
      <c r="CA12" s="566">
        <f t="shared" si="40"/>
        <v>0</v>
      </c>
      <c r="CB12" s="566">
        <f t="shared" si="40"/>
        <v>0</v>
      </c>
      <c r="CC12" s="565"/>
      <c r="CD12" s="566"/>
      <c r="CE12" s="566">
        <f t="shared" si="40"/>
        <v>8578542.4900000002</v>
      </c>
      <c r="CF12" s="565"/>
      <c r="CG12" s="565"/>
      <c r="CH12" s="566"/>
      <c r="CI12" s="566"/>
      <c r="CJ12" s="566"/>
      <c r="CK12" s="566">
        <f t="shared" ref="CK12:CQ12" si="41">SUM(CK13:CK26)</f>
        <v>226559.13099999999</v>
      </c>
      <c r="CL12" s="566">
        <f t="shared" si="41"/>
        <v>0</v>
      </c>
      <c r="CM12" s="566">
        <f t="shared" si="41"/>
        <v>8329008.2096790271</v>
      </c>
      <c r="CN12" s="566">
        <f t="shared" si="41"/>
        <v>7784492.3849772932</v>
      </c>
      <c r="CO12" s="566">
        <f t="shared" si="41"/>
        <v>54706.96</v>
      </c>
      <c r="CP12" s="566">
        <f t="shared" si="41"/>
        <v>3427792.3961197054</v>
      </c>
      <c r="CQ12" s="566">
        <f t="shared" si="41"/>
        <v>3427792.3961197054</v>
      </c>
      <c r="CR12" s="566">
        <f t="shared" ref="CR12:DB12" si="42">SUM(CR13:CR26)</f>
        <v>77328.39</v>
      </c>
      <c r="CS12" s="566">
        <f t="shared" si="42"/>
        <v>555000.21091797878</v>
      </c>
      <c r="CT12" s="566">
        <f t="shared" si="42"/>
        <v>1136516.3186089904</v>
      </c>
      <c r="CU12" s="566">
        <f t="shared" si="42"/>
        <v>1658947.4765927359</v>
      </c>
      <c r="CV12" s="566">
        <f t="shared" si="42"/>
        <v>165894.74765927359</v>
      </c>
      <c r="CW12" s="566">
        <f t="shared" si="42"/>
        <v>497684.24297782074</v>
      </c>
      <c r="CX12" s="566">
        <f t="shared" si="42"/>
        <v>995368.48595564137</v>
      </c>
      <c r="CY12" s="566">
        <f t="shared" si="42"/>
        <v>0</v>
      </c>
      <c r="CZ12" s="566">
        <f t="shared" si="42"/>
        <v>4901215.8135593226</v>
      </c>
      <c r="DA12" s="566">
        <f t="shared" si="42"/>
        <v>0</v>
      </c>
      <c r="DB12" s="566">
        <f t="shared" si="42"/>
        <v>0</v>
      </c>
      <c r="DC12" s="566">
        <f t="shared" ref="DC12:EU12" si="43">SUM(DC13:DC26)</f>
        <v>642593</v>
      </c>
      <c r="DD12" s="566">
        <f t="shared" si="43"/>
        <v>697084.21279999998</v>
      </c>
      <c r="DE12" s="566">
        <f>SUM(DE13:DE26)</f>
        <v>3402266.22190538</v>
      </c>
      <c r="DF12" s="566">
        <f t="shared" si="43"/>
        <v>3402266.22190538</v>
      </c>
      <c r="DG12" s="566">
        <f t="shared" si="43"/>
        <v>0</v>
      </c>
      <c r="DH12" s="566">
        <f t="shared" si="43"/>
        <v>0</v>
      </c>
      <c r="DI12" s="566">
        <f t="shared" si="43"/>
        <v>0</v>
      </c>
      <c r="DJ12" s="566">
        <f t="shared" si="43"/>
        <v>258676.49959999998</v>
      </c>
      <c r="DK12" s="566">
        <f t="shared" si="43"/>
        <v>0</v>
      </c>
      <c r="DL12" s="566">
        <f t="shared" si="43"/>
        <v>558116.92164580699</v>
      </c>
      <c r="DM12" s="566">
        <f t="shared" si="43"/>
        <v>0</v>
      </c>
      <c r="DN12" s="566">
        <f t="shared" si="43"/>
        <v>1028502.273722152</v>
      </c>
      <c r="DO12" s="566">
        <f t="shared" si="43"/>
        <v>1556970.5269374212</v>
      </c>
      <c r="DP12" s="566">
        <f t="shared" si="43"/>
        <v>0</v>
      </c>
      <c r="DQ12" s="566">
        <f t="shared" si="43"/>
        <v>155697.05269374212</v>
      </c>
      <c r="DR12" s="566">
        <f t="shared" si="43"/>
        <v>467091.15808122628</v>
      </c>
      <c r="DS12" s="566">
        <f t="shared" si="43"/>
        <v>934182.31616245257</v>
      </c>
      <c r="DT12" s="566">
        <f t="shared" si="43"/>
        <v>0</v>
      </c>
      <c r="DU12" s="566">
        <f t="shared" si="43"/>
        <v>0</v>
      </c>
      <c r="DV12" s="566">
        <f t="shared" si="43"/>
        <v>0</v>
      </c>
      <c r="DW12" s="566">
        <f t="shared" si="43"/>
        <v>0</v>
      </c>
      <c r="DX12" s="566">
        <f t="shared" si="43"/>
        <v>3402266.22190538</v>
      </c>
      <c r="DY12" s="566">
        <f t="shared" si="43"/>
        <v>1061931.9492513132</v>
      </c>
      <c r="DZ12" s="566">
        <f t="shared" si="43"/>
        <v>0</v>
      </c>
      <c r="EA12" s="566">
        <f t="shared" si="43"/>
        <v>0</v>
      </c>
      <c r="EB12" s="566">
        <f t="shared" si="43"/>
        <v>5783434.7923678262</v>
      </c>
      <c r="EC12" s="566">
        <f t="shared" si="43"/>
        <v>0</v>
      </c>
      <c r="ED12" s="566">
        <f t="shared" si="43"/>
        <v>0.33920982631389052</v>
      </c>
      <c r="EE12" s="566">
        <f t="shared" si="43"/>
        <v>63</v>
      </c>
      <c r="EF12" s="566">
        <f t="shared" si="43"/>
        <v>13107</v>
      </c>
      <c r="EG12" s="566">
        <f t="shared" si="43"/>
        <v>1497112.704504</v>
      </c>
      <c r="EH12" s="566">
        <f t="shared" si="43"/>
        <v>1497112.704504</v>
      </c>
      <c r="EI12" s="566">
        <f t="shared" si="43"/>
        <v>58370.32</v>
      </c>
      <c r="EJ12" s="566">
        <f t="shared" si="43"/>
        <v>0</v>
      </c>
      <c r="EK12" s="566">
        <f t="shared" si="43"/>
        <v>0</v>
      </c>
      <c r="EL12" s="566">
        <f t="shared" si="43"/>
        <v>1438742.384504</v>
      </c>
      <c r="EM12" s="566">
        <f t="shared" si="43"/>
        <v>143874.23845040001</v>
      </c>
      <c r="EN12" s="566">
        <f t="shared" si="43"/>
        <v>431622.71535119996</v>
      </c>
      <c r="EO12" s="566">
        <f t="shared" si="43"/>
        <v>863245.43070239993</v>
      </c>
      <c r="EP12" s="566">
        <f t="shared" si="43"/>
        <v>7711161.2481241794</v>
      </c>
      <c r="EQ12" s="566">
        <f t="shared" si="43"/>
        <v>0</v>
      </c>
      <c r="ER12" s="566">
        <f t="shared" si="43"/>
        <v>2157238.8226157054</v>
      </c>
      <c r="ES12" s="566">
        <f t="shared" si="43"/>
        <v>0</v>
      </c>
      <c r="ET12" s="566">
        <f t="shared" si="43"/>
        <v>617002.63130154682</v>
      </c>
      <c r="EU12" s="566">
        <f t="shared" si="43"/>
        <v>269480.28681071999</v>
      </c>
      <c r="EV12" s="566"/>
      <c r="EW12" s="568">
        <f>SUM(EW13:EW26)</f>
        <v>0.37412638734132647</v>
      </c>
      <c r="EX12" s="566">
        <f t="shared" ref="EX12:FX12" si="44">SUM(EX13:EX26)</f>
        <v>790387.32000000007</v>
      </c>
      <c r="EY12" s="566">
        <f t="shared" si="44"/>
        <v>0</v>
      </c>
      <c r="EZ12" s="566">
        <f t="shared" si="44"/>
        <v>0</v>
      </c>
      <c r="FA12" s="566">
        <f t="shared" si="44"/>
        <v>2637405.0761197051</v>
      </c>
      <c r="FB12" s="566">
        <f t="shared" si="44"/>
        <v>0</v>
      </c>
      <c r="FC12" s="566">
        <f t="shared" si="44"/>
        <v>0</v>
      </c>
      <c r="FD12" s="566">
        <f t="shared" si="44"/>
        <v>0</v>
      </c>
      <c r="FE12" s="566">
        <f t="shared" si="44"/>
        <v>0</v>
      </c>
      <c r="FF12" s="566">
        <f t="shared" si="44"/>
        <v>0</v>
      </c>
      <c r="FG12" s="566">
        <f t="shared" si="44"/>
        <v>0</v>
      </c>
      <c r="FH12" s="566">
        <f t="shared" si="44"/>
        <v>0</v>
      </c>
      <c r="FI12" s="566">
        <f t="shared" si="44"/>
        <v>0</v>
      </c>
      <c r="FJ12" s="566">
        <f t="shared" si="44"/>
        <v>0</v>
      </c>
      <c r="FK12" s="566">
        <f t="shared" si="44"/>
        <v>932657.03759999992</v>
      </c>
      <c r="FL12" s="566">
        <f t="shared" si="44"/>
        <v>0</v>
      </c>
      <c r="FM12" s="566">
        <f t="shared" si="44"/>
        <v>0</v>
      </c>
      <c r="FN12" s="566">
        <f t="shared" si="44"/>
        <v>2469609.1843053801</v>
      </c>
      <c r="FO12" s="566">
        <f t="shared" si="44"/>
        <v>0</v>
      </c>
      <c r="FP12" s="566">
        <f t="shared" si="44"/>
        <v>0</v>
      </c>
      <c r="FQ12" s="566">
        <f t="shared" si="44"/>
        <v>0</v>
      </c>
      <c r="FR12" s="566">
        <f t="shared" si="44"/>
        <v>0</v>
      </c>
      <c r="FS12" s="566">
        <f t="shared" si="44"/>
        <v>0</v>
      </c>
      <c r="FT12" s="566">
        <f t="shared" si="44"/>
        <v>0</v>
      </c>
      <c r="FU12" s="566">
        <f t="shared" si="44"/>
        <v>0</v>
      </c>
      <c r="FV12" s="566">
        <f t="shared" si="44"/>
        <v>0</v>
      </c>
      <c r="FW12" s="566">
        <f t="shared" si="44"/>
        <v>0</v>
      </c>
      <c r="FX12" s="566">
        <f t="shared" si="44"/>
        <v>0</v>
      </c>
      <c r="FY12" s="566"/>
      <c r="FZ12" s="566"/>
      <c r="GA12" s="566"/>
      <c r="GB12" s="566"/>
      <c r="GC12" s="566"/>
      <c r="GD12" s="566"/>
      <c r="GE12" s="566"/>
      <c r="GF12" s="569"/>
      <c r="GG12" s="566"/>
      <c r="GH12" s="566"/>
      <c r="GI12" s="566"/>
      <c r="GJ12" s="566"/>
      <c r="GK12" s="565"/>
      <c r="GL12" s="565"/>
      <c r="GM12" s="565"/>
      <c r="GN12" s="570"/>
      <c r="GO12" s="571"/>
      <c r="GP12" s="571"/>
      <c r="GQ12" s="684"/>
      <c r="GR12" s="1001"/>
      <c r="GS12" s="575"/>
      <c r="GT12" s="575"/>
      <c r="GU12" s="575"/>
      <c r="GV12" s="575"/>
      <c r="GW12" s="575"/>
      <c r="GX12" s="575"/>
      <c r="GY12" s="575"/>
      <c r="GZ12" s="575"/>
      <c r="HA12" s="572">
        <f t="shared" ref="HA12:HI12" si="45">SUM(HA13:HA26)</f>
        <v>0</v>
      </c>
      <c r="HB12" s="565">
        <f t="shared" si="45"/>
        <v>0</v>
      </c>
      <c r="HC12" s="565">
        <f t="shared" si="45"/>
        <v>93.97999999999999</v>
      </c>
      <c r="HD12" s="565">
        <f t="shared" si="45"/>
        <v>1497112.704504</v>
      </c>
      <c r="HE12" s="572">
        <f t="shared" si="45"/>
        <v>0</v>
      </c>
      <c r="HF12" s="565">
        <f t="shared" si="45"/>
        <v>0</v>
      </c>
      <c r="HG12" s="565">
        <f t="shared" si="45"/>
        <v>0</v>
      </c>
      <c r="HH12" s="565">
        <f t="shared" si="45"/>
        <v>0</v>
      </c>
      <c r="HI12" s="565">
        <f t="shared" si="45"/>
        <v>0</v>
      </c>
      <c r="HL12" s="688">
        <f t="shared" si="14"/>
        <v>0</v>
      </c>
    </row>
    <row r="13" spans="1:220" s="592" customFormat="1" ht="48" outlineLevel="1">
      <c r="A13" s="578" t="s">
        <v>386</v>
      </c>
      <c r="B13" s="579"/>
      <c r="C13" s="580">
        <v>1</v>
      </c>
      <c r="D13" s="580"/>
      <c r="E13" s="580"/>
      <c r="F13" s="268" t="s">
        <v>1400</v>
      </c>
      <c r="G13" s="270"/>
      <c r="H13" s="270"/>
      <c r="I13" s="270"/>
      <c r="J13" s="581">
        <v>2010</v>
      </c>
      <c r="K13" s="581">
        <v>2011</v>
      </c>
      <c r="L13" s="581" t="s">
        <v>417</v>
      </c>
      <c r="M13" s="581" t="s">
        <v>417</v>
      </c>
      <c r="N13" s="581" t="s">
        <v>417</v>
      </c>
      <c r="O13" s="581" t="s">
        <v>417</v>
      </c>
      <c r="P13" s="273" t="s">
        <v>1344</v>
      </c>
      <c r="Q13" s="273">
        <v>2</v>
      </c>
      <c r="R13" s="273" t="s">
        <v>1345</v>
      </c>
      <c r="S13" s="273" t="s">
        <v>1345</v>
      </c>
      <c r="T13" s="273" t="s">
        <v>1345</v>
      </c>
      <c r="U13" s="582">
        <v>0</v>
      </c>
      <c r="V13" s="582">
        <v>6</v>
      </c>
      <c r="W13" s="582">
        <v>0</v>
      </c>
      <c r="X13" s="582">
        <v>0</v>
      </c>
      <c r="Y13" s="583">
        <v>0</v>
      </c>
      <c r="Z13" s="582">
        <v>6</v>
      </c>
      <c r="AA13" s="582">
        <v>0</v>
      </c>
      <c r="AB13" s="582">
        <v>0</v>
      </c>
      <c r="AC13" s="583">
        <v>0</v>
      </c>
      <c r="AD13" s="583">
        <v>6</v>
      </c>
      <c r="AE13" s="583">
        <v>0</v>
      </c>
      <c r="AF13" s="583">
        <v>0</v>
      </c>
      <c r="AG13" s="582">
        <f>Y13</f>
        <v>0</v>
      </c>
      <c r="AH13" s="582">
        <f>Z13</f>
        <v>6</v>
      </c>
      <c r="AI13" s="582">
        <f>AA13</f>
        <v>0</v>
      </c>
      <c r="AJ13" s="582">
        <f>AB13</f>
        <v>0</v>
      </c>
      <c r="AK13" s="582">
        <f t="shared" ref="AK13:AK26" si="46">IF(EI13,Y13,0)</f>
        <v>0</v>
      </c>
      <c r="AL13" s="582">
        <f t="shared" ref="AL13:AL26" si="47">IF(EI13,AH13,0)</f>
        <v>0</v>
      </c>
      <c r="AM13" s="582"/>
      <c r="AN13" s="582"/>
      <c r="AO13" s="582">
        <f t="shared" ref="AO13:AO26" si="48">IF(EJ13,Y13,0)</f>
        <v>0</v>
      </c>
      <c r="AP13" s="582">
        <f t="shared" ref="AP13:AP26" si="49">IF(EJ13,AH13,0)</f>
        <v>0</v>
      </c>
      <c r="AQ13" s="582"/>
      <c r="AR13" s="582"/>
      <c r="AS13" s="582">
        <f t="shared" ref="AS13:AS26" si="50">IF(EK13,Y13,0)</f>
        <v>0</v>
      </c>
      <c r="AT13" s="582">
        <f t="shared" ref="AT13:AT26" si="51">IF(EK13,AH13,0)</f>
        <v>0</v>
      </c>
      <c r="AU13" s="582"/>
      <c r="AV13" s="582"/>
      <c r="AW13" s="582">
        <f>IF(EL13,$Y$13,0)</f>
        <v>0</v>
      </c>
      <c r="AX13" s="582">
        <f>IF(EL13,$AH$13,0)</f>
        <v>6</v>
      </c>
      <c r="AY13" s="582"/>
      <c r="AZ13" s="582"/>
      <c r="BA13" s="582"/>
      <c r="BB13" s="582"/>
      <c r="BC13" s="582"/>
      <c r="BD13" s="582"/>
      <c r="BE13" s="582"/>
      <c r="BF13" s="582"/>
      <c r="BG13" s="582"/>
      <c r="BH13" s="582"/>
      <c r="BI13" s="582">
        <v>0</v>
      </c>
      <c r="BJ13" s="582">
        <v>6</v>
      </c>
      <c r="BK13" s="582"/>
      <c r="BL13" s="582"/>
      <c r="BM13" s="582"/>
      <c r="BN13" s="582"/>
      <c r="BO13" s="582"/>
      <c r="BP13" s="582"/>
      <c r="BQ13" s="582"/>
      <c r="BR13" s="582"/>
      <c r="BS13" s="582"/>
      <c r="BT13" s="582"/>
      <c r="BU13" s="582">
        <f>BV13+BW13+BX13+BY13</f>
        <v>84000</v>
      </c>
      <c r="BV13" s="582">
        <v>6000</v>
      </c>
      <c r="BW13" s="582">
        <v>25200</v>
      </c>
      <c r="BX13" s="582">
        <v>50400</v>
      </c>
      <c r="BY13" s="582">
        <v>2400</v>
      </c>
      <c r="BZ13" s="582">
        <v>84000</v>
      </c>
      <c r="CA13" s="582"/>
      <c r="CB13" s="582"/>
      <c r="CC13" s="581" t="s">
        <v>425</v>
      </c>
      <c r="CD13" s="582">
        <v>11.3</v>
      </c>
      <c r="CE13" s="582">
        <v>-23042</v>
      </c>
      <c r="CF13" s="581">
        <v>10.6</v>
      </c>
      <c r="CG13" s="581" t="s">
        <v>429</v>
      </c>
      <c r="CH13" s="582"/>
      <c r="CI13" s="582"/>
      <c r="CJ13" s="582"/>
      <c r="CK13" s="582">
        <f>6000+5000</f>
        <v>11000</v>
      </c>
      <c r="CL13" s="582"/>
      <c r="CM13" s="582">
        <v>73000</v>
      </c>
      <c r="CN13" s="582">
        <v>73000</v>
      </c>
      <c r="CO13" s="582">
        <v>5000</v>
      </c>
      <c r="CP13" s="582">
        <v>73000</v>
      </c>
      <c r="CQ13" s="582">
        <f>CR13+CS13+CT13+CU13</f>
        <v>73000</v>
      </c>
      <c r="CR13" s="582">
        <v>0</v>
      </c>
      <c r="CS13" s="582">
        <v>14600</v>
      </c>
      <c r="CT13" s="582">
        <v>21900</v>
      </c>
      <c r="CU13" s="582">
        <v>36500</v>
      </c>
      <c r="CV13" s="582">
        <v>3650</v>
      </c>
      <c r="CW13" s="582">
        <v>10950</v>
      </c>
      <c r="CX13" s="582">
        <v>21900</v>
      </c>
      <c r="CY13" s="809">
        <f>CL13</f>
        <v>0</v>
      </c>
      <c r="CZ13" s="582"/>
      <c r="DA13" s="582"/>
      <c r="DB13" s="582">
        <v>0</v>
      </c>
      <c r="DC13" s="582">
        <v>0</v>
      </c>
      <c r="DD13" s="582">
        <v>5900</v>
      </c>
      <c r="DE13" s="582">
        <v>86140</v>
      </c>
      <c r="DF13" s="582">
        <f>DJ13+DL13+DN13+DO13</f>
        <v>86140</v>
      </c>
      <c r="DG13" s="582"/>
      <c r="DH13" s="582"/>
      <c r="DI13" s="582"/>
      <c r="DJ13" s="582">
        <v>0</v>
      </c>
      <c r="DK13" s="582"/>
      <c r="DL13" s="582">
        <v>17228</v>
      </c>
      <c r="DM13" s="582"/>
      <c r="DN13" s="582">
        <v>25842</v>
      </c>
      <c r="DO13" s="582">
        <v>43070</v>
      </c>
      <c r="DP13" s="582"/>
      <c r="DQ13" s="582">
        <v>4307</v>
      </c>
      <c r="DR13" s="582">
        <v>12921</v>
      </c>
      <c r="DS13" s="582">
        <v>25842</v>
      </c>
      <c r="DT13" s="582"/>
      <c r="DU13" s="582"/>
      <c r="DV13" s="582"/>
      <c r="DW13" s="582"/>
      <c r="DX13" s="582">
        <v>86140</v>
      </c>
      <c r="DY13" s="582"/>
      <c r="DZ13" s="582"/>
      <c r="EA13" s="582"/>
      <c r="EB13" s="582"/>
      <c r="EC13" s="582"/>
      <c r="ED13" s="582">
        <f>CQ13*1.18+DB13-DC13-DF13</f>
        <v>0</v>
      </c>
      <c r="EE13" s="582"/>
      <c r="EF13" s="582">
        <v>0</v>
      </c>
      <c r="EG13" s="582">
        <v>84000</v>
      </c>
      <c r="EH13" s="582">
        <f>EI13+EJ13+EK13+EL13</f>
        <v>84000</v>
      </c>
      <c r="EI13" s="582"/>
      <c r="EJ13" s="582"/>
      <c r="EK13" s="582"/>
      <c r="EL13" s="582">
        <v>84000</v>
      </c>
      <c r="EM13" s="582">
        <v>8400</v>
      </c>
      <c r="EN13" s="582">
        <v>25200</v>
      </c>
      <c r="EO13" s="582">
        <v>50400</v>
      </c>
      <c r="EP13" s="582"/>
      <c r="EQ13" s="582"/>
      <c r="ER13" s="582">
        <f>CK13+CQ13-EH13</f>
        <v>0</v>
      </c>
      <c r="ES13" s="584"/>
      <c r="ET13" s="585">
        <f>CQ13*0.18</f>
        <v>13140</v>
      </c>
      <c r="EU13" s="582">
        <f>EH13*0.18</f>
        <v>15120</v>
      </c>
      <c r="EV13" s="586">
        <v>2012</v>
      </c>
      <c r="EW13" s="587">
        <f>CQ13/$CQ$6</f>
        <v>7.9675847075317083E-3</v>
      </c>
      <c r="EX13" s="582">
        <f>SUMIF($GT$13,$GT$13,$CQ$13)</f>
        <v>73000</v>
      </c>
      <c r="EY13" s="582">
        <f t="shared" ref="EY13:EY26" si="52">SUMIF(GT13,$GT$101,CQ13)</f>
        <v>0</v>
      </c>
      <c r="EZ13" s="582">
        <f t="shared" ref="EZ13:EZ26" si="53">SUMIF(GT13,$GT$101,CQ13)</f>
        <v>0</v>
      </c>
      <c r="FA13" s="582">
        <f>SUMIF($GT$13,$GT$16,$CQ$13)</f>
        <v>0</v>
      </c>
      <c r="FB13" s="582">
        <f t="shared" ref="FB13:FB26" si="54">SUMIF(GT13,$GT$129,CQ13)</f>
        <v>0</v>
      </c>
      <c r="FC13" s="582"/>
      <c r="FD13" s="582">
        <f>SUMIF($GT$13,$GT$104,$CQ$13)</f>
        <v>0</v>
      </c>
      <c r="FE13" s="582"/>
      <c r="FF13" s="582">
        <f t="shared" ref="FF13:FF26" si="55">SUMIF(GT13,$GT$202,CQ13)</f>
        <v>0</v>
      </c>
      <c r="FG13" s="582"/>
      <c r="FH13" s="582"/>
      <c r="FI13" s="582"/>
      <c r="FJ13" s="582"/>
      <c r="FK13" s="582">
        <f t="shared" ref="FK13:FK26" si="56">SUMIF(GU13,$GU$13,DF13)</f>
        <v>86140</v>
      </c>
      <c r="FL13" s="582">
        <f t="shared" ref="FL13:FL26" si="57">SUMIF(GU13,$GU$101,DF13)</f>
        <v>0</v>
      </c>
      <c r="FM13" s="582">
        <f t="shared" ref="FM13:FM26" si="58">SUMIF(GU13,$GU$102,DF13)</f>
        <v>0</v>
      </c>
      <c r="FN13" s="582">
        <f t="shared" ref="FN13:FN26" si="59">SUMIF(GU13,$GU$16,DF13)</f>
        <v>0</v>
      </c>
      <c r="FO13" s="582">
        <f t="shared" ref="FO13:FO26" si="60">SUMIF(GU13,$GU$129,DF13)</f>
        <v>0</v>
      </c>
      <c r="FP13" s="582"/>
      <c r="FQ13" s="582">
        <f t="shared" ref="FQ13:FQ26" si="61">SUMIF(GU13,$GU$97,DF13)</f>
        <v>0</v>
      </c>
      <c r="FR13" s="582"/>
      <c r="FS13" s="582">
        <f t="shared" ref="FS13:FS26" si="62">SUMIF(GU13,$GU$205,DF13)</f>
        <v>0</v>
      </c>
      <c r="FT13" s="582"/>
      <c r="FU13" s="582"/>
      <c r="FV13" s="582"/>
      <c r="FW13" s="582"/>
      <c r="FX13" s="582"/>
      <c r="FY13" s="581" t="s">
        <v>417</v>
      </c>
      <c r="FZ13" s="582"/>
      <c r="GA13" s="582"/>
      <c r="GB13" s="582"/>
      <c r="GC13" s="582"/>
      <c r="GD13" s="582"/>
      <c r="GE13" s="582"/>
      <c r="GF13" s="588" t="s">
        <v>417</v>
      </c>
      <c r="GG13" s="581" t="s">
        <v>417</v>
      </c>
      <c r="GH13" s="581" t="s">
        <v>417</v>
      </c>
      <c r="GI13" s="581" t="s">
        <v>417</v>
      </c>
      <c r="GJ13" s="581"/>
      <c r="GK13" s="581"/>
      <c r="GL13" s="581" t="s">
        <v>418</v>
      </c>
      <c r="GM13" s="581"/>
      <c r="GN13" s="589">
        <v>2</v>
      </c>
      <c r="GO13" s="809">
        <v>2</v>
      </c>
      <c r="GP13" s="809" t="s">
        <v>1062</v>
      </c>
      <c r="GQ13" s="810"/>
      <c r="GR13" s="1002"/>
      <c r="GS13" s="590"/>
      <c r="GT13" s="811">
        <v>2</v>
      </c>
      <c r="GU13" s="811">
        <v>2</v>
      </c>
      <c r="GV13" s="590"/>
      <c r="GW13" s="590"/>
      <c r="GX13" s="312">
        <v>2</v>
      </c>
      <c r="GY13" s="590"/>
      <c r="GZ13" s="590"/>
      <c r="HA13" s="812">
        <f>IF($GW$13=1,AG13,0)</f>
        <v>0</v>
      </c>
      <c r="HB13" s="811">
        <f>IF($GW$13=1,EH13,0)</f>
        <v>0</v>
      </c>
      <c r="HC13" s="811">
        <f>IF($GX$13=2,AH13,0)</f>
        <v>6</v>
      </c>
      <c r="HD13" s="809">
        <f>IF($GX$13=2,EH13,0)</f>
        <v>84000</v>
      </c>
      <c r="HE13" s="812">
        <f t="shared" ref="HE13:HE26" si="63">IF(GY13=3,AG13,0)</f>
        <v>0</v>
      </c>
      <c r="HF13" s="809">
        <f t="shared" ref="HF13:HF26" si="64">IF(GY13=3,EH13,0)</f>
        <v>0</v>
      </c>
      <c r="HG13" s="811">
        <f t="shared" ref="HG13:HG26" si="65">IF(GZ13=4,AH13,0)</f>
        <v>0</v>
      </c>
      <c r="HH13" s="809">
        <f t="shared" ref="HH13:HH26" si="66">IF(GZ13=4,EH13,0)</f>
        <v>0</v>
      </c>
      <c r="HI13" s="591">
        <f>Y13-HA13-HE13</f>
        <v>0</v>
      </c>
      <c r="HL13" s="688">
        <f t="shared" si="14"/>
        <v>0</v>
      </c>
    </row>
    <row r="14" spans="1:220" s="592" customFormat="1" ht="36" outlineLevel="1">
      <c r="A14" s="578" t="s">
        <v>387</v>
      </c>
      <c r="B14" s="579"/>
      <c r="C14" s="580">
        <v>2</v>
      </c>
      <c r="D14" s="580"/>
      <c r="E14" s="580"/>
      <c r="F14" s="268" t="s">
        <v>1401</v>
      </c>
      <c r="G14" s="270"/>
      <c r="H14" s="270"/>
      <c r="I14" s="270"/>
      <c r="J14" s="581">
        <v>2009</v>
      </c>
      <c r="K14" s="581">
        <v>2011</v>
      </c>
      <c r="L14" s="581" t="s">
        <v>418</v>
      </c>
      <c r="M14" s="581" t="s">
        <v>417</v>
      </c>
      <c r="N14" s="581" t="s">
        <v>417</v>
      </c>
      <c r="O14" s="581" t="s">
        <v>417</v>
      </c>
      <c r="P14" s="273" t="s">
        <v>1325</v>
      </c>
      <c r="Q14" s="273" t="s">
        <v>786</v>
      </c>
      <c r="R14" s="273"/>
      <c r="S14" s="273"/>
      <c r="T14" s="273"/>
      <c r="U14" s="582">
        <v>0</v>
      </c>
      <c r="V14" s="582">
        <v>0.38</v>
      </c>
      <c r="W14" s="582">
        <v>0</v>
      </c>
      <c r="X14" s="582">
        <v>0</v>
      </c>
      <c r="Y14" s="583">
        <v>0</v>
      </c>
      <c r="Z14" s="582">
        <v>0.38</v>
      </c>
      <c r="AA14" s="582">
        <v>0</v>
      </c>
      <c r="AB14" s="582">
        <v>0</v>
      </c>
      <c r="AC14" s="583">
        <v>0</v>
      </c>
      <c r="AD14" s="583">
        <v>0.38</v>
      </c>
      <c r="AE14" s="583">
        <v>0</v>
      </c>
      <c r="AF14" s="583">
        <v>0</v>
      </c>
      <c r="AG14" s="582">
        <f t="shared" ref="AG14:AG26" si="67">Y14</f>
        <v>0</v>
      </c>
      <c r="AH14" s="582">
        <f t="shared" ref="AH14:AH26" si="68">Z14</f>
        <v>0.38</v>
      </c>
      <c r="AI14" s="582">
        <f t="shared" ref="AI14:AI26" si="69">AA14</f>
        <v>0</v>
      </c>
      <c r="AJ14" s="582">
        <f t="shared" ref="AJ14:AJ26" si="70">AB14</f>
        <v>0</v>
      </c>
      <c r="AK14" s="582">
        <f t="shared" si="46"/>
        <v>0</v>
      </c>
      <c r="AL14" s="582">
        <f t="shared" si="47"/>
        <v>0.38</v>
      </c>
      <c r="AM14" s="582"/>
      <c r="AN14" s="582"/>
      <c r="AO14" s="582">
        <f t="shared" si="48"/>
        <v>0</v>
      </c>
      <c r="AP14" s="582">
        <f t="shared" si="49"/>
        <v>0</v>
      </c>
      <c r="AQ14" s="582"/>
      <c r="AR14" s="582"/>
      <c r="AS14" s="582">
        <f t="shared" si="50"/>
        <v>0</v>
      </c>
      <c r="AT14" s="582">
        <f t="shared" si="51"/>
        <v>0</v>
      </c>
      <c r="AU14" s="582"/>
      <c r="AV14" s="582"/>
      <c r="AW14" s="582">
        <f t="shared" ref="AW14:AW26" si="71">IF(EL14,Y14,0)</f>
        <v>0</v>
      </c>
      <c r="AX14" s="582">
        <f t="shared" ref="AX14:AX26" si="72">IF(EL14,AH14,0)</f>
        <v>0</v>
      </c>
      <c r="AY14" s="582"/>
      <c r="AZ14" s="582"/>
      <c r="BA14" s="582"/>
      <c r="BB14" s="582"/>
      <c r="BC14" s="582"/>
      <c r="BD14" s="582"/>
      <c r="BE14" s="582"/>
      <c r="BF14" s="582"/>
      <c r="BG14" s="582"/>
      <c r="BH14" s="582"/>
      <c r="BI14" s="582">
        <v>0</v>
      </c>
      <c r="BJ14" s="582">
        <v>0</v>
      </c>
      <c r="BK14" s="582"/>
      <c r="BL14" s="582"/>
      <c r="BM14" s="582"/>
      <c r="BN14" s="582"/>
      <c r="BO14" s="582"/>
      <c r="BP14" s="582"/>
      <c r="BQ14" s="582"/>
      <c r="BR14" s="582"/>
      <c r="BS14" s="582"/>
      <c r="BT14" s="582"/>
      <c r="BU14" s="582">
        <f t="shared" ref="BU14:BU26" si="73">BV14+BW14+BX14+BY14</f>
        <v>58370.320000000007</v>
      </c>
      <c r="BV14" s="582">
        <v>5293</v>
      </c>
      <c r="BW14" s="582">
        <v>10689.33</v>
      </c>
      <c r="BX14" s="582">
        <v>32481.4</v>
      </c>
      <c r="BY14" s="582">
        <v>9906.59</v>
      </c>
      <c r="BZ14" s="582">
        <v>58370.32</v>
      </c>
      <c r="CA14" s="582"/>
      <c r="CB14" s="582"/>
      <c r="CC14" s="581" t="s">
        <v>425</v>
      </c>
      <c r="CD14" s="582">
        <v>91</v>
      </c>
      <c r="CE14" s="582">
        <v>1854361</v>
      </c>
      <c r="CF14" s="581">
        <v>0.6</v>
      </c>
      <c r="CG14" s="581">
        <v>1</v>
      </c>
      <c r="CH14" s="582"/>
      <c r="CI14" s="582"/>
      <c r="CJ14" s="582"/>
      <c r="CK14" s="582">
        <v>46214</v>
      </c>
      <c r="CL14" s="582"/>
      <c r="CM14" s="582">
        <v>12156.32</v>
      </c>
      <c r="CN14" s="582">
        <v>12156.32</v>
      </c>
      <c r="CO14" s="582">
        <v>29706.959999999999</v>
      </c>
      <c r="CP14" s="582">
        <v>12156.32</v>
      </c>
      <c r="CQ14" s="582">
        <f t="shared" ref="CQ14:CQ26" si="74">CR14+CS14+CT14+CU14</f>
        <v>12156.32</v>
      </c>
      <c r="CR14" s="582">
        <v>12156.32</v>
      </c>
      <c r="CS14" s="582">
        <v>0</v>
      </c>
      <c r="CT14" s="582">
        <v>0</v>
      </c>
      <c r="CU14" s="582">
        <v>0</v>
      </c>
      <c r="CV14" s="582">
        <v>0</v>
      </c>
      <c r="CW14" s="582">
        <v>0</v>
      </c>
      <c r="CX14" s="582">
        <v>0</v>
      </c>
      <c r="CY14" s="809">
        <f t="shared" ref="CY14:CY26" si="75">CL14</f>
        <v>0</v>
      </c>
      <c r="CZ14" s="582"/>
      <c r="DA14" s="582"/>
      <c r="DB14" s="582">
        <v>0</v>
      </c>
      <c r="DC14" s="582">
        <v>0</v>
      </c>
      <c r="DD14" s="582">
        <v>25054.212799999998</v>
      </c>
      <c r="DE14" s="582">
        <v>14344.4576</v>
      </c>
      <c r="DF14" s="582">
        <f t="shared" ref="DF14:DF26" si="76">DJ14+DL14+DN14+DO14</f>
        <v>14344.4576</v>
      </c>
      <c r="DG14" s="582"/>
      <c r="DH14" s="582"/>
      <c r="DI14" s="582"/>
      <c r="DJ14" s="582">
        <v>14344.4576</v>
      </c>
      <c r="DK14" s="582"/>
      <c r="DL14" s="582">
        <v>0</v>
      </c>
      <c r="DM14" s="582"/>
      <c r="DN14" s="582">
        <v>0</v>
      </c>
      <c r="DO14" s="582">
        <v>0</v>
      </c>
      <c r="DP14" s="582"/>
      <c r="DQ14" s="582">
        <v>0</v>
      </c>
      <c r="DR14" s="582">
        <v>0</v>
      </c>
      <c r="DS14" s="582">
        <v>0</v>
      </c>
      <c r="DT14" s="582"/>
      <c r="DU14" s="582"/>
      <c r="DV14" s="582"/>
      <c r="DW14" s="582"/>
      <c r="DX14" s="582">
        <v>14344.4576</v>
      </c>
      <c r="DY14" s="582"/>
      <c r="DZ14" s="582"/>
      <c r="EA14" s="582"/>
      <c r="EB14" s="582"/>
      <c r="EC14" s="582"/>
      <c r="ED14" s="582">
        <f t="shared" ref="ED14:ED26" si="77">CQ14*1.18+DB14-DC14-DF14</f>
        <v>0</v>
      </c>
      <c r="EE14" s="582"/>
      <c r="EF14" s="582">
        <v>13107</v>
      </c>
      <c r="EG14" s="582">
        <v>58370.32</v>
      </c>
      <c r="EH14" s="582">
        <f t="shared" ref="EH14:EH26" si="78">EI14+EJ14+EK14+EL14</f>
        <v>58370.32</v>
      </c>
      <c r="EI14" s="582">
        <v>58370.32</v>
      </c>
      <c r="EJ14" s="582">
        <v>0</v>
      </c>
      <c r="EK14" s="582">
        <v>0</v>
      </c>
      <c r="EL14" s="582">
        <v>0</v>
      </c>
      <c r="EM14" s="582">
        <v>0</v>
      </c>
      <c r="EN14" s="582">
        <v>0</v>
      </c>
      <c r="EO14" s="582">
        <v>0</v>
      </c>
      <c r="EP14" s="582"/>
      <c r="EQ14" s="582"/>
      <c r="ER14" s="582">
        <f t="shared" ref="ER14:ER26" si="79">CK14+CQ14-EH14</f>
        <v>0</v>
      </c>
      <c r="ES14" s="584"/>
      <c r="ET14" s="585">
        <f t="shared" ref="ET14:ET26" si="80">CQ14*0.18</f>
        <v>2188.1376</v>
      </c>
      <c r="EU14" s="582">
        <f t="shared" ref="EU14:EU26" si="81">EH14*0.18</f>
        <v>10506.6576</v>
      </c>
      <c r="EV14" s="586">
        <v>2011</v>
      </c>
      <c r="EW14" s="587">
        <f t="shared" ref="EW14:EW26" si="82">CQ14/$CQ$6</f>
        <v>1.3268014976967376E-3</v>
      </c>
      <c r="EX14" s="582">
        <f t="shared" ref="EX14:EX26" si="83">SUMIF(GT14,$GT$13,CQ14)</f>
        <v>12156.32</v>
      </c>
      <c r="EY14" s="582">
        <f t="shared" si="52"/>
        <v>0</v>
      </c>
      <c r="EZ14" s="582">
        <f t="shared" si="53"/>
        <v>0</v>
      </c>
      <c r="FA14" s="582">
        <f t="shared" ref="FA14:FA26" si="84">SUMIF(GT14,$GT$16,CQ14)</f>
        <v>0</v>
      </c>
      <c r="FB14" s="582">
        <f t="shared" si="54"/>
        <v>0</v>
      </c>
      <c r="FC14" s="582"/>
      <c r="FD14" s="582">
        <f t="shared" ref="FD14:FD26" si="85">SUMIF(GT14,$GT$104,CQ14)</f>
        <v>0</v>
      </c>
      <c r="FE14" s="582"/>
      <c r="FF14" s="582">
        <f t="shared" si="55"/>
        <v>0</v>
      </c>
      <c r="FG14" s="582"/>
      <c r="FH14" s="582"/>
      <c r="FI14" s="582"/>
      <c r="FJ14" s="582"/>
      <c r="FK14" s="582">
        <f t="shared" si="56"/>
        <v>14344.4576</v>
      </c>
      <c r="FL14" s="582">
        <f t="shared" si="57"/>
        <v>0</v>
      </c>
      <c r="FM14" s="582">
        <f t="shared" si="58"/>
        <v>0</v>
      </c>
      <c r="FN14" s="582">
        <f t="shared" si="59"/>
        <v>0</v>
      </c>
      <c r="FO14" s="582">
        <f t="shared" si="60"/>
        <v>0</v>
      </c>
      <c r="FP14" s="582"/>
      <c r="FQ14" s="582">
        <f t="shared" si="61"/>
        <v>0</v>
      </c>
      <c r="FR14" s="582"/>
      <c r="FS14" s="582">
        <f t="shared" si="62"/>
        <v>0</v>
      </c>
      <c r="FT14" s="582"/>
      <c r="FU14" s="582"/>
      <c r="FV14" s="582"/>
      <c r="FW14" s="582"/>
      <c r="FX14" s="582"/>
      <c r="FY14" s="581" t="s">
        <v>417</v>
      </c>
      <c r="FZ14" s="582"/>
      <c r="GA14" s="582"/>
      <c r="GB14" s="582"/>
      <c r="GC14" s="582"/>
      <c r="GD14" s="582"/>
      <c r="GE14" s="582"/>
      <c r="GF14" s="588" t="s">
        <v>417</v>
      </c>
      <c r="GG14" s="581" t="s">
        <v>417</v>
      </c>
      <c r="GH14" s="581" t="s">
        <v>417</v>
      </c>
      <c r="GI14" s="581" t="s">
        <v>417</v>
      </c>
      <c r="GJ14" s="581" t="s">
        <v>417</v>
      </c>
      <c r="GK14" s="581"/>
      <c r="GL14" s="581" t="s">
        <v>418</v>
      </c>
      <c r="GM14" s="581"/>
      <c r="GN14" s="589">
        <v>2</v>
      </c>
      <c r="GO14" s="809">
        <v>2</v>
      </c>
      <c r="GP14" s="809" t="s">
        <v>1062</v>
      </c>
      <c r="GQ14" s="810"/>
      <c r="GR14" s="1002"/>
      <c r="GS14" s="590"/>
      <c r="GT14" s="811">
        <v>2</v>
      </c>
      <c r="GU14" s="811">
        <v>2</v>
      </c>
      <c r="GV14" s="590"/>
      <c r="GW14" s="590"/>
      <c r="GX14" s="312">
        <v>2</v>
      </c>
      <c r="GY14" s="590"/>
      <c r="GZ14" s="590"/>
      <c r="HA14" s="812">
        <f t="shared" ref="HA14:HA26" si="86">IF(GW14=1,AG14,0)</f>
        <v>0</v>
      </c>
      <c r="HB14" s="811">
        <f t="shared" ref="HB14:HB26" si="87">IF(GW14=1,EH14,0)</f>
        <v>0</v>
      </c>
      <c r="HC14" s="811">
        <f t="shared" ref="HC14:HC26" si="88">IF(GX14=2,AH14,0)</f>
        <v>0.38</v>
      </c>
      <c r="HD14" s="809">
        <f t="shared" ref="HD14:HD26" si="89">IF(GX14=2,EH14,0)</f>
        <v>58370.32</v>
      </c>
      <c r="HE14" s="812">
        <f t="shared" si="63"/>
        <v>0</v>
      </c>
      <c r="HF14" s="809">
        <f t="shared" si="64"/>
        <v>0</v>
      </c>
      <c r="HG14" s="811">
        <f t="shared" si="65"/>
        <v>0</v>
      </c>
      <c r="HH14" s="809">
        <f t="shared" si="66"/>
        <v>0</v>
      </c>
      <c r="HI14" s="591">
        <f t="shared" ref="HI14:HI76" si="90">Y14-HA14-HE14</f>
        <v>0</v>
      </c>
      <c r="HL14" s="688">
        <f t="shared" si="14"/>
        <v>0</v>
      </c>
    </row>
    <row r="15" spans="1:220" s="592" customFormat="1" ht="36" outlineLevel="1">
      <c r="A15" s="578" t="s">
        <v>389</v>
      </c>
      <c r="B15" s="579"/>
      <c r="C15" s="580">
        <v>3</v>
      </c>
      <c r="D15" s="580"/>
      <c r="E15" s="580"/>
      <c r="F15" s="268" t="s">
        <v>1402</v>
      </c>
      <c r="G15" s="270"/>
      <c r="H15" s="270"/>
      <c r="I15" s="270"/>
      <c r="J15" s="581">
        <v>2008</v>
      </c>
      <c r="K15" s="581">
        <v>2011</v>
      </c>
      <c r="L15" s="581" t="s">
        <v>418</v>
      </c>
      <c r="M15" s="581" t="s">
        <v>417</v>
      </c>
      <c r="N15" s="581" t="s">
        <v>417</v>
      </c>
      <c r="O15" s="581" t="s">
        <v>417</v>
      </c>
      <c r="P15" s="273" t="s">
        <v>1340</v>
      </c>
      <c r="Q15" s="273">
        <v>1</v>
      </c>
      <c r="R15" s="273" t="s">
        <v>1341</v>
      </c>
      <c r="S15" s="273">
        <v>0</v>
      </c>
      <c r="T15" s="273">
        <v>0</v>
      </c>
      <c r="U15" s="582">
        <v>0</v>
      </c>
      <c r="V15" s="582">
        <v>4.7</v>
      </c>
      <c r="W15" s="582">
        <v>0</v>
      </c>
      <c r="X15" s="582">
        <v>0</v>
      </c>
      <c r="Y15" s="583">
        <v>0</v>
      </c>
      <c r="Z15" s="582">
        <v>4.7</v>
      </c>
      <c r="AA15" s="582">
        <v>0</v>
      </c>
      <c r="AB15" s="582">
        <v>0</v>
      </c>
      <c r="AC15" s="583">
        <v>0</v>
      </c>
      <c r="AD15" s="583">
        <v>4.7</v>
      </c>
      <c r="AE15" s="583">
        <v>0</v>
      </c>
      <c r="AF15" s="583">
        <v>0</v>
      </c>
      <c r="AG15" s="582">
        <f t="shared" si="67"/>
        <v>0</v>
      </c>
      <c r="AH15" s="582">
        <f t="shared" si="68"/>
        <v>4.7</v>
      </c>
      <c r="AI15" s="582">
        <f t="shared" si="69"/>
        <v>0</v>
      </c>
      <c r="AJ15" s="582">
        <f t="shared" si="70"/>
        <v>0</v>
      </c>
      <c r="AK15" s="582">
        <f t="shared" si="46"/>
        <v>0</v>
      </c>
      <c r="AL15" s="582">
        <f t="shared" si="47"/>
        <v>0</v>
      </c>
      <c r="AM15" s="582"/>
      <c r="AN15" s="582"/>
      <c r="AO15" s="582">
        <f t="shared" si="48"/>
        <v>0</v>
      </c>
      <c r="AP15" s="582">
        <f t="shared" si="49"/>
        <v>0</v>
      </c>
      <c r="AQ15" s="582"/>
      <c r="AR15" s="582"/>
      <c r="AS15" s="582">
        <f t="shared" si="50"/>
        <v>0</v>
      </c>
      <c r="AT15" s="582">
        <f t="shared" si="51"/>
        <v>0</v>
      </c>
      <c r="AU15" s="582"/>
      <c r="AV15" s="582"/>
      <c r="AW15" s="582">
        <f t="shared" si="71"/>
        <v>0</v>
      </c>
      <c r="AX15" s="582">
        <f t="shared" si="72"/>
        <v>4.7</v>
      </c>
      <c r="AY15" s="582"/>
      <c r="AZ15" s="582"/>
      <c r="BA15" s="582"/>
      <c r="BB15" s="582"/>
      <c r="BC15" s="582"/>
      <c r="BD15" s="582"/>
      <c r="BE15" s="582"/>
      <c r="BF15" s="582"/>
      <c r="BG15" s="582"/>
      <c r="BH15" s="582"/>
      <c r="BI15" s="582">
        <v>0</v>
      </c>
      <c r="BJ15" s="582">
        <v>4.7</v>
      </c>
      <c r="BK15" s="582"/>
      <c r="BL15" s="582"/>
      <c r="BM15" s="582"/>
      <c r="BN15" s="582"/>
      <c r="BO15" s="582"/>
      <c r="BP15" s="582"/>
      <c r="BQ15" s="582"/>
      <c r="BR15" s="582"/>
      <c r="BS15" s="582"/>
      <c r="BT15" s="582"/>
      <c r="BU15" s="582">
        <f t="shared" si="73"/>
        <v>192488</v>
      </c>
      <c r="BV15" s="582">
        <v>19012</v>
      </c>
      <c r="BW15" s="582">
        <v>62207</v>
      </c>
      <c r="BX15" s="582">
        <v>80255</v>
      </c>
      <c r="BY15" s="582">
        <v>31014</v>
      </c>
      <c r="BZ15" s="582">
        <v>192488</v>
      </c>
      <c r="CA15" s="582"/>
      <c r="CB15" s="582"/>
      <c r="CC15" s="581" t="s">
        <v>425</v>
      </c>
      <c r="CD15" s="582">
        <v>12.2</v>
      </c>
      <c r="CE15" s="582">
        <v>-42239</v>
      </c>
      <c r="CF15" s="581">
        <v>9.3000000000000007</v>
      </c>
      <c r="CG15" s="581" t="s">
        <v>429</v>
      </c>
      <c r="CH15" s="582"/>
      <c r="CI15" s="582"/>
      <c r="CJ15" s="582"/>
      <c r="CK15" s="582">
        <v>70720</v>
      </c>
      <c r="CL15" s="582"/>
      <c r="CM15" s="582">
        <v>121768</v>
      </c>
      <c r="CN15" s="582">
        <v>121768</v>
      </c>
      <c r="CO15" s="582"/>
      <c r="CP15" s="582">
        <v>121768</v>
      </c>
      <c r="CQ15" s="582">
        <f t="shared" si="74"/>
        <v>121768</v>
      </c>
      <c r="CR15" s="582">
        <v>10000</v>
      </c>
      <c r="CS15" s="582">
        <v>48611.7</v>
      </c>
      <c r="CT15" s="582">
        <v>30000</v>
      </c>
      <c r="CU15" s="582">
        <v>33156.300000000003</v>
      </c>
      <c r="CV15" s="582">
        <v>3315.63</v>
      </c>
      <c r="CW15" s="582">
        <v>9946.8900000000012</v>
      </c>
      <c r="CX15" s="582">
        <v>19893.78</v>
      </c>
      <c r="CY15" s="809">
        <f t="shared" si="75"/>
        <v>0</v>
      </c>
      <c r="CZ15" s="582"/>
      <c r="DA15" s="582"/>
      <c r="DB15" s="582">
        <v>0</v>
      </c>
      <c r="DC15" s="582">
        <v>63</v>
      </c>
      <c r="DD15" s="582"/>
      <c r="DE15" s="582">
        <v>143686.24</v>
      </c>
      <c r="DF15" s="582">
        <f t="shared" si="76"/>
        <v>143686.24</v>
      </c>
      <c r="DG15" s="582"/>
      <c r="DH15" s="582"/>
      <c r="DI15" s="582"/>
      <c r="DJ15" s="582">
        <v>11800</v>
      </c>
      <c r="DK15" s="582"/>
      <c r="DL15" s="582">
        <v>57361.805999999997</v>
      </c>
      <c r="DM15" s="582"/>
      <c r="DN15" s="582">
        <v>35400</v>
      </c>
      <c r="DO15" s="582">
        <v>39124.434000000001</v>
      </c>
      <c r="DP15" s="582"/>
      <c r="DQ15" s="582">
        <v>3912.4434000000001</v>
      </c>
      <c r="DR15" s="582">
        <v>11737.3302</v>
      </c>
      <c r="DS15" s="582">
        <v>23474.660400000004</v>
      </c>
      <c r="DT15" s="582"/>
      <c r="DU15" s="582"/>
      <c r="DV15" s="582"/>
      <c r="DW15" s="582"/>
      <c r="DX15" s="582">
        <v>143686.24</v>
      </c>
      <c r="DY15" s="582"/>
      <c r="DZ15" s="582"/>
      <c r="EA15" s="582"/>
      <c r="EB15" s="582"/>
      <c r="EC15" s="582"/>
      <c r="ED15" s="582">
        <v>0</v>
      </c>
      <c r="EE15" s="582">
        <v>63</v>
      </c>
      <c r="EF15" s="582"/>
      <c r="EG15" s="582">
        <v>192488</v>
      </c>
      <c r="EH15" s="582">
        <f t="shared" si="78"/>
        <v>192488</v>
      </c>
      <c r="EI15" s="582">
        <v>0</v>
      </c>
      <c r="EJ15" s="582">
        <v>0</v>
      </c>
      <c r="EK15" s="582">
        <v>0</v>
      </c>
      <c r="EL15" s="582">
        <v>192488</v>
      </c>
      <c r="EM15" s="582">
        <v>19248.8</v>
      </c>
      <c r="EN15" s="582">
        <v>57746.400000000001</v>
      </c>
      <c r="EO15" s="582">
        <v>115492.80000000002</v>
      </c>
      <c r="EP15" s="582"/>
      <c r="EQ15" s="582"/>
      <c r="ER15" s="582">
        <f t="shared" si="79"/>
        <v>0</v>
      </c>
      <c r="ES15" s="584"/>
      <c r="ET15" s="585">
        <f t="shared" si="80"/>
        <v>21918.239999999998</v>
      </c>
      <c r="EU15" s="582">
        <f t="shared" si="81"/>
        <v>34647.839999999997</v>
      </c>
      <c r="EV15" s="586">
        <v>2012</v>
      </c>
      <c r="EW15" s="587">
        <f t="shared" si="82"/>
        <v>1.3290367872146863E-2</v>
      </c>
      <c r="EX15" s="582">
        <f t="shared" si="83"/>
        <v>121768</v>
      </c>
      <c r="EY15" s="582">
        <f t="shared" si="52"/>
        <v>0</v>
      </c>
      <c r="EZ15" s="582">
        <f t="shared" si="53"/>
        <v>0</v>
      </c>
      <c r="FA15" s="582">
        <f t="shared" si="84"/>
        <v>0</v>
      </c>
      <c r="FB15" s="582">
        <f t="shared" si="54"/>
        <v>0</v>
      </c>
      <c r="FC15" s="582"/>
      <c r="FD15" s="582">
        <f t="shared" si="85"/>
        <v>0</v>
      </c>
      <c r="FE15" s="582"/>
      <c r="FF15" s="582">
        <f t="shared" si="55"/>
        <v>0</v>
      </c>
      <c r="FG15" s="582"/>
      <c r="FH15" s="582"/>
      <c r="FI15" s="582"/>
      <c r="FJ15" s="582"/>
      <c r="FK15" s="582">
        <f t="shared" si="56"/>
        <v>143686.24</v>
      </c>
      <c r="FL15" s="582">
        <f t="shared" si="57"/>
        <v>0</v>
      </c>
      <c r="FM15" s="582">
        <f t="shared" si="58"/>
        <v>0</v>
      </c>
      <c r="FN15" s="582">
        <f t="shared" si="59"/>
        <v>0</v>
      </c>
      <c r="FO15" s="582">
        <f t="shared" si="60"/>
        <v>0</v>
      </c>
      <c r="FP15" s="582"/>
      <c r="FQ15" s="582">
        <f t="shared" si="61"/>
        <v>0</v>
      </c>
      <c r="FR15" s="582"/>
      <c r="FS15" s="582">
        <f t="shared" si="62"/>
        <v>0</v>
      </c>
      <c r="FT15" s="582"/>
      <c r="FU15" s="582"/>
      <c r="FV15" s="582"/>
      <c r="FW15" s="582"/>
      <c r="FX15" s="582"/>
      <c r="FY15" s="581" t="s">
        <v>417</v>
      </c>
      <c r="FZ15" s="582"/>
      <c r="GA15" s="582"/>
      <c r="GB15" s="582"/>
      <c r="GC15" s="582"/>
      <c r="GD15" s="582"/>
      <c r="GE15" s="582"/>
      <c r="GF15" s="588" t="s">
        <v>417</v>
      </c>
      <c r="GG15" s="581" t="s">
        <v>417</v>
      </c>
      <c r="GH15" s="581" t="s">
        <v>417</v>
      </c>
      <c r="GI15" s="581" t="s">
        <v>417</v>
      </c>
      <c r="GJ15" s="581"/>
      <c r="GK15" s="581"/>
      <c r="GL15" s="581" t="s">
        <v>418</v>
      </c>
      <c r="GM15" s="581"/>
      <c r="GN15" s="589">
        <v>2</v>
      </c>
      <c r="GO15" s="809">
        <v>2</v>
      </c>
      <c r="GP15" s="809" t="s">
        <v>1062</v>
      </c>
      <c r="GQ15" s="810"/>
      <c r="GR15" s="1002"/>
      <c r="GS15" s="590"/>
      <c r="GT15" s="811">
        <v>2</v>
      </c>
      <c r="GU15" s="811">
        <v>2</v>
      </c>
      <c r="GV15" s="590"/>
      <c r="GW15" s="590"/>
      <c r="GX15" s="312">
        <v>2</v>
      </c>
      <c r="GY15" s="590"/>
      <c r="GZ15" s="590"/>
      <c r="HA15" s="812">
        <f t="shared" si="86"/>
        <v>0</v>
      </c>
      <c r="HB15" s="811">
        <f t="shared" si="87"/>
        <v>0</v>
      </c>
      <c r="HC15" s="811">
        <f t="shared" si="88"/>
        <v>4.7</v>
      </c>
      <c r="HD15" s="809">
        <f t="shared" si="89"/>
        <v>192488</v>
      </c>
      <c r="HE15" s="812">
        <f t="shared" si="63"/>
        <v>0</v>
      </c>
      <c r="HF15" s="809">
        <f t="shared" si="64"/>
        <v>0</v>
      </c>
      <c r="HG15" s="811">
        <f t="shared" si="65"/>
        <v>0</v>
      </c>
      <c r="HH15" s="809">
        <f t="shared" si="66"/>
        <v>0</v>
      </c>
      <c r="HI15" s="591">
        <f t="shared" si="90"/>
        <v>0</v>
      </c>
      <c r="HL15" s="688">
        <f t="shared" si="14"/>
        <v>0</v>
      </c>
    </row>
    <row r="16" spans="1:220" s="592" customFormat="1" ht="48" outlineLevel="1">
      <c r="A16" s="578" t="s">
        <v>386</v>
      </c>
      <c r="B16" s="579"/>
      <c r="C16" s="580">
        <v>4</v>
      </c>
      <c r="D16" s="580"/>
      <c r="E16" s="580"/>
      <c r="F16" s="268" t="s">
        <v>1403</v>
      </c>
      <c r="G16" s="270"/>
      <c r="H16" s="270"/>
      <c r="I16" s="270"/>
      <c r="J16" s="581">
        <v>2010</v>
      </c>
      <c r="K16" s="581">
        <v>2012</v>
      </c>
      <c r="L16" s="581" t="s">
        <v>417</v>
      </c>
      <c r="M16" s="581" t="s">
        <v>417</v>
      </c>
      <c r="N16" s="581" t="s">
        <v>417</v>
      </c>
      <c r="O16" s="581" t="s">
        <v>417</v>
      </c>
      <c r="P16" s="273" t="s">
        <v>1347</v>
      </c>
      <c r="Q16" s="273">
        <v>2</v>
      </c>
      <c r="R16" s="273" t="s">
        <v>417</v>
      </c>
      <c r="S16" s="273" t="s">
        <v>417</v>
      </c>
      <c r="T16" s="273" t="s">
        <v>417</v>
      </c>
      <c r="U16" s="582">
        <v>0</v>
      </c>
      <c r="V16" s="582">
        <v>21</v>
      </c>
      <c r="W16" s="582">
        <v>0</v>
      </c>
      <c r="X16" s="582">
        <v>0</v>
      </c>
      <c r="Y16" s="583"/>
      <c r="Z16" s="582">
        <v>0</v>
      </c>
      <c r="AA16" s="582"/>
      <c r="AB16" s="582"/>
      <c r="AC16" s="583"/>
      <c r="AD16" s="583">
        <v>0</v>
      </c>
      <c r="AE16" s="583"/>
      <c r="AF16" s="583"/>
      <c r="AG16" s="582">
        <f t="shared" si="67"/>
        <v>0</v>
      </c>
      <c r="AH16" s="582">
        <f t="shared" si="68"/>
        <v>0</v>
      </c>
      <c r="AI16" s="582">
        <f t="shared" si="69"/>
        <v>0</v>
      </c>
      <c r="AJ16" s="582">
        <f t="shared" si="70"/>
        <v>0</v>
      </c>
      <c r="AK16" s="582">
        <f t="shared" si="46"/>
        <v>0</v>
      </c>
      <c r="AL16" s="582">
        <f t="shared" si="47"/>
        <v>0</v>
      </c>
      <c r="AM16" s="582"/>
      <c r="AN16" s="582"/>
      <c r="AO16" s="582">
        <f t="shared" si="48"/>
        <v>0</v>
      </c>
      <c r="AP16" s="582">
        <f t="shared" si="49"/>
        <v>0</v>
      </c>
      <c r="AQ16" s="582"/>
      <c r="AR16" s="582"/>
      <c r="AS16" s="582">
        <f t="shared" si="50"/>
        <v>0</v>
      </c>
      <c r="AT16" s="582">
        <f t="shared" si="51"/>
        <v>0</v>
      </c>
      <c r="AU16" s="582"/>
      <c r="AV16" s="582"/>
      <c r="AW16" s="582">
        <f t="shared" si="71"/>
        <v>0</v>
      </c>
      <c r="AX16" s="582">
        <f t="shared" si="72"/>
        <v>0</v>
      </c>
      <c r="AY16" s="582"/>
      <c r="AZ16" s="582"/>
      <c r="BA16" s="582"/>
      <c r="BB16" s="582"/>
      <c r="BC16" s="582"/>
      <c r="BD16" s="582"/>
      <c r="BE16" s="582"/>
      <c r="BF16" s="582"/>
      <c r="BG16" s="582"/>
      <c r="BH16" s="582"/>
      <c r="BI16" s="582">
        <v>0</v>
      </c>
      <c r="BJ16" s="582">
        <v>0</v>
      </c>
      <c r="BK16" s="582"/>
      <c r="BL16" s="582"/>
      <c r="BM16" s="582"/>
      <c r="BN16" s="582"/>
      <c r="BO16" s="582"/>
      <c r="BP16" s="582"/>
      <c r="BQ16" s="582"/>
      <c r="BR16" s="582"/>
      <c r="BS16" s="582"/>
      <c r="BT16" s="582"/>
      <c r="BU16" s="582">
        <f t="shared" si="73"/>
        <v>779260.89314122032</v>
      </c>
      <c r="BV16" s="582">
        <v>50971.235593220343</v>
      </c>
      <c r="BW16" s="582">
        <v>0</v>
      </c>
      <c r="BX16" s="582">
        <v>691709.59918882768</v>
      </c>
      <c r="BY16" s="582">
        <v>36580.058359172261</v>
      </c>
      <c r="BZ16" s="582">
        <v>779260.89314122044</v>
      </c>
      <c r="CA16" s="582"/>
      <c r="CB16" s="582"/>
      <c r="CC16" s="581" t="s">
        <v>426</v>
      </c>
      <c r="CD16" s="582">
        <v>53.5</v>
      </c>
      <c r="CE16" s="582">
        <v>1755110.87</v>
      </c>
      <c r="CF16" s="581">
        <v>5.0999999999999996</v>
      </c>
      <c r="CG16" s="581">
        <v>5.7</v>
      </c>
      <c r="CH16" s="582"/>
      <c r="CI16" s="582"/>
      <c r="CJ16" s="582"/>
      <c r="CK16" s="582">
        <v>0</v>
      </c>
      <c r="CL16" s="582"/>
      <c r="CM16" s="582">
        <v>728289.6575480001</v>
      </c>
      <c r="CN16" s="582">
        <v>711289.83050847461</v>
      </c>
      <c r="CO16" s="582"/>
      <c r="CP16" s="582">
        <v>219379.48805647466</v>
      </c>
      <c r="CQ16" s="582">
        <f t="shared" si="74"/>
        <v>219379.48805647466</v>
      </c>
      <c r="CR16" s="582"/>
      <c r="CS16" s="582"/>
      <c r="CT16" s="582">
        <v>98720.769625413595</v>
      </c>
      <c r="CU16" s="582">
        <v>120658.71843106108</v>
      </c>
      <c r="CV16" s="582">
        <v>12065.871843106108</v>
      </c>
      <c r="CW16" s="582">
        <v>36197.615529318318</v>
      </c>
      <c r="CX16" s="582">
        <v>72395.231058636651</v>
      </c>
      <c r="CY16" s="809">
        <f t="shared" si="75"/>
        <v>0</v>
      </c>
      <c r="CZ16" s="582">
        <v>508910.16949152545</v>
      </c>
      <c r="DA16" s="582"/>
      <c r="DB16" s="582">
        <v>0</v>
      </c>
      <c r="DC16" s="582">
        <v>20060</v>
      </c>
      <c r="DD16" s="582">
        <v>20060</v>
      </c>
      <c r="DE16" s="582">
        <v>238808</v>
      </c>
      <c r="DF16" s="582">
        <f t="shared" si="76"/>
        <v>238808.00000000003</v>
      </c>
      <c r="DG16" s="582"/>
      <c r="DH16" s="582"/>
      <c r="DI16" s="582"/>
      <c r="DJ16" s="582"/>
      <c r="DK16" s="582"/>
      <c r="DL16" s="582"/>
      <c r="DM16" s="582"/>
      <c r="DN16" s="582">
        <v>107463.6</v>
      </c>
      <c r="DO16" s="582">
        <v>131344.40000000002</v>
      </c>
      <c r="DP16" s="582"/>
      <c r="DQ16" s="582">
        <v>13134.440000000002</v>
      </c>
      <c r="DR16" s="582">
        <v>39403.320000000007</v>
      </c>
      <c r="DS16" s="582">
        <v>78806.640000000014</v>
      </c>
      <c r="DT16" s="582"/>
      <c r="DU16" s="582"/>
      <c r="DV16" s="582"/>
      <c r="DW16" s="582"/>
      <c r="DX16" s="582">
        <v>238808.00000000003</v>
      </c>
      <c r="DY16" s="582">
        <v>102687.44000000002</v>
      </c>
      <c r="DZ16" s="582"/>
      <c r="EA16" s="582"/>
      <c r="EB16" s="582">
        <v>600514</v>
      </c>
      <c r="EC16" s="582"/>
      <c r="ED16" s="582">
        <v>0</v>
      </c>
      <c r="EE16" s="582"/>
      <c r="EF16" s="582"/>
      <c r="EG16" s="582">
        <v>0</v>
      </c>
      <c r="EH16" s="582">
        <f t="shared" si="78"/>
        <v>0</v>
      </c>
      <c r="EI16" s="582"/>
      <c r="EJ16" s="582"/>
      <c r="EK16" s="582"/>
      <c r="EL16" s="582"/>
      <c r="EM16" s="582">
        <v>0</v>
      </c>
      <c r="EN16" s="582">
        <v>0</v>
      </c>
      <c r="EO16" s="582">
        <v>0</v>
      </c>
      <c r="EP16" s="582">
        <v>779260.89314122044</v>
      </c>
      <c r="EQ16" s="582"/>
      <c r="ER16" s="582">
        <f t="shared" si="79"/>
        <v>219379.48805647466</v>
      </c>
      <c r="ES16" s="584"/>
      <c r="ET16" s="585">
        <f t="shared" si="80"/>
        <v>39488.307850165438</v>
      </c>
      <c r="EU16" s="582">
        <f t="shared" si="81"/>
        <v>0</v>
      </c>
      <c r="EV16" s="586">
        <v>2012</v>
      </c>
      <c r="EW16" s="587">
        <f t="shared" si="82"/>
        <v>2.3944173344998661E-2</v>
      </c>
      <c r="EX16" s="582">
        <f t="shared" si="83"/>
        <v>0</v>
      </c>
      <c r="EY16" s="582">
        <f t="shared" si="52"/>
        <v>0</v>
      </c>
      <c r="EZ16" s="582">
        <f t="shared" si="53"/>
        <v>0</v>
      </c>
      <c r="FA16" s="582">
        <f t="shared" ref="FA16:FA21" si="91">CQ16</f>
        <v>219379.48805647466</v>
      </c>
      <c r="FB16" s="582">
        <f t="shared" si="54"/>
        <v>0</v>
      </c>
      <c r="FC16" s="582"/>
      <c r="FD16" s="582">
        <f t="shared" si="85"/>
        <v>0</v>
      </c>
      <c r="FE16" s="582"/>
      <c r="FF16" s="582">
        <f t="shared" si="55"/>
        <v>0</v>
      </c>
      <c r="FG16" s="582"/>
      <c r="FH16" s="582"/>
      <c r="FI16" s="582"/>
      <c r="FJ16" s="582"/>
      <c r="FK16" s="582">
        <f t="shared" si="56"/>
        <v>0</v>
      </c>
      <c r="FL16" s="582">
        <f t="shared" si="57"/>
        <v>0</v>
      </c>
      <c r="FM16" s="582">
        <f t="shared" si="58"/>
        <v>0</v>
      </c>
      <c r="FN16" s="582">
        <f t="shared" si="59"/>
        <v>238808.00000000003</v>
      </c>
      <c r="FO16" s="582">
        <f t="shared" si="60"/>
        <v>0</v>
      </c>
      <c r="FP16" s="582"/>
      <c r="FQ16" s="582">
        <f t="shared" si="61"/>
        <v>0</v>
      </c>
      <c r="FR16" s="582"/>
      <c r="FS16" s="582">
        <f t="shared" si="62"/>
        <v>0</v>
      </c>
      <c r="FT16" s="582"/>
      <c r="FU16" s="582"/>
      <c r="FV16" s="582"/>
      <c r="FW16" s="582"/>
      <c r="FX16" s="582"/>
      <c r="FY16" s="581" t="s">
        <v>417</v>
      </c>
      <c r="FZ16" s="582"/>
      <c r="GA16" s="582"/>
      <c r="GB16" s="582"/>
      <c r="GC16" s="582"/>
      <c r="GD16" s="582"/>
      <c r="GE16" s="582"/>
      <c r="GF16" s="588" t="s">
        <v>417</v>
      </c>
      <c r="GG16" s="581" t="s">
        <v>417</v>
      </c>
      <c r="GH16" s="581" t="s">
        <v>417</v>
      </c>
      <c r="GI16" s="581" t="s">
        <v>417</v>
      </c>
      <c r="GJ16" s="581" t="s">
        <v>417</v>
      </c>
      <c r="GK16" s="581"/>
      <c r="GL16" s="581" t="s">
        <v>418</v>
      </c>
      <c r="GM16" s="581" t="s">
        <v>497</v>
      </c>
      <c r="GN16" s="589">
        <v>6</v>
      </c>
      <c r="GO16" s="809">
        <v>6</v>
      </c>
      <c r="GP16" s="809" t="s">
        <v>1062</v>
      </c>
      <c r="GQ16" s="810"/>
      <c r="GR16" s="1002"/>
      <c r="GS16" s="813" t="s">
        <v>409</v>
      </c>
      <c r="GT16" s="811">
        <v>4</v>
      </c>
      <c r="GU16" s="811">
        <v>4</v>
      </c>
      <c r="GV16" s="590"/>
      <c r="GW16" s="590"/>
      <c r="GX16" s="312">
        <v>2</v>
      </c>
      <c r="GY16" s="590"/>
      <c r="GZ16" s="590"/>
      <c r="HA16" s="812">
        <f t="shared" si="86"/>
        <v>0</v>
      </c>
      <c r="HB16" s="811">
        <f t="shared" si="87"/>
        <v>0</v>
      </c>
      <c r="HC16" s="811">
        <f t="shared" si="88"/>
        <v>0</v>
      </c>
      <c r="HD16" s="809">
        <f t="shared" si="89"/>
        <v>0</v>
      </c>
      <c r="HE16" s="812">
        <f t="shared" si="63"/>
        <v>0</v>
      </c>
      <c r="HF16" s="809">
        <f t="shared" si="64"/>
        <v>0</v>
      </c>
      <c r="HG16" s="811">
        <f t="shared" si="65"/>
        <v>0</v>
      </c>
      <c r="HH16" s="809">
        <f t="shared" si="66"/>
        <v>0</v>
      </c>
      <c r="HI16" s="591">
        <f t="shared" si="90"/>
        <v>0</v>
      </c>
      <c r="HL16" s="688">
        <f t="shared" si="14"/>
        <v>0</v>
      </c>
    </row>
    <row r="17" spans="1:220" s="592" customFormat="1" ht="36" outlineLevel="1">
      <c r="A17" s="578" t="s">
        <v>386</v>
      </c>
      <c r="B17" s="579"/>
      <c r="C17" s="580">
        <v>5</v>
      </c>
      <c r="D17" s="580"/>
      <c r="E17" s="580"/>
      <c r="F17" s="268" t="s">
        <v>1404</v>
      </c>
      <c r="G17" s="270"/>
      <c r="H17" s="270"/>
      <c r="I17" s="270"/>
      <c r="J17" s="581">
        <v>2010</v>
      </c>
      <c r="K17" s="581">
        <v>2011</v>
      </c>
      <c r="L17" s="581" t="s">
        <v>417</v>
      </c>
      <c r="M17" s="581" t="s">
        <v>417</v>
      </c>
      <c r="N17" s="581" t="s">
        <v>417</v>
      </c>
      <c r="O17" s="581" t="s">
        <v>417</v>
      </c>
      <c r="P17" s="273" t="s">
        <v>1347</v>
      </c>
      <c r="Q17" s="273">
        <v>1</v>
      </c>
      <c r="R17" s="273" t="s">
        <v>417</v>
      </c>
      <c r="S17" s="273" t="s">
        <v>417</v>
      </c>
      <c r="T17" s="273" t="s">
        <v>417</v>
      </c>
      <c r="U17" s="582"/>
      <c r="V17" s="582">
        <v>22.9</v>
      </c>
      <c r="W17" s="582"/>
      <c r="X17" s="582"/>
      <c r="Y17" s="583"/>
      <c r="Z17" s="582">
        <v>22.9</v>
      </c>
      <c r="AA17" s="582"/>
      <c r="AB17" s="582"/>
      <c r="AC17" s="583"/>
      <c r="AD17" s="583">
        <v>22.9</v>
      </c>
      <c r="AE17" s="583"/>
      <c r="AF17" s="583"/>
      <c r="AG17" s="582">
        <f t="shared" si="67"/>
        <v>0</v>
      </c>
      <c r="AH17" s="582">
        <f t="shared" si="68"/>
        <v>22.9</v>
      </c>
      <c r="AI17" s="582">
        <f t="shared" si="69"/>
        <v>0</v>
      </c>
      <c r="AJ17" s="582">
        <f t="shared" si="70"/>
        <v>0</v>
      </c>
      <c r="AK17" s="582">
        <f t="shared" si="46"/>
        <v>0</v>
      </c>
      <c r="AL17" s="582">
        <f t="shared" si="47"/>
        <v>0</v>
      </c>
      <c r="AM17" s="582"/>
      <c r="AN17" s="582"/>
      <c r="AO17" s="582">
        <f t="shared" si="48"/>
        <v>0</v>
      </c>
      <c r="AP17" s="582">
        <f t="shared" si="49"/>
        <v>0</v>
      </c>
      <c r="AQ17" s="582"/>
      <c r="AR17" s="582"/>
      <c r="AS17" s="582">
        <f t="shared" si="50"/>
        <v>0</v>
      </c>
      <c r="AT17" s="582">
        <f t="shared" si="51"/>
        <v>0</v>
      </c>
      <c r="AU17" s="582"/>
      <c r="AV17" s="582"/>
      <c r="AW17" s="582">
        <f t="shared" si="71"/>
        <v>0</v>
      </c>
      <c r="AX17" s="582">
        <f t="shared" si="72"/>
        <v>22.9</v>
      </c>
      <c r="AY17" s="582"/>
      <c r="AZ17" s="582"/>
      <c r="BA17" s="582"/>
      <c r="BB17" s="582"/>
      <c r="BC17" s="582"/>
      <c r="BD17" s="582"/>
      <c r="BE17" s="582"/>
      <c r="BF17" s="582"/>
      <c r="BG17" s="582"/>
      <c r="BH17" s="582"/>
      <c r="BI17" s="582">
        <v>0</v>
      </c>
      <c r="BJ17" s="582">
        <v>22.9</v>
      </c>
      <c r="BK17" s="582"/>
      <c r="BL17" s="582"/>
      <c r="BM17" s="582"/>
      <c r="BN17" s="582"/>
      <c r="BO17" s="582"/>
      <c r="BP17" s="582"/>
      <c r="BQ17" s="582"/>
      <c r="BR17" s="582"/>
      <c r="BS17" s="582"/>
      <c r="BT17" s="582"/>
      <c r="BU17" s="582">
        <f t="shared" si="73"/>
        <v>800254.38450400019</v>
      </c>
      <c r="BV17" s="582">
        <v>55625.131016949163</v>
      </c>
      <c r="BW17" s="582">
        <v>0</v>
      </c>
      <c r="BX17" s="582">
        <v>706277.15347864421</v>
      </c>
      <c r="BY17" s="582">
        <v>38352.100008406778</v>
      </c>
      <c r="BZ17" s="582">
        <v>800254.38450400007</v>
      </c>
      <c r="CA17" s="582"/>
      <c r="CB17" s="582"/>
      <c r="CC17" s="581" t="s">
        <v>426</v>
      </c>
      <c r="CD17" s="582">
        <v>28</v>
      </c>
      <c r="CE17" s="582">
        <v>735054.99</v>
      </c>
      <c r="CF17" s="581">
        <v>6</v>
      </c>
      <c r="CG17" s="581">
        <v>8.1999999999999993</v>
      </c>
      <c r="CH17" s="582"/>
      <c r="CI17" s="582"/>
      <c r="CJ17" s="582"/>
      <c r="CK17" s="582">
        <f>55625.131</f>
        <v>55625.131000000001</v>
      </c>
      <c r="CL17" s="582"/>
      <c r="CM17" s="582">
        <v>744629.25348705088</v>
      </c>
      <c r="CN17" s="582">
        <v>696178.81355932204</v>
      </c>
      <c r="CO17" s="582"/>
      <c r="CP17" s="582">
        <v>744629.25348705088</v>
      </c>
      <c r="CQ17" s="582">
        <f t="shared" si="74"/>
        <v>744629.25348705088</v>
      </c>
      <c r="CR17" s="582"/>
      <c r="CS17" s="582">
        <v>111694.38802305763</v>
      </c>
      <c r="CT17" s="582">
        <v>297851.70139482035</v>
      </c>
      <c r="CU17" s="582">
        <v>335083.16406917293</v>
      </c>
      <c r="CV17" s="582">
        <v>33508.316406917293</v>
      </c>
      <c r="CW17" s="582">
        <v>100524.94922075188</v>
      </c>
      <c r="CX17" s="582">
        <v>201049.89844150376</v>
      </c>
      <c r="CY17" s="809">
        <f t="shared" si="75"/>
        <v>0</v>
      </c>
      <c r="CZ17" s="582"/>
      <c r="DA17" s="582"/>
      <c r="DB17" s="582">
        <v>0</v>
      </c>
      <c r="DC17" s="582">
        <v>57171</v>
      </c>
      <c r="DD17" s="582">
        <v>57171</v>
      </c>
      <c r="DE17" s="582">
        <v>821491</v>
      </c>
      <c r="DF17" s="582">
        <f t="shared" si="76"/>
        <v>821491</v>
      </c>
      <c r="DG17" s="582"/>
      <c r="DH17" s="582"/>
      <c r="DI17" s="582"/>
      <c r="DJ17" s="582"/>
      <c r="DK17" s="582"/>
      <c r="DL17" s="582">
        <v>123223.65</v>
      </c>
      <c r="DM17" s="582"/>
      <c r="DN17" s="582">
        <v>328596.40000000002</v>
      </c>
      <c r="DO17" s="582">
        <v>369670.95</v>
      </c>
      <c r="DP17" s="582"/>
      <c r="DQ17" s="582">
        <v>36967.095000000001</v>
      </c>
      <c r="DR17" s="582">
        <v>110901.285</v>
      </c>
      <c r="DS17" s="582">
        <v>221802.56999999998</v>
      </c>
      <c r="DT17" s="582"/>
      <c r="DU17" s="582"/>
      <c r="DV17" s="582"/>
      <c r="DW17" s="582"/>
      <c r="DX17" s="582">
        <v>821491</v>
      </c>
      <c r="DY17" s="582">
        <v>353241.13</v>
      </c>
      <c r="DZ17" s="582"/>
      <c r="EA17" s="582"/>
      <c r="EB17" s="582"/>
      <c r="EC17" s="582"/>
      <c r="ED17" s="582">
        <v>0</v>
      </c>
      <c r="EE17" s="582"/>
      <c r="EF17" s="582"/>
      <c r="EG17" s="582">
        <v>800254.38450399996</v>
      </c>
      <c r="EH17" s="582">
        <f t="shared" si="78"/>
        <v>800254.38450399996</v>
      </c>
      <c r="EI17" s="582"/>
      <c r="EJ17" s="582"/>
      <c r="EK17" s="582"/>
      <c r="EL17" s="582">
        <v>800254.38450399996</v>
      </c>
      <c r="EM17" s="582">
        <v>80025.43845039999</v>
      </c>
      <c r="EN17" s="582">
        <v>240076.3153512</v>
      </c>
      <c r="EO17" s="582">
        <v>480152.63070239994</v>
      </c>
      <c r="EP17" s="582"/>
      <c r="EQ17" s="582"/>
      <c r="ER17" s="582">
        <f t="shared" si="79"/>
        <v>-1.6949023120105267E-5</v>
      </c>
      <c r="ES17" s="584"/>
      <c r="ET17" s="585">
        <f t="shared" si="80"/>
        <v>134033.26562766914</v>
      </c>
      <c r="EU17" s="582">
        <f t="shared" si="81"/>
        <v>144045.78921071999</v>
      </c>
      <c r="EV17" s="586">
        <v>2012</v>
      </c>
      <c r="EW17" s="587">
        <f t="shared" si="82"/>
        <v>8.1272556888550382E-2</v>
      </c>
      <c r="EX17" s="582">
        <f t="shared" si="83"/>
        <v>0</v>
      </c>
      <c r="EY17" s="582">
        <f t="shared" si="52"/>
        <v>0</v>
      </c>
      <c r="EZ17" s="582">
        <f t="shared" si="53"/>
        <v>0</v>
      </c>
      <c r="FA17" s="582">
        <f t="shared" si="91"/>
        <v>744629.25348705088</v>
      </c>
      <c r="FB17" s="582">
        <f t="shared" si="54"/>
        <v>0</v>
      </c>
      <c r="FC17" s="582"/>
      <c r="FD17" s="582">
        <f t="shared" si="85"/>
        <v>0</v>
      </c>
      <c r="FE17" s="582"/>
      <c r="FF17" s="582">
        <f t="shared" si="55"/>
        <v>0</v>
      </c>
      <c r="FG17" s="582"/>
      <c r="FH17" s="582"/>
      <c r="FI17" s="582"/>
      <c r="FJ17" s="582"/>
      <c r="FK17" s="582">
        <f t="shared" si="56"/>
        <v>0</v>
      </c>
      <c r="FL17" s="582">
        <f t="shared" si="57"/>
        <v>0</v>
      </c>
      <c r="FM17" s="582">
        <f t="shared" si="58"/>
        <v>0</v>
      </c>
      <c r="FN17" s="582">
        <f t="shared" si="59"/>
        <v>821491</v>
      </c>
      <c r="FO17" s="582">
        <f t="shared" si="60"/>
        <v>0</v>
      </c>
      <c r="FP17" s="582"/>
      <c r="FQ17" s="582">
        <f t="shared" si="61"/>
        <v>0</v>
      </c>
      <c r="FR17" s="582"/>
      <c r="FS17" s="582">
        <f t="shared" si="62"/>
        <v>0</v>
      </c>
      <c r="FT17" s="582"/>
      <c r="FU17" s="582"/>
      <c r="FV17" s="582"/>
      <c r="FW17" s="582"/>
      <c r="FX17" s="582"/>
      <c r="FY17" s="581" t="s">
        <v>417</v>
      </c>
      <c r="FZ17" s="582"/>
      <c r="GA17" s="582"/>
      <c r="GB17" s="582"/>
      <c r="GC17" s="582"/>
      <c r="GD17" s="582"/>
      <c r="GE17" s="582"/>
      <c r="GF17" s="588" t="s">
        <v>417</v>
      </c>
      <c r="GG17" s="581" t="s">
        <v>417</v>
      </c>
      <c r="GH17" s="581" t="s">
        <v>417</v>
      </c>
      <c r="GI17" s="581" t="s">
        <v>417</v>
      </c>
      <c r="GJ17" s="581"/>
      <c r="GK17" s="581"/>
      <c r="GL17" s="581"/>
      <c r="GM17" s="581" t="s">
        <v>497</v>
      </c>
      <c r="GN17" s="589">
        <v>6</v>
      </c>
      <c r="GO17" s="809">
        <v>6</v>
      </c>
      <c r="GP17" s="809" t="s">
        <v>1062</v>
      </c>
      <c r="GQ17" s="810"/>
      <c r="GR17" s="1002"/>
      <c r="GS17" s="813" t="s">
        <v>409</v>
      </c>
      <c r="GT17" s="811">
        <v>4</v>
      </c>
      <c r="GU17" s="811">
        <v>4</v>
      </c>
      <c r="GV17" s="590"/>
      <c r="GW17" s="590"/>
      <c r="GX17" s="312">
        <v>2</v>
      </c>
      <c r="GY17" s="590"/>
      <c r="GZ17" s="590"/>
      <c r="HA17" s="812">
        <f t="shared" si="86"/>
        <v>0</v>
      </c>
      <c r="HB17" s="811">
        <f t="shared" si="87"/>
        <v>0</v>
      </c>
      <c r="HC17" s="811">
        <f t="shared" si="88"/>
        <v>22.9</v>
      </c>
      <c r="HD17" s="809">
        <f t="shared" si="89"/>
        <v>800254.38450399996</v>
      </c>
      <c r="HE17" s="812">
        <f t="shared" si="63"/>
        <v>0</v>
      </c>
      <c r="HF17" s="809">
        <f t="shared" si="64"/>
        <v>0</v>
      </c>
      <c r="HG17" s="811">
        <f t="shared" si="65"/>
        <v>0</v>
      </c>
      <c r="HH17" s="809">
        <f t="shared" si="66"/>
        <v>0</v>
      </c>
      <c r="HI17" s="591">
        <f t="shared" si="90"/>
        <v>0</v>
      </c>
      <c r="HL17" s="688">
        <f t="shared" si="14"/>
        <v>0</v>
      </c>
    </row>
    <row r="18" spans="1:220" s="592" customFormat="1" ht="72" outlineLevel="1">
      <c r="A18" s="578" t="s">
        <v>386</v>
      </c>
      <c r="B18" s="579"/>
      <c r="C18" s="580">
        <v>6</v>
      </c>
      <c r="D18" s="580"/>
      <c r="E18" s="580"/>
      <c r="F18" s="268" t="s">
        <v>251</v>
      </c>
      <c r="G18" s="270"/>
      <c r="H18" s="270"/>
      <c r="I18" s="270"/>
      <c r="J18" s="581">
        <v>2010</v>
      </c>
      <c r="K18" s="581">
        <v>2012</v>
      </c>
      <c r="L18" s="581" t="s">
        <v>417</v>
      </c>
      <c r="M18" s="581" t="s">
        <v>417</v>
      </c>
      <c r="N18" s="581" t="s">
        <v>417</v>
      </c>
      <c r="O18" s="581" t="s">
        <v>417</v>
      </c>
      <c r="P18" s="273" t="s">
        <v>1347</v>
      </c>
      <c r="Q18" s="273">
        <v>2</v>
      </c>
      <c r="R18" s="273" t="s">
        <v>417</v>
      </c>
      <c r="S18" s="273" t="s">
        <v>417</v>
      </c>
      <c r="T18" s="273" t="s">
        <v>417</v>
      </c>
      <c r="U18" s="582"/>
      <c r="V18" s="582">
        <v>53.14</v>
      </c>
      <c r="W18" s="582"/>
      <c r="X18" s="582"/>
      <c r="Y18" s="583"/>
      <c r="Z18" s="582"/>
      <c r="AA18" s="582"/>
      <c r="AB18" s="582"/>
      <c r="AC18" s="583"/>
      <c r="AD18" s="583"/>
      <c r="AE18" s="583"/>
      <c r="AF18" s="583"/>
      <c r="AG18" s="582">
        <f t="shared" si="67"/>
        <v>0</v>
      </c>
      <c r="AH18" s="582">
        <f t="shared" si="68"/>
        <v>0</v>
      </c>
      <c r="AI18" s="582">
        <f t="shared" si="69"/>
        <v>0</v>
      </c>
      <c r="AJ18" s="582">
        <f t="shared" si="70"/>
        <v>0</v>
      </c>
      <c r="AK18" s="582">
        <f t="shared" si="46"/>
        <v>0</v>
      </c>
      <c r="AL18" s="582">
        <f t="shared" si="47"/>
        <v>0</v>
      </c>
      <c r="AM18" s="582"/>
      <c r="AN18" s="582"/>
      <c r="AO18" s="582">
        <f t="shared" si="48"/>
        <v>0</v>
      </c>
      <c r="AP18" s="582">
        <f t="shared" si="49"/>
        <v>0</v>
      </c>
      <c r="AQ18" s="582"/>
      <c r="AR18" s="582"/>
      <c r="AS18" s="582">
        <f t="shared" si="50"/>
        <v>0</v>
      </c>
      <c r="AT18" s="582">
        <f t="shared" si="51"/>
        <v>0</v>
      </c>
      <c r="AU18" s="582"/>
      <c r="AV18" s="582"/>
      <c r="AW18" s="582">
        <f t="shared" si="71"/>
        <v>0</v>
      </c>
      <c r="AX18" s="582">
        <f t="shared" si="72"/>
        <v>0</v>
      </c>
      <c r="AY18" s="582"/>
      <c r="AZ18" s="582"/>
      <c r="BA18" s="582"/>
      <c r="BB18" s="582"/>
      <c r="BC18" s="582"/>
      <c r="BD18" s="582"/>
      <c r="BE18" s="582"/>
      <c r="BF18" s="582"/>
      <c r="BG18" s="582"/>
      <c r="BH18" s="582"/>
      <c r="BI18" s="582">
        <v>0</v>
      </c>
      <c r="BJ18" s="582">
        <v>0</v>
      </c>
      <c r="BK18" s="582"/>
      <c r="BL18" s="582"/>
      <c r="BM18" s="582"/>
      <c r="BN18" s="582"/>
      <c r="BO18" s="582"/>
      <c r="BP18" s="582"/>
      <c r="BQ18" s="582"/>
      <c r="BR18" s="582"/>
      <c r="BS18" s="582"/>
      <c r="BT18" s="582"/>
      <c r="BU18" s="582">
        <f t="shared" si="73"/>
        <v>1875331.4935552597</v>
      </c>
      <c r="BV18" s="582">
        <v>280381.89735593228</v>
      </c>
      <c r="BW18" s="582">
        <v>0</v>
      </c>
      <c r="BX18" s="582">
        <v>1491517.5556214771</v>
      </c>
      <c r="BY18" s="582">
        <v>103432.04057785033</v>
      </c>
      <c r="BZ18" s="582">
        <v>1875331.4935552597</v>
      </c>
      <c r="CA18" s="582"/>
      <c r="CB18" s="582"/>
      <c r="CC18" s="581" t="s">
        <v>426</v>
      </c>
      <c r="CD18" s="582">
        <v>26</v>
      </c>
      <c r="CE18" s="582">
        <v>1831064.01</v>
      </c>
      <c r="CF18" s="581">
        <v>6.8</v>
      </c>
      <c r="CG18" s="581">
        <v>9.5</v>
      </c>
      <c r="CH18" s="582"/>
      <c r="CI18" s="582"/>
      <c r="CJ18" s="582"/>
      <c r="CK18" s="582">
        <v>0</v>
      </c>
      <c r="CL18" s="582"/>
      <c r="CM18" s="582">
        <v>1594949.5961993274</v>
      </c>
      <c r="CN18" s="582">
        <v>1151862.1327739034</v>
      </c>
      <c r="CO18" s="582"/>
      <c r="CP18" s="582">
        <v>851187.73179254774</v>
      </c>
      <c r="CQ18" s="582">
        <f t="shared" si="74"/>
        <v>851187.73179254774</v>
      </c>
      <c r="CR18" s="582"/>
      <c r="CS18" s="582">
        <v>127678.15976888213</v>
      </c>
      <c r="CT18" s="582">
        <v>340475.09271701908</v>
      </c>
      <c r="CU18" s="582">
        <v>383034.47930664645</v>
      </c>
      <c r="CV18" s="582">
        <v>38303.447930664646</v>
      </c>
      <c r="CW18" s="582">
        <v>114910.34379199393</v>
      </c>
      <c r="CX18" s="582">
        <v>229820.68758398789</v>
      </c>
      <c r="CY18" s="809">
        <f t="shared" si="75"/>
        <v>0</v>
      </c>
      <c r="CZ18" s="582">
        <v>743761.86440677976</v>
      </c>
      <c r="DA18" s="582"/>
      <c r="DB18" s="582">
        <v>0</v>
      </c>
      <c r="DC18" s="582">
        <v>522843</v>
      </c>
      <c r="DD18" s="582">
        <v>522843</v>
      </c>
      <c r="DE18" s="582">
        <v>481558.18430537998</v>
      </c>
      <c r="DF18" s="582">
        <f t="shared" si="76"/>
        <v>481558.18430537998</v>
      </c>
      <c r="DG18" s="582"/>
      <c r="DH18" s="582"/>
      <c r="DI18" s="582"/>
      <c r="DJ18" s="582"/>
      <c r="DK18" s="582"/>
      <c r="DL18" s="582">
        <v>72233.727645806997</v>
      </c>
      <c r="DM18" s="582"/>
      <c r="DN18" s="582">
        <v>192623.27372215199</v>
      </c>
      <c r="DO18" s="582">
        <v>216701.18293742099</v>
      </c>
      <c r="DP18" s="582"/>
      <c r="DQ18" s="582">
        <v>21670.1182937421</v>
      </c>
      <c r="DR18" s="582">
        <v>65010.354881226296</v>
      </c>
      <c r="DS18" s="582">
        <v>130020.70976245261</v>
      </c>
      <c r="DT18" s="582"/>
      <c r="DU18" s="582"/>
      <c r="DV18" s="582"/>
      <c r="DW18" s="582"/>
      <c r="DX18" s="582">
        <v>481558.18430537998</v>
      </c>
      <c r="DY18" s="582">
        <v>207070.01925131338</v>
      </c>
      <c r="DZ18" s="582"/>
      <c r="EA18" s="582"/>
      <c r="EB18" s="582">
        <v>877639.13236782595</v>
      </c>
      <c r="EC18" s="582"/>
      <c r="ED18" s="582">
        <f t="shared" si="77"/>
        <v>0.33920982631389052</v>
      </c>
      <c r="EE18" s="582"/>
      <c r="EF18" s="582"/>
      <c r="EG18" s="582">
        <v>0</v>
      </c>
      <c r="EH18" s="582">
        <f t="shared" si="78"/>
        <v>0</v>
      </c>
      <c r="EI18" s="582"/>
      <c r="EJ18" s="582"/>
      <c r="EK18" s="582"/>
      <c r="EL18" s="582"/>
      <c r="EM18" s="582">
        <v>0</v>
      </c>
      <c r="EN18" s="582">
        <v>0</v>
      </c>
      <c r="EO18" s="582">
        <v>0</v>
      </c>
      <c r="EP18" s="582">
        <v>1875331.4935552597</v>
      </c>
      <c r="EQ18" s="582"/>
      <c r="ER18" s="582">
        <f t="shared" si="79"/>
        <v>851187.73179254774</v>
      </c>
      <c r="ES18" s="584"/>
      <c r="ET18" s="585">
        <f t="shared" si="80"/>
        <v>153213.79172265859</v>
      </c>
      <c r="EU18" s="582">
        <f t="shared" si="81"/>
        <v>0</v>
      </c>
      <c r="EV18" s="586">
        <v>2012</v>
      </c>
      <c r="EW18" s="587">
        <f t="shared" si="82"/>
        <v>9.2902881576286359E-2</v>
      </c>
      <c r="EX18" s="582">
        <f t="shared" si="83"/>
        <v>0</v>
      </c>
      <c r="EY18" s="582">
        <f t="shared" si="52"/>
        <v>0</v>
      </c>
      <c r="EZ18" s="582">
        <f t="shared" si="53"/>
        <v>0</v>
      </c>
      <c r="FA18" s="582">
        <f t="shared" si="91"/>
        <v>851187.73179254774</v>
      </c>
      <c r="FB18" s="582">
        <f t="shared" si="54"/>
        <v>0</v>
      </c>
      <c r="FC18" s="582"/>
      <c r="FD18" s="582">
        <f t="shared" si="85"/>
        <v>0</v>
      </c>
      <c r="FE18" s="582"/>
      <c r="FF18" s="582">
        <f t="shared" si="55"/>
        <v>0</v>
      </c>
      <c r="FG18" s="582"/>
      <c r="FH18" s="582"/>
      <c r="FI18" s="582"/>
      <c r="FJ18" s="582"/>
      <c r="FK18" s="582">
        <f t="shared" si="56"/>
        <v>0</v>
      </c>
      <c r="FL18" s="582">
        <f t="shared" si="57"/>
        <v>0</v>
      </c>
      <c r="FM18" s="582">
        <f t="shared" si="58"/>
        <v>0</v>
      </c>
      <c r="FN18" s="582">
        <f t="shared" si="59"/>
        <v>481558.18430537998</v>
      </c>
      <c r="FO18" s="582">
        <f t="shared" si="60"/>
        <v>0</v>
      </c>
      <c r="FP18" s="582"/>
      <c r="FQ18" s="582">
        <f t="shared" si="61"/>
        <v>0</v>
      </c>
      <c r="FR18" s="582"/>
      <c r="FS18" s="582">
        <f t="shared" si="62"/>
        <v>0</v>
      </c>
      <c r="FT18" s="582"/>
      <c r="FU18" s="582"/>
      <c r="FV18" s="582"/>
      <c r="FW18" s="582"/>
      <c r="FX18" s="582"/>
      <c r="FY18" s="581" t="s">
        <v>417</v>
      </c>
      <c r="FZ18" s="582"/>
      <c r="GA18" s="582"/>
      <c r="GB18" s="582"/>
      <c r="GC18" s="582"/>
      <c r="GD18" s="582"/>
      <c r="GE18" s="582"/>
      <c r="GF18" s="588" t="s">
        <v>417</v>
      </c>
      <c r="GG18" s="581" t="s">
        <v>417</v>
      </c>
      <c r="GH18" s="581" t="s">
        <v>417</v>
      </c>
      <c r="GI18" s="581" t="s">
        <v>417</v>
      </c>
      <c r="GJ18" s="581"/>
      <c r="GK18" s="581"/>
      <c r="GL18" s="581"/>
      <c r="GM18" s="581" t="s">
        <v>497</v>
      </c>
      <c r="GN18" s="589">
        <v>6</v>
      </c>
      <c r="GO18" s="809">
        <v>6</v>
      </c>
      <c r="GP18" s="809" t="s">
        <v>1062</v>
      </c>
      <c r="GQ18" s="810"/>
      <c r="GR18" s="1002"/>
      <c r="GS18" s="813" t="s">
        <v>409</v>
      </c>
      <c r="GT18" s="811">
        <v>4</v>
      </c>
      <c r="GU18" s="811">
        <v>4</v>
      </c>
      <c r="GV18" s="590"/>
      <c r="GW18" s="590"/>
      <c r="GX18" s="312">
        <v>2</v>
      </c>
      <c r="GY18" s="590"/>
      <c r="GZ18" s="590"/>
      <c r="HA18" s="812">
        <f t="shared" si="86"/>
        <v>0</v>
      </c>
      <c r="HB18" s="811">
        <f t="shared" si="87"/>
        <v>0</v>
      </c>
      <c r="HC18" s="811">
        <f t="shared" si="88"/>
        <v>0</v>
      </c>
      <c r="HD18" s="809">
        <f t="shared" si="89"/>
        <v>0</v>
      </c>
      <c r="HE18" s="812">
        <f t="shared" si="63"/>
        <v>0</v>
      </c>
      <c r="HF18" s="809">
        <f t="shared" si="64"/>
        <v>0</v>
      </c>
      <c r="HG18" s="811">
        <f t="shared" si="65"/>
        <v>0</v>
      </c>
      <c r="HH18" s="809">
        <f t="shared" si="66"/>
        <v>0</v>
      </c>
      <c r="HI18" s="591">
        <f t="shared" si="90"/>
        <v>0</v>
      </c>
      <c r="HL18" s="688">
        <f t="shared" si="14"/>
        <v>0</v>
      </c>
    </row>
    <row r="19" spans="1:220" s="592" customFormat="1" ht="60" outlineLevel="1">
      <c r="A19" s="578" t="s">
        <v>386</v>
      </c>
      <c r="B19" s="579"/>
      <c r="C19" s="580">
        <v>7</v>
      </c>
      <c r="D19" s="580"/>
      <c r="E19" s="580"/>
      <c r="F19" s="268" t="s">
        <v>252</v>
      </c>
      <c r="G19" s="270"/>
      <c r="H19" s="270"/>
      <c r="I19" s="270"/>
      <c r="J19" s="581">
        <v>2010</v>
      </c>
      <c r="K19" s="581">
        <v>2012</v>
      </c>
      <c r="L19" s="581" t="s">
        <v>417</v>
      </c>
      <c r="M19" s="581" t="s">
        <v>417</v>
      </c>
      <c r="N19" s="581" t="s">
        <v>417</v>
      </c>
      <c r="O19" s="581" t="s">
        <v>417</v>
      </c>
      <c r="P19" s="273" t="s">
        <v>1347</v>
      </c>
      <c r="Q19" s="273">
        <v>2</v>
      </c>
      <c r="R19" s="273" t="s">
        <v>417</v>
      </c>
      <c r="S19" s="273" t="s">
        <v>417</v>
      </c>
      <c r="T19" s="273" t="s">
        <v>417</v>
      </c>
      <c r="U19" s="582">
        <v>0</v>
      </c>
      <c r="V19" s="582">
        <v>15.8</v>
      </c>
      <c r="W19" s="582">
        <v>0</v>
      </c>
      <c r="X19" s="582">
        <v>0</v>
      </c>
      <c r="Y19" s="583">
        <v>0</v>
      </c>
      <c r="Z19" s="582"/>
      <c r="AA19" s="582">
        <v>0</v>
      </c>
      <c r="AB19" s="582">
        <v>0</v>
      </c>
      <c r="AC19" s="583">
        <v>0</v>
      </c>
      <c r="AD19" s="583"/>
      <c r="AE19" s="583">
        <v>0</v>
      </c>
      <c r="AF19" s="583">
        <v>0</v>
      </c>
      <c r="AG19" s="582">
        <f t="shared" si="67"/>
        <v>0</v>
      </c>
      <c r="AH19" s="582">
        <f t="shared" si="68"/>
        <v>0</v>
      </c>
      <c r="AI19" s="582">
        <f t="shared" si="69"/>
        <v>0</v>
      </c>
      <c r="AJ19" s="582">
        <f t="shared" si="70"/>
        <v>0</v>
      </c>
      <c r="AK19" s="582">
        <f t="shared" si="46"/>
        <v>0</v>
      </c>
      <c r="AL19" s="582">
        <f t="shared" si="47"/>
        <v>0</v>
      </c>
      <c r="AM19" s="582"/>
      <c r="AN19" s="582"/>
      <c r="AO19" s="582">
        <f t="shared" si="48"/>
        <v>0</v>
      </c>
      <c r="AP19" s="582">
        <f t="shared" si="49"/>
        <v>0</v>
      </c>
      <c r="AQ19" s="582"/>
      <c r="AR19" s="582"/>
      <c r="AS19" s="582">
        <f t="shared" si="50"/>
        <v>0</v>
      </c>
      <c r="AT19" s="582">
        <f t="shared" si="51"/>
        <v>0</v>
      </c>
      <c r="AU19" s="582"/>
      <c r="AV19" s="582"/>
      <c r="AW19" s="582">
        <f t="shared" si="71"/>
        <v>0</v>
      </c>
      <c r="AX19" s="582">
        <f t="shared" si="72"/>
        <v>0</v>
      </c>
      <c r="AY19" s="582"/>
      <c r="AZ19" s="582"/>
      <c r="BA19" s="582"/>
      <c r="BB19" s="582"/>
      <c r="BC19" s="582"/>
      <c r="BD19" s="582"/>
      <c r="BE19" s="582"/>
      <c r="BF19" s="582"/>
      <c r="BG19" s="582"/>
      <c r="BH19" s="582"/>
      <c r="BI19" s="582">
        <v>0</v>
      </c>
      <c r="BJ19" s="582">
        <v>0</v>
      </c>
      <c r="BK19" s="582"/>
      <c r="BL19" s="582"/>
      <c r="BM19" s="582"/>
      <c r="BN19" s="582"/>
      <c r="BO19" s="582"/>
      <c r="BP19" s="582"/>
      <c r="BQ19" s="582"/>
      <c r="BR19" s="582"/>
      <c r="BS19" s="582"/>
      <c r="BT19" s="582"/>
      <c r="BU19" s="582">
        <f t="shared" si="73"/>
        <v>599347.72796796623</v>
      </c>
      <c r="BV19" s="582">
        <v>38297.021525423726</v>
      </c>
      <c r="BW19" s="582">
        <v>0</v>
      </c>
      <c r="BX19" s="582">
        <v>532872.60461827694</v>
      </c>
      <c r="BY19" s="582">
        <v>28178.101824265508</v>
      </c>
      <c r="BZ19" s="582">
        <v>599347.72796796612</v>
      </c>
      <c r="CA19" s="582"/>
      <c r="CB19" s="582"/>
      <c r="CC19" s="581" t="s">
        <v>427</v>
      </c>
      <c r="CD19" s="582">
        <v>38</v>
      </c>
      <c r="CE19" s="582">
        <v>806170.88</v>
      </c>
      <c r="CF19" s="581">
        <v>6.1</v>
      </c>
      <c r="CG19" s="581">
        <v>7.2</v>
      </c>
      <c r="CH19" s="582"/>
      <c r="CI19" s="582"/>
      <c r="CJ19" s="582"/>
      <c r="CK19" s="582">
        <v>0</v>
      </c>
      <c r="CL19" s="582"/>
      <c r="CM19" s="582">
        <v>561050.70644254237</v>
      </c>
      <c r="CN19" s="582">
        <v>553058.47457627126</v>
      </c>
      <c r="CO19" s="582"/>
      <c r="CP19" s="582">
        <v>16000.706442542374</v>
      </c>
      <c r="CQ19" s="582">
        <f t="shared" si="74"/>
        <v>16000.706442542374</v>
      </c>
      <c r="CR19" s="582"/>
      <c r="CS19" s="582">
        <v>5280.2331260389838</v>
      </c>
      <c r="CT19" s="582">
        <v>5280.2331260389838</v>
      </c>
      <c r="CU19" s="582">
        <v>5440.2401904644075</v>
      </c>
      <c r="CV19" s="582">
        <v>544.02401904644069</v>
      </c>
      <c r="CW19" s="582">
        <v>1632.0720571393222</v>
      </c>
      <c r="CX19" s="582">
        <v>3264.1441142786443</v>
      </c>
      <c r="CY19" s="809">
        <f t="shared" si="75"/>
        <v>0</v>
      </c>
      <c r="CZ19" s="582">
        <v>545050</v>
      </c>
      <c r="DA19" s="582"/>
      <c r="DB19" s="582">
        <v>0</v>
      </c>
      <c r="DC19" s="582">
        <v>9431</v>
      </c>
      <c r="DD19" s="582">
        <v>9431</v>
      </c>
      <c r="DE19" s="582">
        <v>9450</v>
      </c>
      <c r="DF19" s="582">
        <f t="shared" si="76"/>
        <v>9450</v>
      </c>
      <c r="DG19" s="582"/>
      <c r="DH19" s="582"/>
      <c r="DI19" s="582"/>
      <c r="DJ19" s="582"/>
      <c r="DK19" s="582"/>
      <c r="DL19" s="582">
        <v>3118.5</v>
      </c>
      <c r="DM19" s="582"/>
      <c r="DN19" s="582">
        <v>3118.5</v>
      </c>
      <c r="DO19" s="582">
        <v>3213.0000000000005</v>
      </c>
      <c r="DP19" s="582"/>
      <c r="DQ19" s="582">
        <v>321.3</v>
      </c>
      <c r="DR19" s="582">
        <v>963.90000000000009</v>
      </c>
      <c r="DS19" s="582">
        <v>1927.8000000000002</v>
      </c>
      <c r="DT19" s="582"/>
      <c r="DU19" s="582"/>
      <c r="DV19" s="582"/>
      <c r="DW19" s="582"/>
      <c r="DX19" s="582">
        <v>9450</v>
      </c>
      <c r="DY19" s="582">
        <v>4063.5</v>
      </c>
      <c r="DZ19" s="582"/>
      <c r="EA19" s="582"/>
      <c r="EB19" s="582">
        <v>643159</v>
      </c>
      <c r="EC19" s="582"/>
      <c r="ED19" s="582">
        <v>0</v>
      </c>
      <c r="EE19" s="582"/>
      <c r="EF19" s="582"/>
      <c r="EG19" s="582">
        <v>0</v>
      </c>
      <c r="EH19" s="582">
        <f t="shared" si="78"/>
        <v>0</v>
      </c>
      <c r="EI19" s="582"/>
      <c r="EJ19" s="582"/>
      <c r="EK19" s="582"/>
      <c r="EL19" s="582"/>
      <c r="EM19" s="582">
        <v>0</v>
      </c>
      <c r="EN19" s="582">
        <v>0</v>
      </c>
      <c r="EO19" s="582">
        <v>0</v>
      </c>
      <c r="EP19" s="582">
        <v>599347.72796796612</v>
      </c>
      <c r="EQ19" s="582"/>
      <c r="ER19" s="582">
        <f t="shared" si="79"/>
        <v>16000.706442542374</v>
      </c>
      <c r="ES19" s="584"/>
      <c r="ET19" s="585">
        <f t="shared" si="80"/>
        <v>2880.1271596576271</v>
      </c>
      <c r="EU19" s="582">
        <f t="shared" si="81"/>
        <v>0</v>
      </c>
      <c r="EV19" s="586">
        <v>2012</v>
      </c>
      <c r="EW19" s="587">
        <f t="shared" si="82"/>
        <v>1.7463970405658176E-3</v>
      </c>
      <c r="EX19" s="582">
        <f t="shared" si="83"/>
        <v>0</v>
      </c>
      <c r="EY19" s="582">
        <f t="shared" si="52"/>
        <v>0</v>
      </c>
      <c r="EZ19" s="582">
        <f t="shared" si="53"/>
        <v>0</v>
      </c>
      <c r="FA19" s="582">
        <f t="shared" si="91"/>
        <v>16000.706442542374</v>
      </c>
      <c r="FB19" s="582">
        <f t="shared" si="54"/>
        <v>0</v>
      </c>
      <c r="FC19" s="582"/>
      <c r="FD19" s="582">
        <f t="shared" si="85"/>
        <v>0</v>
      </c>
      <c r="FE19" s="582"/>
      <c r="FF19" s="582">
        <f t="shared" si="55"/>
        <v>0</v>
      </c>
      <c r="FG19" s="582"/>
      <c r="FH19" s="582"/>
      <c r="FI19" s="582"/>
      <c r="FJ19" s="582"/>
      <c r="FK19" s="582">
        <f t="shared" si="56"/>
        <v>0</v>
      </c>
      <c r="FL19" s="582">
        <f t="shared" si="57"/>
        <v>0</v>
      </c>
      <c r="FM19" s="582">
        <f t="shared" si="58"/>
        <v>0</v>
      </c>
      <c r="FN19" s="582">
        <f t="shared" si="59"/>
        <v>9450</v>
      </c>
      <c r="FO19" s="582">
        <f t="shared" si="60"/>
        <v>0</v>
      </c>
      <c r="FP19" s="582"/>
      <c r="FQ19" s="582">
        <f t="shared" si="61"/>
        <v>0</v>
      </c>
      <c r="FR19" s="582"/>
      <c r="FS19" s="582">
        <f t="shared" si="62"/>
        <v>0</v>
      </c>
      <c r="FT19" s="582"/>
      <c r="FU19" s="582"/>
      <c r="FV19" s="582"/>
      <c r="FW19" s="582"/>
      <c r="FX19" s="582"/>
      <c r="FY19" s="581" t="s">
        <v>417</v>
      </c>
      <c r="FZ19" s="582"/>
      <c r="GA19" s="582"/>
      <c r="GB19" s="582"/>
      <c r="GC19" s="582"/>
      <c r="GD19" s="582"/>
      <c r="GE19" s="582"/>
      <c r="GF19" s="588" t="s">
        <v>417</v>
      </c>
      <c r="GG19" s="581" t="s">
        <v>417</v>
      </c>
      <c r="GH19" s="581" t="s">
        <v>417</v>
      </c>
      <c r="GI19" s="581" t="s">
        <v>417</v>
      </c>
      <c r="GJ19" s="581"/>
      <c r="GK19" s="581"/>
      <c r="GL19" s="581"/>
      <c r="GM19" s="581" t="s">
        <v>497</v>
      </c>
      <c r="GN19" s="589">
        <v>6</v>
      </c>
      <c r="GO19" s="809">
        <v>6</v>
      </c>
      <c r="GP19" s="809" t="s">
        <v>1062</v>
      </c>
      <c r="GQ19" s="810"/>
      <c r="GR19" s="1002"/>
      <c r="GS19" s="813" t="s">
        <v>409</v>
      </c>
      <c r="GT19" s="811">
        <v>4</v>
      </c>
      <c r="GU19" s="811">
        <v>4</v>
      </c>
      <c r="GV19" s="590"/>
      <c r="GW19" s="590"/>
      <c r="GX19" s="312">
        <v>2</v>
      </c>
      <c r="GY19" s="590"/>
      <c r="GZ19" s="590"/>
      <c r="HA19" s="812">
        <f t="shared" si="86"/>
        <v>0</v>
      </c>
      <c r="HB19" s="811">
        <f t="shared" si="87"/>
        <v>0</v>
      </c>
      <c r="HC19" s="811">
        <f t="shared" si="88"/>
        <v>0</v>
      </c>
      <c r="HD19" s="809">
        <f t="shared" si="89"/>
        <v>0</v>
      </c>
      <c r="HE19" s="812">
        <f t="shared" si="63"/>
        <v>0</v>
      </c>
      <c r="HF19" s="809">
        <f t="shared" si="64"/>
        <v>0</v>
      </c>
      <c r="HG19" s="811">
        <f t="shared" si="65"/>
        <v>0</v>
      </c>
      <c r="HH19" s="809">
        <f t="shared" si="66"/>
        <v>0</v>
      </c>
      <c r="HI19" s="591">
        <f t="shared" si="90"/>
        <v>0</v>
      </c>
      <c r="HL19" s="688">
        <f t="shared" si="14"/>
        <v>0</v>
      </c>
    </row>
    <row r="20" spans="1:220" s="592" customFormat="1" ht="36" outlineLevel="1">
      <c r="A20" s="578" t="s">
        <v>386</v>
      </c>
      <c r="B20" s="579"/>
      <c r="C20" s="580">
        <v>8</v>
      </c>
      <c r="D20" s="580"/>
      <c r="E20" s="580"/>
      <c r="F20" s="268" t="s">
        <v>253</v>
      </c>
      <c r="G20" s="270"/>
      <c r="H20" s="270"/>
      <c r="I20" s="270"/>
      <c r="J20" s="581">
        <v>2010</v>
      </c>
      <c r="K20" s="581">
        <v>2012</v>
      </c>
      <c r="L20" s="581" t="s">
        <v>417</v>
      </c>
      <c r="M20" s="581" t="s">
        <v>417</v>
      </c>
      <c r="N20" s="581" t="s">
        <v>417</v>
      </c>
      <c r="O20" s="581" t="s">
        <v>417</v>
      </c>
      <c r="P20" s="273" t="s">
        <v>1347</v>
      </c>
      <c r="Q20" s="273">
        <v>2</v>
      </c>
      <c r="R20" s="273" t="s">
        <v>417</v>
      </c>
      <c r="S20" s="273" t="s">
        <v>417</v>
      </c>
      <c r="T20" s="273" t="s">
        <v>417</v>
      </c>
      <c r="U20" s="582"/>
      <c r="V20" s="582">
        <v>74</v>
      </c>
      <c r="W20" s="582"/>
      <c r="X20" s="582"/>
      <c r="Y20" s="583">
        <v>0</v>
      </c>
      <c r="Z20" s="582"/>
      <c r="AA20" s="582">
        <v>0</v>
      </c>
      <c r="AB20" s="582">
        <v>0</v>
      </c>
      <c r="AC20" s="583">
        <v>0</v>
      </c>
      <c r="AD20" s="583"/>
      <c r="AE20" s="583">
        <v>0</v>
      </c>
      <c r="AF20" s="583">
        <v>0</v>
      </c>
      <c r="AG20" s="582">
        <f t="shared" si="67"/>
        <v>0</v>
      </c>
      <c r="AH20" s="582">
        <f t="shared" si="68"/>
        <v>0</v>
      </c>
      <c r="AI20" s="582">
        <f t="shared" si="69"/>
        <v>0</v>
      </c>
      <c r="AJ20" s="582">
        <f t="shared" si="70"/>
        <v>0</v>
      </c>
      <c r="AK20" s="582">
        <f t="shared" si="46"/>
        <v>0</v>
      </c>
      <c r="AL20" s="582">
        <f t="shared" si="47"/>
        <v>0</v>
      </c>
      <c r="AM20" s="582"/>
      <c r="AN20" s="582"/>
      <c r="AO20" s="582">
        <f t="shared" si="48"/>
        <v>0</v>
      </c>
      <c r="AP20" s="582">
        <f t="shared" si="49"/>
        <v>0</v>
      </c>
      <c r="AQ20" s="582"/>
      <c r="AR20" s="582"/>
      <c r="AS20" s="582">
        <f t="shared" si="50"/>
        <v>0</v>
      </c>
      <c r="AT20" s="582">
        <f t="shared" si="51"/>
        <v>0</v>
      </c>
      <c r="AU20" s="582"/>
      <c r="AV20" s="582"/>
      <c r="AW20" s="582">
        <f t="shared" si="71"/>
        <v>0</v>
      </c>
      <c r="AX20" s="582">
        <f t="shared" si="72"/>
        <v>0</v>
      </c>
      <c r="AY20" s="582"/>
      <c r="AZ20" s="582"/>
      <c r="BA20" s="582"/>
      <c r="BB20" s="582"/>
      <c r="BC20" s="582"/>
      <c r="BD20" s="582"/>
      <c r="BE20" s="582"/>
      <c r="BF20" s="582"/>
      <c r="BG20" s="582"/>
      <c r="BH20" s="582"/>
      <c r="BI20" s="582">
        <v>0</v>
      </c>
      <c r="BJ20" s="582">
        <v>0</v>
      </c>
      <c r="BK20" s="582"/>
      <c r="BL20" s="582"/>
      <c r="BM20" s="582"/>
      <c r="BN20" s="582"/>
      <c r="BO20" s="582"/>
      <c r="BP20" s="582"/>
      <c r="BQ20" s="582"/>
      <c r="BR20" s="582"/>
      <c r="BS20" s="582"/>
      <c r="BT20" s="582"/>
      <c r="BU20" s="582">
        <f t="shared" si="73"/>
        <v>2749582.3177961819</v>
      </c>
      <c r="BV20" s="582">
        <v>179729.00898305085</v>
      </c>
      <c r="BW20" s="582">
        <v>0</v>
      </c>
      <c r="BX20" s="582">
        <v>2437261.2889582147</v>
      </c>
      <c r="BY20" s="582">
        <v>132592.01985491617</v>
      </c>
      <c r="BZ20" s="582">
        <v>2569853.3088131314</v>
      </c>
      <c r="CA20" s="582"/>
      <c r="CB20" s="582"/>
      <c r="CC20" s="581" t="s">
        <v>426</v>
      </c>
      <c r="CD20" s="582">
        <v>26.7</v>
      </c>
      <c r="CE20" s="582">
        <v>2153478.81</v>
      </c>
      <c r="CF20" s="581">
        <v>6.7</v>
      </c>
      <c r="CG20" s="581">
        <v>10.5</v>
      </c>
      <c r="CH20" s="582"/>
      <c r="CI20" s="582"/>
      <c r="CJ20" s="582"/>
      <c r="CK20" s="582">
        <v>0</v>
      </c>
      <c r="CL20" s="582"/>
      <c r="CM20" s="582">
        <v>2569853.3088131314</v>
      </c>
      <c r="CN20" s="582">
        <v>2549486.4406779665</v>
      </c>
      <c r="CO20" s="582"/>
      <c r="CP20" s="582">
        <v>776663.47830465669</v>
      </c>
      <c r="CQ20" s="582">
        <f t="shared" si="74"/>
        <v>776663.47830465669</v>
      </c>
      <c r="CR20" s="582">
        <v>22022.07</v>
      </c>
      <c r="CS20" s="582">
        <v>124791.73</v>
      </c>
      <c r="CT20" s="582">
        <v>116499.5217456985</v>
      </c>
      <c r="CU20" s="582">
        <v>513350.15655895817</v>
      </c>
      <c r="CV20" s="582">
        <v>51335.015655895819</v>
      </c>
      <c r="CW20" s="582">
        <v>154005.04696768746</v>
      </c>
      <c r="CX20" s="582">
        <v>308010.09393537487</v>
      </c>
      <c r="CY20" s="809">
        <f t="shared" si="75"/>
        <v>0</v>
      </c>
      <c r="CZ20" s="582">
        <v>1793189.8305084747</v>
      </c>
      <c r="DA20" s="582"/>
      <c r="DB20" s="582">
        <v>0</v>
      </c>
      <c r="DC20" s="582">
        <v>24034</v>
      </c>
      <c r="DD20" s="582">
        <v>24034</v>
      </c>
      <c r="DE20" s="582">
        <v>892430</v>
      </c>
      <c r="DF20" s="582">
        <f t="shared" si="76"/>
        <v>892430</v>
      </c>
      <c r="DG20" s="582"/>
      <c r="DH20" s="582"/>
      <c r="DI20" s="582"/>
      <c r="DJ20" s="582">
        <v>25986.041999999998</v>
      </c>
      <c r="DK20" s="582"/>
      <c r="DL20" s="582">
        <v>147254.23800000001</v>
      </c>
      <c r="DM20" s="582"/>
      <c r="DN20" s="582">
        <v>133864.5</v>
      </c>
      <c r="DO20" s="582">
        <v>585325.22</v>
      </c>
      <c r="DP20" s="582"/>
      <c r="DQ20" s="582">
        <v>58532.52199999999</v>
      </c>
      <c r="DR20" s="582">
        <v>175597.56599999999</v>
      </c>
      <c r="DS20" s="582">
        <v>351195.13199999998</v>
      </c>
      <c r="DT20" s="582"/>
      <c r="DU20" s="582"/>
      <c r="DV20" s="582"/>
      <c r="DW20" s="582"/>
      <c r="DX20" s="582">
        <v>892430</v>
      </c>
      <c r="DY20" s="582">
        <v>383744.89999999997</v>
      </c>
      <c r="DZ20" s="582"/>
      <c r="EA20" s="582"/>
      <c r="EB20" s="582">
        <v>2115964</v>
      </c>
      <c r="EC20" s="582"/>
      <c r="ED20" s="582">
        <v>0</v>
      </c>
      <c r="EE20" s="582"/>
      <c r="EF20" s="582"/>
      <c r="EG20" s="582">
        <v>0</v>
      </c>
      <c r="EH20" s="582">
        <f t="shared" si="78"/>
        <v>0</v>
      </c>
      <c r="EI20" s="582"/>
      <c r="EJ20" s="582"/>
      <c r="EK20" s="582"/>
      <c r="EL20" s="582"/>
      <c r="EM20" s="582">
        <v>0</v>
      </c>
      <c r="EN20" s="582">
        <v>0</v>
      </c>
      <c r="EO20" s="582">
        <v>0</v>
      </c>
      <c r="EP20" s="582">
        <v>2749582.3177961824</v>
      </c>
      <c r="EQ20" s="582"/>
      <c r="ER20" s="582">
        <f t="shared" si="79"/>
        <v>776663.47830465669</v>
      </c>
      <c r="ES20" s="584"/>
      <c r="ET20" s="585">
        <f t="shared" si="80"/>
        <v>139799.42609483819</v>
      </c>
      <c r="EU20" s="582">
        <f t="shared" si="81"/>
        <v>0</v>
      </c>
      <c r="EV20" s="586">
        <v>2012</v>
      </c>
      <c r="EW20" s="587">
        <f t="shared" si="82"/>
        <v>8.4768932227925572E-2</v>
      </c>
      <c r="EX20" s="582">
        <f t="shared" si="83"/>
        <v>0</v>
      </c>
      <c r="EY20" s="582">
        <f t="shared" si="52"/>
        <v>0</v>
      </c>
      <c r="EZ20" s="582">
        <f t="shared" si="53"/>
        <v>0</v>
      </c>
      <c r="FA20" s="582">
        <f t="shared" si="91"/>
        <v>776663.47830465669</v>
      </c>
      <c r="FB20" s="582">
        <f t="shared" si="54"/>
        <v>0</v>
      </c>
      <c r="FC20" s="582"/>
      <c r="FD20" s="582">
        <f t="shared" si="85"/>
        <v>0</v>
      </c>
      <c r="FE20" s="582"/>
      <c r="FF20" s="582">
        <f t="shared" si="55"/>
        <v>0</v>
      </c>
      <c r="FG20" s="582"/>
      <c r="FH20" s="582"/>
      <c r="FI20" s="582"/>
      <c r="FJ20" s="582"/>
      <c r="FK20" s="582">
        <f t="shared" si="56"/>
        <v>0</v>
      </c>
      <c r="FL20" s="582">
        <f t="shared" si="57"/>
        <v>0</v>
      </c>
      <c r="FM20" s="582">
        <f t="shared" si="58"/>
        <v>0</v>
      </c>
      <c r="FN20" s="582">
        <f t="shared" si="59"/>
        <v>892430</v>
      </c>
      <c r="FO20" s="582">
        <f t="shared" si="60"/>
        <v>0</v>
      </c>
      <c r="FP20" s="582"/>
      <c r="FQ20" s="582">
        <f t="shared" si="61"/>
        <v>0</v>
      </c>
      <c r="FR20" s="582"/>
      <c r="FS20" s="582">
        <f t="shared" si="62"/>
        <v>0</v>
      </c>
      <c r="FT20" s="582"/>
      <c r="FU20" s="582"/>
      <c r="FV20" s="582"/>
      <c r="FW20" s="582"/>
      <c r="FX20" s="582"/>
      <c r="FY20" s="581" t="s">
        <v>417</v>
      </c>
      <c r="FZ20" s="582"/>
      <c r="GA20" s="582"/>
      <c r="GB20" s="582"/>
      <c r="GC20" s="582"/>
      <c r="GD20" s="582"/>
      <c r="GE20" s="582"/>
      <c r="GF20" s="588" t="s">
        <v>417</v>
      </c>
      <c r="GG20" s="581" t="s">
        <v>417</v>
      </c>
      <c r="GH20" s="581" t="s">
        <v>417</v>
      </c>
      <c r="GI20" s="581" t="s">
        <v>417</v>
      </c>
      <c r="GJ20" s="581"/>
      <c r="GK20" s="581"/>
      <c r="GL20" s="581"/>
      <c r="GM20" s="581" t="s">
        <v>497</v>
      </c>
      <c r="GN20" s="589">
        <v>6</v>
      </c>
      <c r="GO20" s="809">
        <v>6</v>
      </c>
      <c r="GP20" s="809" t="s">
        <v>1062</v>
      </c>
      <c r="GQ20" s="810"/>
      <c r="GR20" s="1002"/>
      <c r="GS20" s="813" t="s">
        <v>409</v>
      </c>
      <c r="GT20" s="811">
        <v>4</v>
      </c>
      <c r="GU20" s="811">
        <v>4</v>
      </c>
      <c r="GV20" s="590"/>
      <c r="GW20" s="590"/>
      <c r="GX20" s="312">
        <v>2</v>
      </c>
      <c r="GY20" s="590"/>
      <c r="GZ20" s="590"/>
      <c r="HA20" s="812">
        <f t="shared" si="86"/>
        <v>0</v>
      </c>
      <c r="HB20" s="811">
        <f t="shared" si="87"/>
        <v>0</v>
      </c>
      <c r="HC20" s="811">
        <f t="shared" si="88"/>
        <v>0</v>
      </c>
      <c r="HD20" s="809">
        <f t="shared" si="89"/>
        <v>0</v>
      </c>
      <c r="HE20" s="812">
        <f t="shared" si="63"/>
        <v>0</v>
      </c>
      <c r="HF20" s="809">
        <f t="shared" si="64"/>
        <v>0</v>
      </c>
      <c r="HG20" s="811">
        <f t="shared" si="65"/>
        <v>0</v>
      </c>
      <c r="HH20" s="809">
        <f t="shared" si="66"/>
        <v>0</v>
      </c>
      <c r="HI20" s="591">
        <f t="shared" si="90"/>
        <v>0</v>
      </c>
      <c r="HL20" s="688">
        <f t="shared" si="14"/>
        <v>0</v>
      </c>
    </row>
    <row r="21" spans="1:220" s="592" customFormat="1" ht="48" outlineLevel="1">
      <c r="A21" s="578" t="s">
        <v>386</v>
      </c>
      <c r="B21" s="579"/>
      <c r="C21" s="580">
        <v>9</v>
      </c>
      <c r="D21" s="580"/>
      <c r="E21" s="580"/>
      <c r="F21" s="268" t="s">
        <v>254</v>
      </c>
      <c r="G21" s="270"/>
      <c r="H21" s="270"/>
      <c r="I21" s="270"/>
      <c r="J21" s="581">
        <v>2010</v>
      </c>
      <c r="K21" s="581">
        <v>2012</v>
      </c>
      <c r="L21" s="581" t="s">
        <v>417</v>
      </c>
      <c r="M21" s="581" t="s">
        <v>417</v>
      </c>
      <c r="N21" s="581" t="s">
        <v>417</v>
      </c>
      <c r="O21" s="581" t="s">
        <v>417</v>
      </c>
      <c r="P21" s="273" t="s">
        <v>1347</v>
      </c>
      <c r="Q21" s="273">
        <v>2</v>
      </c>
      <c r="R21" s="273" t="s">
        <v>417</v>
      </c>
      <c r="S21" s="273" t="s">
        <v>417</v>
      </c>
      <c r="T21" s="273" t="s">
        <v>417</v>
      </c>
      <c r="U21" s="582"/>
      <c r="V21" s="582">
        <v>27.55</v>
      </c>
      <c r="W21" s="582"/>
      <c r="X21" s="582"/>
      <c r="Y21" s="583"/>
      <c r="Z21" s="582"/>
      <c r="AA21" s="582"/>
      <c r="AB21" s="582"/>
      <c r="AC21" s="583"/>
      <c r="AD21" s="583"/>
      <c r="AE21" s="583"/>
      <c r="AF21" s="583"/>
      <c r="AG21" s="582">
        <f t="shared" si="67"/>
        <v>0</v>
      </c>
      <c r="AH21" s="582">
        <f t="shared" si="68"/>
        <v>0</v>
      </c>
      <c r="AI21" s="582">
        <f t="shared" si="69"/>
        <v>0</v>
      </c>
      <c r="AJ21" s="582">
        <f t="shared" si="70"/>
        <v>0</v>
      </c>
      <c r="AK21" s="582">
        <f t="shared" si="46"/>
        <v>0</v>
      </c>
      <c r="AL21" s="582">
        <f t="shared" si="47"/>
        <v>0</v>
      </c>
      <c r="AM21" s="582"/>
      <c r="AN21" s="582"/>
      <c r="AO21" s="582">
        <f t="shared" si="48"/>
        <v>0</v>
      </c>
      <c r="AP21" s="582">
        <f t="shared" si="49"/>
        <v>0</v>
      </c>
      <c r="AQ21" s="582"/>
      <c r="AR21" s="582"/>
      <c r="AS21" s="582">
        <f t="shared" si="50"/>
        <v>0</v>
      </c>
      <c r="AT21" s="582">
        <f t="shared" si="51"/>
        <v>0</v>
      </c>
      <c r="AU21" s="582"/>
      <c r="AV21" s="582"/>
      <c r="AW21" s="582">
        <f t="shared" si="71"/>
        <v>0</v>
      </c>
      <c r="AX21" s="582">
        <f t="shared" si="72"/>
        <v>0</v>
      </c>
      <c r="AY21" s="582"/>
      <c r="AZ21" s="582"/>
      <c r="BA21" s="582"/>
      <c r="BB21" s="582"/>
      <c r="BC21" s="582"/>
      <c r="BD21" s="582"/>
      <c r="BE21" s="582"/>
      <c r="BF21" s="582"/>
      <c r="BG21" s="582"/>
      <c r="BH21" s="582"/>
      <c r="BI21" s="582">
        <v>0</v>
      </c>
      <c r="BJ21" s="582">
        <v>0</v>
      </c>
      <c r="BK21" s="582"/>
      <c r="BL21" s="582"/>
      <c r="BM21" s="582"/>
      <c r="BN21" s="582"/>
      <c r="BO21" s="582"/>
      <c r="BP21" s="582"/>
      <c r="BQ21" s="582"/>
      <c r="BR21" s="582"/>
      <c r="BS21" s="582"/>
      <c r="BT21" s="582"/>
      <c r="BU21" s="582">
        <f t="shared" si="73"/>
        <v>1047538.8156635513</v>
      </c>
      <c r="BV21" s="582">
        <v>66927.448474576275</v>
      </c>
      <c r="BW21" s="582">
        <v>0</v>
      </c>
      <c r="BX21" s="582">
        <v>931154.12914705393</v>
      </c>
      <c r="BY21" s="582">
        <v>49457.238041921213</v>
      </c>
      <c r="BZ21" s="582">
        <v>980611.3671889751</v>
      </c>
      <c r="CA21" s="582"/>
      <c r="CB21" s="582"/>
      <c r="CC21" s="581" t="s">
        <v>426</v>
      </c>
      <c r="CD21" s="582">
        <v>7.2</v>
      </c>
      <c r="CE21" s="582">
        <v>-417854.07</v>
      </c>
      <c r="CF21" s="581">
        <v>16</v>
      </c>
      <c r="CG21" s="581" t="s">
        <v>429</v>
      </c>
      <c r="CH21" s="582"/>
      <c r="CI21" s="582"/>
      <c r="CJ21" s="582"/>
      <c r="CK21" s="582">
        <v>0</v>
      </c>
      <c r="CL21" s="582"/>
      <c r="CM21" s="582">
        <v>980611.3671889751</v>
      </c>
      <c r="CN21" s="582">
        <v>972992.37288135593</v>
      </c>
      <c r="CO21" s="582"/>
      <c r="CP21" s="582">
        <v>29544.418036432704</v>
      </c>
      <c r="CQ21" s="582">
        <f t="shared" si="74"/>
        <v>29544.418036432704</v>
      </c>
      <c r="CR21" s="582"/>
      <c r="CS21" s="582"/>
      <c r="CT21" s="582"/>
      <c r="CU21" s="582">
        <v>29544.418036432704</v>
      </c>
      <c r="CV21" s="582">
        <v>2954.4418036432703</v>
      </c>
      <c r="CW21" s="582">
        <v>8863.3254109298105</v>
      </c>
      <c r="CX21" s="582">
        <v>17726.650821859625</v>
      </c>
      <c r="CY21" s="809">
        <f t="shared" si="75"/>
        <v>0</v>
      </c>
      <c r="CZ21" s="582">
        <v>951066.94915254239</v>
      </c>
      <c r="DA21" s="582"/>
      <c r="DB21" s="582">
        <v>0</v>
      </c>
      <c r="DC21" s="582">
        <v>8991</v>
      </c>
      <c r="DD21" s="582">
        <v>8991</v>
      </c>
      <c r="DE21" s="582">
        <v>25872</v>
      </c>
      <c r="DF21" s="582">
        <f t="shared" si="76"/>
        <v>25872</v>
      </c>
      <c r="DG21" s="582"/>
      <c r="DH21" s="582"/>
      <c r="DI21" s="582"/>
      <c r="DJ21" s="582"/>
      <c r="DK21" s="582"/>
      <c r="DL21" s="582"/>
      <c r="DM21" s="582"/>
      <c r="DN21" s="582"/>
      <c r="DO21" s="582">
        <v>25872</v>
      </c>
      <c r="DP21" s="582"/>
      <c r="DQ21" s="582">
        <v>2587.1999999999998</v>
      </c>
      <c r="DR21" s="582">
        <v>7761.6</v>
      </c>
      <c r="DS21" s="582">
        <v>15523.199999999999</v>
      </c>
      <c r="DT21" s="582"/>
      <c r="DU21" s="582"/>
      <c r="DV21" s="582"/>
      <c r="DW21" s="582"/>
      <c r="DX21" s="582">
        <v>25872</v>
      </c>
      <c r="DY21" s="582">
        <v>11124.96</v>
      </c>
      <c r="DZ21" s="582"/>
      <c r="EA21" s="582"/>
      <c r="EB21" s="582">
        <v>1122259</v>
      </c>
      <c r="EC21" s="582"/>
      <c r="ED21" s="582">
        <v>0</v>
      </c>
      <c r="EE21" s="582"/>
      <c r="EF21" s="582"/>
      <c r="EG21" s="582">
        <v>0</v>
      </c>
      <c r="EH21" s="582">
        <f t="shared" si="78"/>
        <v>0</v>
      </c>
      <c r="EI21" s="582"/>
      <c r="EJ21" s="582"/>
      <c r="EK21" s="582"/>
      <c r="EL21" s="582"/>
      <c r="EM21" s="582">
        <v>0</v>
      </c>
      <c r="EN21" s="582">
        <v>0</v>
      </c>
      <c r="EO21" s="582">
        <v>0</v>
      </c>
      <c r="EP21" s="582">
        <v>1047538.8156635513</v>
      </c>
      <c r="EQ21" s="582"/>
      <c r="ER21" s="582">
        <f t="shared" si="79"/>
        <v>29544.418036432704</v>
      </c>
      <c r="ES21" s="584"/>
      <c r="ET21" s="585">
        <f t="shared" si="80"/>
        <v>5317.9952465578863</v>
      </c>
      <c r="EU21" s="582">
        <f t="shared" si="81"/>
        <v>0</v>
      </c>
      <c r="EV21" s="586">
        <v>2012</v>
      </c>
      <c r="EW21" s="587">
        <f t="shared" si="82"/>
        <v>3.2246253882192489E-3</v>
      </c>
      <c r="EX21" s="582">
        <f t="shared" si="83"/>
        <v>0</v>
      </c>
      <c r="EY21" s="582">
        <f t="shared" si="52"/>
        <v>0</v>
      </c>
      <c r="EZ21" s="582">
        <f t="shared" si="53"/>
        <v>0</v>
      </c>
      <c r="FA21" s="582">
        <f t="shared" si="91"/>
        <v>29544.418036432704</v>
      </c>
      <c r="FB21" s="582">
        <f t="shared" si="54"/>
        <v>0</v>
      </c>
      <c r="FC21" s="582"/>
      <c r="FD21" s="582">
        <f t="shared" si="85"/>
        <v>0</v>
      </c>
      <c r="FE21" s="582"/>
      <c r="FF21" s="582">
        <f t="shared" si="55"/>
        <v>0</v>
      </c>
      <c r="FG21" s="582"/>
      <c r="FH21" s="582"/>
      <c r="FI21" s="582"/>
      <c r="FJ21" s="582"/>
      <c r="FK21" s="582">
        <f t="shared" si="56"/>
        <v>0</v>
      </c>
      <c r="FL21" s="582">
        <f t="shared" si="57"/>
        <v>0</v>
      </c>
      <c r="FM21" s="582">
        <f t="shared" si="58"/>
        <v>0</v>
      </c>
      <c r="FN21" s="582">
        <f t="shared" si="59"/>
        <v>25872</v>
      </c>
      <c r="FO21" s="582">
        <f t="shared" si="60"/>
        <v>0</v>
      </c>
      <c r="FP21" s="582"/>
      <c r="FQ21" s="582">
        <f t="shared" si="61"/>
        <v>0</v>
      </c>
      <c r="FR21" s="582"/>
      <c r="FS21" s="582">
        <f t="shared" si="62"/>
        <v>0</v>
      </c>
      <c r="FT21" s="582"/>
      <c r="FU21" s="582"/>
      <c r="FV21" s="582"/>
      <c r="FW21" s="582"/>
      <c r="FX21" s="582"/>
      <c r="FY21" s="581" t="s">
        <v>417</v>
      </c>
      <c r="FZ21" s="582"/>
      <c r="GA21" s="582"/>
      <c r="GB21" s="582"/>
      <c r="GC21" s="582"/>
      <c r="GD21" s="582"/>
      <c r="GE21" s="582"/>
      <c r="GF21" s="588" t="s">
        <v>417</v>
      </c>
      <c r="GG21" s="581" t="s">
        <v>417</v>
      </c>
      <c r="GH21" s="581" t="s">
        <v>417</v>
      </c>
      <c r="GI21" s="581" t="s">
        <v>417</v>
      </c>
      <c r="GJ21" s="581"/>
      <c r="GK21" s="581"/>
      <c r="GL21" s="581"/>
      <c r="GM21" s="581" t="s">
        <v>497</v>
      </c>
      <c r="GN21" s="589">
        <v>6</v>
      </c>
      <c r="GO21" s="809">
        <v>6</v>
      </c>
      <c r="GP21" s="809" t="s">
        <v>1062</v>
      </c>
      <c r="GQ21" s="810"/>
      <c r="GR21" s="1002"/>
      <c r="GS21" s="813" t="s">
        <v>409</v>
      </c>
      <c r="GT21" s="811">
        <v>4</v>
      </c>
      <c r="GU21" s="811">
        <v>4</v>
      </c>
      <c r="GV21" s="590"/>
      <c r="GW21" s="590"/>
      <c r="GX21" s="312">
        <v>2</v>
      </c>
      <c r="GY21" s="590"/>
      <c r="GZ21" s="590"/>
      <c r="HA21" s="812">
        <f t="shared" si="86"/>
        <v>0</v>
      </c>
      <c r="HB21" s="811">
        <f t="shared" si="87"/>
        <v>0</v>
      </c>
      <c r="HC21" s="811">
        <f t="shared" si="88"/>
        <v>0</v>
      </c>
      <c r="HD21" s="809">
        <f t="shared" si="89"/>
        <v>0</v>
      </c>
      <c r="HE21" s="812">
        <f t="shared" si="63"/>
        <v>0</v>
      </c>
      <c r="HF21" s="809">
        <f t="shared" si="64"/>
        <v>0</v>
      </c>
      <c r="HG21" s="811">
        <f t="shared" si="65"/>
        <v>0</v>
      </c>
      <c r="HH21" s="809">
        <f t="shared" si="66"/>
        <v>0</v>
      </c>
      <c r="HI21" s="591">
        <f t="shared" si="90"/>
        <v>0</v>
      </c>
      <c r="HL21" s="688">
        <f t="shared" si="14"/>
        <v>0</v>
      </c>
    </row>
    <row r="22" spans="1:220" s="592" customFormat="1" ht="72" outlineLevel="1">
      <c r="A22" s="578" t="s">
        <v>390</v>
      </c>
      <c r="B22" s="579"/>
      <c r="C22" s="580">
        <v>10</v>
      </c>
      <c r="D22" s="580"/>
      <c r="E22" s="580"/>
      <c r="F22" s="268" t="s">
        <v>256</v>
      </c>
      <c r="G22" s="270"/>
      <c r="H22" s="270"/>
      <c r="I22" s="270"/>
      <c r="J22" s="581">
        <v>2010</v>
      </c>
      <c r="K22" s="581">
        <v>2011</v>
      </c>
      <c r="L22" s="581" t="s">
        <v>417</v>
      </c>
      <c r="M22" s="581" t="s">
        <v>417</v>
      </c>
      <c r="N22" s="581" t="s">
        <v>417</v>
      </c>
      <c r="O22" s="581" t="s">
        <v>417</v>
      </c>
      <c r="P22" s="273"/>
      <c r="Q22" s="273"/>
      <c r="R22" s="273"/>
      <c r="S22" s="273"/>
      <c r="T22" s="273"/>
      <c r="U22" s="582">
        <v>0</v>
      </c>
      <c r="V22" s="582">
        <v>43</v>
      </c>
      <c r="W22" s="582">
        <v>0</v>
      </c>
      <c r="X22" s="582">
        <v>0</v>
      </c>
      <c r="Y22" s="583">
        <v>0</v>
      </c>
      <c r="Z22" s="582">
        <v>43</v>
      </c>
      <c r="AA22" s="582">
        <v>0</v>
      </c>
      <c r="AB22" s="582">
        <v>0</v>
      </c>
      <c r="AC22" s="583">
        <v>0</v>
      </c>
      <c r="AD22" s="583">
        <v>43</v>
      </c>
      <c r="AE22" s="583">
        <v>0</v>
      </c>
      <c r="AF22" s="583">
        <v>0</v>
      </c>
      <c r="AG22" s="582">
        <f t="shared" si="67"/>
        <v>0</v>
      </c>
      <c r="AH22" s="582">
        <f t="shared" si="68"/>
        <v>43</v>
      </c>
      <c r="AI22" s="582">
        <f t="shared" si="69"/>
        <v>0</v>
      </c>
      <c r="AJ22" s="582">
        <f t="shared" si="70"/>
        <v>0</v>
      </c>
      <c r="AK22" s="582">
        <f t="shared" si="46"/>
        <v>0</v>
      </c>
      <c r="AL22" s="582">
        <f t="shared" si="47"/>
        <v>0</v>
      </c>
      <c r="AM22" s="582"/>
      <c r="AN22" s="582"/>
      <c r="AO22" s="582">
        <f t="shared" si="48"/>
        <v>0</v>
      </c>
      <c r="AP22" s="582">
        <f t="shared" si="49"/>
        <v>0</v>
      </c>
      <c r="AQ22" s="582"/>
      <c r="AR22" s="582"/>
      <c r="AS22" s="582">
        <f t="shared" si="50"/>
        <v>0</v>
      </c>
      <c r="AT22" s="582">
        <f t="shared" si="51"/>
        <v>0</v>
      </c>
      <c r="AU22" s="582"/>
      <c r="AV22" s="582"/>
      <c r="AW22" s="582">
        <f t="shared" si="71"/>
        <v>0</v>
      </c>
      <c r="AX22" s="582">
        <f t="shared" si="72"/>
        <v>43</v>
      </c>
      <c r="AY22" s="582"/>
      <c r="AZ22" s="582"/>
      <c r="BA22" s="582"/>
      <c r="BB22" s="582"/>
      <c r="BC22" s="582"/>
      <c r="BD22" s="582"/>
      <c r="BE22" s="582"/>
      <c r="BF22" s="582"/>
      <c r="BG22" s="582"/>
      <c r="BH22" s="582"/>
      <c r="BI22" s="582">
        <v>0</v>
      </c>
      <c r="BJ22" s="582">
        <v>43</v>
      </c>
      <c r="BK22" s="582"/>
      <c r="BL22" s="582"/>
      <c r="BM22" s="582"/>
      <c r="BN22" s="582"/>
      <c r="BO22" s="582"/>
      <c r="BP22" s="582"/>
      <c r="BQ22" s="582"/>
      <c r="BR22" s="582"/>
      <c r="BS22" s="582"/>
      <c r="BT22" s="582"/>
      <c r="BU22" s="582">
        <f t="shared" si="73"/>
        <v>224000</v>
      </c>
      <c r="BV22" s="582">
        <v>15000</v>
      </c>
      <c r="BW22" s="582">
        <v>67200</v>
      </c>
      <c r="BX22" s="582">
        <v>134400</v>
      </c>
      <c r="BY22" s="582">
        <v>7400</v>
      </c>
      <c r="BZ22" s="582">
        <v>224000</v>
      </c>
      <c r="CA22" s="582"/>
      <c r="CB22" s="582"/>
      <c r="CC22" s="581" t="s">
        <v>425</v>
      </c>
      <c r="CD22" s="582">
        <v>4</v>
      </c>
      <c r="CE22" s="582">
        <v>-98365</v>
      </c>
      <c r="CF22" s="581" t="s">
        <v>429</v>
      </c>
      <c r="CG22" s="581" t="s">
        <v>429</v>
      </c>
      <c r="CH22" s="582"/>
      <c r="CI22" s="582"/>
      <c r="CJ22" s="582"/>
      <c r="CK22" s="582">
        <f>15000+5000</f>
        <v>20000</v>
      </c>
      <c r="CL22" s="582"/>
      <c r="CM22" s="582">
        <v>204000</v>
      </c>
      <c r="CN22" s="582">
        <v>204000</v>
      </c>
      <c r="CO22" s="582">
        <v>5000</v>
      </c>
      <c r="CP22" s="582">
        <v>204000</v>
      </c>
      <c r="CQ22" s="582">
        <f t="shared" si="74"/>
        <v>204000</v>
      </c>
      <c r="CR22" s="582">
        <v>20400</v>
      </c>
      <c r="CS22" s="582">
        <v>40800</v>
      </c>
      <c r="CT22" s="582">
        <v>81600</v>
      </c>
      <c r="CU22" s="582">
        <v>61200</v>
      </c>
      <c r="CV22" s="582">
        <v>6120</v>
      </c>
      <c r="CW22" s="582">
        <v>18360</v>
      </c>
      <c r="CX22" s="582">
        <v>36720</v>
      </c>
      <c r="CY22" s="809">
        <f t="shared" si="75"/>
        <v>0</v>
      </c>
      <c r="CZ22" s="582">
        <v>0</v>
      </c>
      <c r="DA22" s="582"/>
      <c r="DB22" s="582">
        <v>0</v>
      </c>
      <c r="DC22" s="582">
        <v>0</v>
      </c>
      <c r="DD22" s="582">
        <v>5900</v>
      </c>
      <c r="DE22" s="582">
        <v>240720</v>
      </c>
      <c r="DF22" s="582">
        <f t="shared" si="76"/>
        <v>240720</v>
      </c>
      <c r="DG22" s="582"/>
      <c r="DH22" s="582"/>
      <c r="DI22" s="582"/>
      <c r="DJ22" s="582">
        <v>72216</v>
      </c>
      <c r="DK22" s="582"/>
      <c r="DL22" s="582">
        <v>48144</v>
      </c>
      <c r="DM22" s="582"/>
      <c r="DN22" s="582">
        <v>72216</v>
      </c>
      <c r="DO22" s="582">
        <v>48144</v>
      </c>
      <c r="DP22" s="582"/>
      <c r="DQ22" s="582">
        <v>4814.3999999999996</v>
      </c>
      <c r="DR22" s="582">
        <v>14443.2</v>
      </c>
      <c r="DS22" s="582">
        <v>28886.399999999998</v>
      </c>
      <c r="DT22" s="582"/>
      <c r="DU22" s="582"/>
      <c r="DV22" s="582"/>
      <c r="DW22" s="582"/>
      <c r="DX22" s="582">
        <v>240720</v>
      </c>
      <c r="DY22" s="582"/>
      <c r="DZ22" s="582"/>
      <c r="EA22" s="582"/>
      <c r="EB22" s="582">
        <v>0</v>
      </c>
      <c r="EC22" s="582"/>
      <c r="ED22" s="582">
        <f t="shared" si="77"/>
        <v>0</v>
      </c>
      <c r="EE22" s="582"/>
      <c r="EF22" s="582">
        <v>0</v>
      </c>
      <c r="EG22" s="582">
        <v>224000</v>
      </c>
      <c r="EH22" s="582">
        <f t="shared" si="78"/>
        <v>224000</v>
      </c>
      <c r="EI22" s="582"/>
      <c r="EJ22" s="582"/>
      <c r="EK22" s="582"/>
      <c r="EL22" s="582">
        <v>224000</v>
      </c>
      <c r="EM22" s="582">
        <v>22400</v>
      </c>
      <c r="EN22" s="582">
        <v>67200</v>
      </c>
      <c r="EO22" s="582">
        <v>134400</v>
      </c>
      <c r="EP22" s="582">
        <v>0</v>
      </c>
      <c r="EQ22" s="582"/>
      <c r="ER22" s="582">
        <f t="shared" si="79"/>
        <v>0</v>
      </c>
      <c r="ES22" s="584"/>
      <c r="ET22" s="585">
        <f t="shared" si="80"/>
        <v>36720</v>
      </c>
      <c r="EU22" s="582">
        <f t="shared" si="81"/>
        <v>40320</v>
      </c>
      <c r="EV22" s="586">
        <v>2012</v>
      </c>
      <c r="EW22" s="587">
        <f t="shared" si="82"/>
        <v>2.2265579182691349E-2</v>
      </c>
      <c r="EX22" s="582">
        <f t="shared" si="83"/>
        <v>204000</v>
      </c>
      <c r="EY22" s="582">
        <f t="shared" si="52"/>
        <v>0</v>
      </c>
      <c r="EZ22" s="582">
        <f t="shared" si="53"/>
        <v>0</v>
      </c>
      <c r="FA22" s="582">
        <f t="shared" si="84"/>
        <v>0</v>
      </c>
      <c r="FB22" s="582">
        <f t="shared" si="54"/>
        <v>0</v>
      </c>
      <c r="FC22" s="582"/>
      <c r="FD22" s="582">
        <f t="shared" si="85"/>
        <v>0</v>
      </c>
      <c r="FE22" s="582"/>
      <c r="FF22" s="582">
        <f t="shared" si="55"/>
        <v>0</v>
      </c>
      <c r="FG22" s="582"/>
      <c r="FH22" s="582"/>
      <c r="FI22" s="582"/>
      <c r="FJ22" s="582"/>
      <c r="FK22" s="582">
        <f t="shared" si="56"/>
        <v>240720</v>
      </c>
      <c r="FL22" s="582">
        <f t="shared" si="57"/>
        <v>0</v>
      </c>
      <c r="FM22" s="582">
        <f t="shared" si="58"/>
        <v>0</v>
      </c>
      <c r="FN22" s="582">
        <f t="shared" si="59"/>
        <v>0</v>
      </c>
      <c r="FO22" s="582">
        <f t="shared" si="60"/>
        <v>0</v>
      </c>
      <c r="FP22" s="582"/>
      <c r="FQ22" s="582">
        <f t="shared" si="61"/>
        <v>0</v>
      </c>
      <c r="FR22" s="582"/>
      <c r="FS22" s="582">
        <f t="shared" si="62"/>
        <v>0</v>
      </c>
      <c r="FT22" s="582"/>
      <c r="FU22" s="582"/>
      <c r="FV22" s="582"/>
      <c r="FW22" s="582"/>
      <c r="FX22" s="582"/>
      <c r="FY22" s="581" t="s">
        <v>417</v>
      </c>
      <c r="FZ22" s="582"/>
      <c r="GA22" s="582"/>
      <c r="GB22" s="582"/>
      <c r="GC22" s="582"/>
      <c r="GD22" s="582"/>
      <c r="GE22" s="582"/>
      <c r="GF22" s="588" t="s">
        <v>417</v>
      </c>
      <c r="GG22" s="581" t="s">
        <v>417</v>
      </c>
      <c r="GH22" s="581" t="s">
        <v>417</v>
      </c>
      <c r="GI22" s="581" t="s">
        <v>417</v>
      </c>
      <c r="GJ22" s="581" t="s">
        <v>417</v>
      </c>
      <c r="GK22" s="581"/>
      <c r="GL22" s="581" t="s">
        <v>418</v>
      </c>
      <c r="GM22" s="581" t="s">
        <v>498</v>
      </c>
      <c r="GN22" s="589">
        <v>3</v>
      </c>
      <c r="GO22" s="809" t="s">
        <v>431</v>
      </c>
      <c r="GP22" s="809" t="s">
        <v>1062</v>
      </c>
      <c r="GQ22" s="810"/>
      <c r="GR22" s="1002"/>
      <c r="GS22" s="590"/>
      <c r="GT22" s="811">
        <v>2</v>
      </c>
      <c r="GU22" s="811">
        <v>2</v>
      </c>
      <c r="GV22" s="590"/>
      <c r="GW22" s="590"/>
      <c r="GX22" s="312">
        <v>2</v>
      </c>
      <c r="GY22" s="590"/>
      <c r="GZ22" s="590"/>
      <c r="HA22" s="812">
        <f t="shared" si="86"/>
        <v>0</v>
      </c>
      <c r="HB22" s="811">
        <f t="shared" si="87"/>
        <v>0</v>
      </c>
      <c r="HC22" s="811">
        <f t="shared" si="88"/>
        <v>43</v>
      </c>
      <c r="HD22" s="809">
        <f t="shared" si="89"/>
        <v>224000</v>
      </c>
      <c r="HE22" s="812">
        <f t="shared" si="63"/>
        <v>0</v>
      </c>
      <c r="HF22" s="809">
        <f t="shared" si="64"/>
        <v>0</v>
      </c>
      <c r="HG22" s="811">
        <f t="shared" si="65"/>
        <v>0</v>
      </c>
      <c r="HH22" s="809">
        <f t="shared" si="66"/>
        <v>0</v>
      </c>
      <c r="HI22" s="591">
        <f t="shared" si="90"/>
        <v>0</v>
      </c>
      <c r="HL22" s="688">
        <f t="shared" si="14"/>
        <v>0</v>
      </c>
    </row>
    <row r="23" spans="1:220" s="592" customFormat="1" ht="36" outlineLevel="1">
      <c r="A23" s="578" t="s">
        <v>390</v>
      </c>
      <c r="B23" s="579"/>
      <c r="C23" s="580">
        <v>11</v>
      </c>
      <c r="D23" s="580"/>
      <c r="E23" s="580"/>
      <c r="F23" s="268" t="s">
        <v>257</v>
      </c>
      <c r="G23" s="270"/>
      <c r="H23" s="270"/>
      <c r="I23" s="270"/>
      <c r="J23" s="581">
        <v>2010</v>
      </c>
      <c r="K23" s="581">
        <v>2011</v>
      </c>
      <c r="L23" s="581" t="s">
        <v>417</v>
      </c>
      <c r="M23" s="581" t="s">
        <v>417</v>
      </c>
      <c r="N23" s="581" t="s">
        <v>417</v>
      </c>
      <c r="O23" s="581" t="s">
        <v>417</v>
      </c>
      <c r="P23" s="273"/>
      <c r="Q23" s="273"/>
      <c r="R23" s="273"/>
      <c r="S23" s="273"/>
      <c r="T23" s="273"/>
      <c r="U23" s="582">
        <v>0</v>
      </c>
      <c r="V23" s="582">
        <v>17</v>
      </c>
      <c r="W23" s="582">
        <v>0</v>
      </c>
      <c r="X23" s="582">
        <v>0</v>
      </c>
      <c r="Y23" s="583">
        <v>0</v>
      </c>
      <c r="Z23" s="582">
        <v>17</v>
      </c>
      <c r="AA23" s="582">
        <v>0</v>
      </c>
      <c r="AB23" s="582">
        <v>0</v>
      </c>
      <c r="AC23" s="583">
        <v>0</v>
      </c>
      <c r="AD23" s="583">
        <v>17</v>
      </c>
      <c r="AE23" s="583">
        <v>0</v>
      </c>
      <c r="AF23" s="583">
        <v>0</v>
      </c>
      <c r="AG23" s="582">
        <f t="shared" si="67"/>
        <v>0</v>
      </c>
      <c r="AH23" s="582">
        <f t="shared" si="68"/>
        <v>17</v>
      </c>
      <c r="AI23" s="582">
        <f t="shared" si="69"/>
        <v>0</v>
      </c>
      <c r="AJ23" s="582">
        <f t="shared" si="70"/>
        <v>0</v>
      </c>
      <c r="AK23" s="582">
        <f t="shared" si="46"/>
        <v>0</v>
      </c>
      <c r="AL23" s="582">
        <f t="shared" si="47"/>
        <v>0</v>
      </c>
      <c r="AM23" s="582"/>
      <c r="AN23" s="582"/>
      <c r="AO23" s="582">
        <f t="shared" si="48"/>
        <v>0</v>
      </c>
      <c r="AP23" s="582">
        <f t="shared" si="49"/>
        <v>0</v>
      </c>
      <c r="AQ23" s="582"/>
      <c r="AR23" s="582"/>
      <c r="AS23" s="582">
        <f t="shared" si="50"/>
        <v>0</v>
      </c>
      <c r="AT23" s="582">
        <f t="shared" si="51"/>
        <v>0</v>
      </c>
      <c r="AU23" s="582"/>
      <c r="AV23" s="582"/>
      <c r="AW23" s="582">
        <f t="shared" si="71"/>
        <v>0</v>
      </c>
      <c r="AX23" s="582">
        <f t="shared" si="72"/>
        <v>17</v>
      </c>
      <c r="AY23" s="582"/>
      <c r="AZ23" s="582"/>
      <c r="BA23" s="582"/>
      <c r="BB23" s="582"/>
      <c r="BC23" s="582"/>
      <c r="BD23" s="582"/>
      <c r="BE23" s="582"/>
      <c r="BF23" s="582"/>
      <c r="BG23" s="582"/>
      <c r="BH23" s="582"/>
      <c r="BI23" s="582">
        <v>0</v>
      </c>
      <c r="BJ23" s="582">
        <v>17</v>
      </c>
      <c r="BK23" s="582"/>
      <c r="BL23" s="582"/>
      <c r="BM23" s="582"/>
      <c r="BN23" s="582"/>
      <c r="BO23" s="582"/>
      <c r="BP23" s="582"/>
      <c r="BQ23" s="582"/>
      <c r="BR23" s="582"/>
      <c r="BS23" s="582"/>
      <c r="BT23" s="582"/>
      <c r="BU23" s="582">
        <f t="shared" si="73"/>
        <v>138000</v>
      </c>
      <c r="BV23" s="582">
        <v>8000</v>
      </c>
      <c r="BW23" s="582">
        <v>20700</v>
      </c>
      <c r="BX23" s="582">
        <v>41400</v>
      </c>
      <c r="BY23" s="582">
        <v>67900</v>
      </c>
      <c r="BZ23" s="582">
        <v>138000</v>
      </c>
      <c r="CA23" s="582"/>
      <c r="CB23" s="582"/>
      <c r="CC23" s="581" t="s">
        <v>425</v>
      </c>
      <c r="CD23" s="582">
        <v>9.1999999999999993</v>
      </c>
      <c r="CE23" s="582">
        <v>-22420</v>
      </c>
      <c r="CF23" s="581">
        <v>16.399999999999999</v>
      </c>
      <c r="CG23" s="581" t="s">
        <v>429</v>
      </c>
      <c r="CH23" s="582"/>
      <c r="CI23" s="582"/>
      <c r="CJ23" s="582"/>
      <c r="CK23" s="582">
        <f>8000+2500</f>
        <v>10500</v>
      </c>
      <c r="CL23" s="582"/>
      <c r="CM23" s="582">
        <v>127500</v>
      </c>
      <c r="CN23" s="582">
        <v>127500</v>
      </c>
      <c r="CO23" s="582">
        <v>2500</v>
      </c>
      <c r="CP23" s="582">
        <v>127500</v>
      </c>
      <c r="CQ23" s="582">
        <f t="shared" si="74"/>
        <v>127500</v>
      </c>
      <c r="CR23" s="582">
        <v>12750</v>
      </c>
      <c r="CS23" s="582">
        <v>43750</v>
      </c>
      <c r="CT23" s="582">
        <v>45500</v>
      </c>
      <c r="CU23" s="582">
        <v>25500</v>
      </c>
      <c r="CV23" s="582">
        <v>2550</v>
      </c>
      <c r="CW23" s="582">
        <v>7650</v>
      </c>
      <c r="CX23" s="582">
        <v>15300</v>
      </c>
      <c r="CY23" s="809">
        <f t="shared" si="75"/>
        <v>0</v>
      </c>
      <c r="CZ23" s="582">
        <v>0</v>
      </c>
      <c r="DA23" s="582"/>
      <c r="DB23" s="582">
        <v>0</v>
      </c>
      <c r="DC23" s="582">
        <v>0</v>
      </c>
      <c r="DD23" s="582">
        <v>2950</v>
      </c>
      <c r="DE23" s="582">
        <v>150450</v>
      </c>
      <c r="DF23" s="582">
        <f t="shared" si="76"/>
        <v>150450</v>
      </c>
      <c r="DG23" s="582"/>
      <c r="DH23" s="582"/>
      <c r="DI23" s="582"/>
      <c r="DJ23" s="582">
        <v>45135</v>
      </c>
      <c r="DK23" s="582"/>
      <c r="DL23" s="582">
        <v>30090</v>
      </c>
      <c r="DM23" s="582"/>
      <c r="DN23" s="582">
        <v>45135</v>
      </c>
      <c r="DO23" s="582">
        <v>30090</v>
      </c>
      <c r="DP23" s="582"/>
      <c r="DQ23" s="582">
        <v>3009</v>
      </c>
      <c r="DR23" s="582">
        <v>9027</v>
      </c>
      <c r="DS23" s="582">
        <v>18054</v>
      </c>
      <c r="DT23" s="582"/>
      <c r="DU23" s="582"/>
      <c r="DV23" s="582"/>
      <c r="DW23" s="582"/>
      <c r="DX23" s="582">
        <v>150450</v>
      </c>
      <c r="DY23" s="582"/>
      <c r="DZ23" s="582"/>
      <c r="EA23" s="582"/>
      <c r="EB23" s="582">
        <v>0</v>
      </c>
      <c r="EC23" s="582"/>
      <c r="ED23" s="582">
        <f t="shared" si="77"/>
        <v>0</v>
      </c>
      <c r="EE23" s="582"/>
      <c r="EF23" s="582">
        <v>0</v>
      </c>
      <c r="EG23" s="582">
        <v>138000</v>
      </c>
      <c r="EH23" s="582">
        <f t="shared" si="78"/>
        <v>138000</v>
      </c>
      <c r="EI23" s="582"/>
      <c r="EJ23" s="582"/>
      <c r="EK23" s="582"/>
      <c r="EL23" s="582">
        <v>138000</v>
      </c>
      <c r="EM23" s="582">
        <v>13800</v>
      </c>
      <c r="EN23" s="582">
        <v>41400</v>
      </c>
      <c r="EO23" s="582">
        <v>82800</v>
      </c>
      <c r="EP23" s="582">
        <v>0</v>
      </c>
      <c r="EQ23" s="582"/>
      <c r="ER23" s="582">
        <f t="shared" si="79"/>
        <v>0</v>
      </c>
      <c r="ES23" s="584"/>
      <c r="ET23" s="585">
        <f t="shared" si="80"/>
        <v>22950</v>
      </c>
      <c r="EU23" s="582">
        <f t="shared" si="81"/>
        <v>24840</v>
      </c>
      <c r="EV23" s="586">
        <v>2012</v>
      </c>
      <c r="EW23" s="587">
        <f t="shared" si="82"/>
        <v>1.3915986989182092E-2</v>
      </c>
      <c r="EX23" s="582">
        <f t="shared" si="83"/>
        <v>127500</v>
      </c>
      <c r="EY23" s="582">
        <f t="shared" si="52"/>
        <v>0</v>
      </c>
      <c r="EZ23" s="582">
        <f t="shared" si="53"/>
        <v>0</v>
      </c>
      <c r="FA23" s="582">
        <f t="shared" si="84"/>
        <v>0</v>
      </c>
      <c r="FB23" s="582">
        <f t="shared" si="54"/>
        <v>0</v>
      </c>
      <c r="FC23" s="582"/>
      <c r="FD23" s="582">
        <f t="shared" si="85"/>
        <v>0</v>
      </c>
      <c r="FE23" s="582"/>
      <c r="FF23" s="582">
        <f t="shared" si="55"/>
        <v>0</v>
      </c>
      <c r="FG23" s="582"/>
      <c r="FH23" s="582"/>
      <c r="FI23" s="582"/>
      <c r="FJ23" s="582"/>
      <c r="FK23" s="582">
        <f t="shared" si="56"/>
        <v>150450</v>
      </c>
      <c r="FL23" s="582">
        <f t="shared" si="57"/>
        <v>0</v>
      </c>
      <c r="FM23" s="582">
        <f t="shared" si="58"/>
        <v>0</v>
      </c>
      <c r="FN23" s="582">
        <f t="shared" si="59"/>
        <v>0</v>
      </c>
      <c r="FO23" s="582">
        <f t="shared" si="60"/>
        <v>0</v>
      </c>
      <c r="FP23" s="582"/>
      <c r="FQ23" s="582">
        <f t="shared" si="61"/>
        <v>0</v>
      </c>
      <c r="FR23" s="582"/>
      <c r="FS23" s="582">
        <f t="shared" si="62"/>
        <v>0</v>
      </c>
      <c r="FT23" s="582"/>
      <c r="FU23" s="582"/>
      <c r="FV23" s="582"/>
      <c r="FW23" s="582"/>
      <c r="FX23" s="582"/>
      <c r="FY23" s="581" t="s">
        <v>417</v>
      </c>
      <c r="FZ23" s="582"/>
      <c r="GA23" s="582"/>
      <c r="GB23" s="582"/>
      <c r="GC23" s="582"/>
      <c r="GD23" s="582"/>
      <c r="GE23" s="582"/>
      <c r="GF23" s="588" t="s">
        <v>417</v>
      </c>
      <c r="GG23" s="581" t="s">
        <v>417</v>
      </c>
      <c r="GH23" s="581" t="s">
        <v>417</v>
      </c>
      <c r="GI23" s="581" t="s">
        <v>417</v>
      </c>
      <c r="GJ23" s="581" t="s">
        <v>417</v>
      </c>
      <c r="GK23" s="581"/>
      <c r="GL23" s="581" t="s">
        <v>418</v>
      </c>
      <c r="GM23" s="581" t="s">
        <v>498</v>
      </c>
      <c r="GN23" s="589">
        <v>3</v>
      </c>
      <c r="GO23" s="809" t="s">
        <v>431</v>
      </c>
      <c r="GP23" s="809" t="s">
        <v>1062</v>
      </c>
      <c r="GQ23" s="810"/>
      <c r="GR23" s="1002"/>
      <c r="GS23" s="590"/>
      <c r="GT23" s="811">
        <v>2</v>
      </c>
      <c r="GU23" s="811">
        <v>2</v>
      </c>
      <c r="GV23" s="590"/>
      <c r="GW23" s="590"/>
      <c r="GX23" s="312">
        <v>2</v>
      </c>
      <c r="GY23" s="590"/>
      <c r="GZ23" s="590"/>
      <c r="HA23" s="812">
        <f t="shared" si="86"/>
        <v>0</v>
      </c>
      <c r="HB23" s="811">
        <f t="shared" si="87"/>
        <v>0</v>
      </c>
      <c r="HC23" s="811">
        <f t="shared" si="88"/>
        <v>17</v>
      </c>
      <c r="HD23" s="809">
        <f t="shared" si="89"/>
        <v>138000</v>
      </c>
      <c r="HE23" s="812">
        <f t="shared" si="63"/>
        <v>0</v>
      </c>
      <c r="HF23" s="809">
        <f t="shared" si="64"/>
        <v>0</v>
      </c>
      <c r="HG23" s="811">
        <f t="shared" si="65"/>
        <v>0</v>
      </c>
      <c r="HH23" s="809">
        <f t="shared" si="66"/>
        <v>0</v>
      </c>
      <c r="HI23" s="591">
        <f t="shared" si="90"/>
        <v>0</v>
      </c>
      <c r="HL23" s="688">
        <f t="shared" si="14"/>
        <v>0</v>
      </c>
    </row>
    <row r="24" spans="1:220" s="592" customFormat="1" ht="36" outlineLevel="1">
      <c r="A24" s="578" t="s">
        <v>390</v>
      </c>
      <c r="B24" s="579"/>
      <c r="C24" s="580">
        <v>12</v>
      </c>
      <c r="D24" s="580"/>
      <c r="E24" s="580"/>
      <c r="F24" s="268" t="s">
        <v>258</v>
      </c>
      <c r="G24" s="270"/>
      <c r="H24" s="270"/>
      <c r="I24" s="270"/>
      <c r="J24" s="581">
        <v>2010</v>
      </c>
      <c r="K24" s="581">
        <v>2012</v>
      </c>
      <c r="L24" s="581" t="s">
        <v>417</v>
      </c>
      <c r="M24" s="581" t="s">
        <v>417</v>
      </c>
      <c r="N24" s="581" t="s">
        <v>417</v>
      </c>
      <c r="O24" s="581" t="s">
        <v>417</v>
      </c>
      <c r="P24" s="273"/>
      <c r="Q24" s="273"/>
      <c r="R24" s="273"/>
      <c r="S24" s="273"/>
      <c r="T24" s="273"/>
      <c r="U24" s="582">
        <v>0</v>
      </c>
      <c r="V24" s="582">
        <v>16</v>
      </c>
      <c r="W24" s="582">
        <v>0</v>
      </c>
      <c r="X24" s="582">
        <v>0</v>
      </c>
      <c r="Y24" s="583"/>
      <c r="Z24" s="582"/>
      <c r="AA24" s="582"/>
      <c r="AB24" s="582"/>
      <c r="AC24" s="583"/>
      <c r="AD24" s="583"/>
      <c r="AE24" s="583"/>
      <c r="AF24" s="583"/>
      <c r="AG24" s="582">
        <f t="shared" si="67"/>
        <v>0</v>
      </c>
      <c r="AH24" s="582">
        <f t="shared" si="68"/>
        <v>0</v>
      </c>
      <c r="AI24" s="582">
        <f t="shared" si="69"/>
        <v>0</v>
      </c>
      <c r="AJ24" s="582">
        <f t="shared" si="70"/>
        <v>0</v>
      </c>
      <c r="AK24" s="582">
        <f t="shared" si="46"/>
        <v>0</v>
      </c>
      <c r="AL24" s="582">
        <f t="shared" si="47"/>
        <v>0</v>
      </c>
      <c r="AM24" s="582"/>
      <c r="AN24" s="582"/>
      <c r="AO24" s="582">
        <f t="shared" si="48"/>
        <v>0</v>
      </c>
      <c r="AP24" s="582">
        <f t="shared" si="49"/>
        <v>0</v>
      </c>
      <c r="AQ24" s="582"/>
      <c r="AR24" s="582"/>
      <c r="AS24" s="582">
        <f t="shared" si="50"/>
        <v>0</v>
      </c>
      <c r="AT24" s="582">
        <f t="shared" si="51"/>
        <v>0</v>
      </c>
      <c r="AU24" s="582"/>
      <c r="AV24" s="582"/>
      <c r="AW24" s="582">
        <f t="shared" si="71"/>
        <v>0</v>
      </c>
      <c r="AX24" s="582">
        <f t="shared" si="72"/>
        <v>0</v>
      </c>
      <c r="AY24" s="582"/>
      <c r="AZ24" s="582"/>
      <c r="BA24" s="582"/>
      <c r="BB24" s="582"/>
      <c r="BC24" s="582"/>
      <c r="BD24" s="582"/>
      <c r="BE24" s="582"/>
      <c r="BF24" s="582"/>
      <c r="BG24" s="582"/>
      <c r="BH24" s="582"/>
      <c r="BI24" s="582">
        <v>0</v>
      </c>
      <c r="BJ24" s="582">
        <v>0</v>
      </c>
      <c r="BK24" s="582"/>
      <c r="BL24" s="582"/>
      <c r="BM24" s="582"/>
      <c r="BN24" s="582"/>
      <c r="BO24" s="582"/>
      <c r="BP24" s="582"/>
      <c r="BQ24" s="582"/>
      <c r="BR24" s="582"/>
      <c r="BS24" s="582"/>
      <c r="BT24" s="582"/>
      <c r="BU24" s="582">
        <f t="shared" si="73"/>
        <v>130000</v>
      </c>
      <c r="BV24" s="582">
        <v>8000</v>
      </c>
      <c r="BW24" s="582">
        <v>20700</v>
      </c>
      <c r="BX24" s="582">
        <v>41400</v>
      </c>
      <c r="BY24" s="582">
        <v>59900</v>
      </c>
      <c r="BZ24" s="582">
        <v>130000</v>
      </c>
      <c r="CA24" s="582"/>
      <c r="CB24" s="582"/>
      <c r="CC24" s="581" t="s">
        <v>425</v>
      </c>
      <c r="CD24" s="582">
        <v>0</v>
      </c>
      <c r="CE24" s="582">
        <v>0</v>
      </c>
      <c r="CF24" s="581">
        <v>0</v>
      </c>
      <c r="CG24" s="581">
        <v>0</v>
      </c>
      <c r="CH24" s="582"/>
      <c r="CI24" s="582"/>
      <c r="CJ24" s="582"/>
      <c r="CK24" s="582">
        <v>2500</v>
      </c>
      <c r="CL24" s="582"/>
      <c r="CM24" s="582">
        <v>119500</v>
      </c>
      <c r="CN24" s="582">
        <v>119500</v>
      </c>
      <c r="CO24" s="582">
        <v>2500</v>
      </c>
      <c r="CP24" s="582">
        <v>0</v>
      </c>
      <c r="CQ24" s="582">
        <f t="shared" si="74"/>
        <v>0</v>
      </c>
      <c r="CR24" s="582"/>
      <c r="CS24" s="582"/>
      <c r="CT24" s="582"/>
      <c r="CU24" s="582"/>
      <c r="CV24" s="582">
        <v>0</v>
      </c>
      <c r="CW24" s="582">
        <v>0</v>
      </c>
      <c r="CX24" s="582">
        <v>0</v>
      </c>
      <c r="CY24" s="809">
        <f t="shared" si="75"/>
        <v>0</v>
      </c>
      <c r="CZ24" s="582">
        <v>119500</v>
      </c>
      <c r="DA24" s="582"/>
      <c r="DB24" s="582">
        <v>0</v>
      </c>
      <c r="DC24" s="582">
        <v>0</v>
      </c>
      <c r="DD24" s="582">
        <v>2950</v>
      </c>
      <c r="DE24" s="582">
        <v>0</v>
      </c>
      <c r="DF24" s="582">
        <f t="shared" si="76"/>
        <v>0</v>
      </c>
      <c r="DG24" s="582"/>
      <c r="DH24" s="582"/>
      <c r="DI24" s="582"/>
      <c r="DJ24" s="582"/>
      <c r="DK24" s="582"/>
      <c r="DL24" s="582"/>
      <c r="DM24" s="582"/>
      <c r="DN24" s="582"/>
      <c r="DO24" s="582"/>
      <c r="DP24" s="582"/>
      <c r="DQ24" s="582">
        <v>0</v>
      </c>
      <c r="DR24" s="582">
        <v>0</v>
      </c>
      <c r="DS24" s="582">
        <v>0</v>
      </c>
      <c r="DT24" s="582"/>
      <c r="DU24" s="582"/>
      <c r="DV24" s="582"/>
      <c r="DW24" s="582"/>
      <c r="DX24" s="582">
        <v>0</v>
      </c>
      <c r="DY24" s="582"/>
      <c r="DZ24" s="582"/>
      <c r="EA24" s="582"/>
      <c r="EB24" s="582">
        <v>141010</v>
      </c>
      <c r="EC24" s="582"/>
      <c r="ED24" s="582">
        <f t="shared" si="77"/>
        <v>0</v>
      </c>
      <c r="EE24" s="582"/>
      <c r="EF24" s="582">
        <v>0</v>
      </c>
      <c r="EG24" s="582">
        <v>0</v>
      </c>
      <c r="EH24" s="582">
        <f t="shared" si="78"/>
        <v>0</v>
      </c>
      <c r="EI24" s="582"/>
      <c r="EJ24" s="582"/>
      <c r="EK24" s="582"/>
      <c r="EL24" s="582"/>
      <c r="EM24" s="582">
        <v>0</v>
      </c>
      <c r="EN24" s="582">
        <v>0</v>
      </c>
      <c r="EO24" s="582">
        <v>0</v>
      </c>
      <c r="EP24" s="582">
        <v>130000</v>
      </c>
      <c r="EQ24" s="582"/>
      <c r="ER24" s="582">
        <f t="shared" si="79"/>
        <v>2500</v>
      </c>
      <c r="ES24" s="584"/>
      <c r="ET24" s="585">
        <f t="shared" si="80"/>
        <v>0</v>
      </c>
      <c r="EU24" s="582">
        <f t="shared" si="81"/>
        <v>0</v>
      </c>
      <c r="EV24" s="586">
        <v>2012</v>
      </c>
      <c r="EW24" s="587">
        <f t="shared" si="82"/>
        <v>0</v>
      </c>
      <c r="EX24" s="582">
        <f t="shared" si="83"/>
        <v>0</v>
      </c>
      <c r="EY24" s="582">
        <f t="shared" si="52"/>
        <v>0</v>
      </c>
      <c r="EZ24" s="582">
        <f t="shared" si="53"/>
        <v>0</v>
      </c>
      <c r="FA24" s="582">
        <f t="shared" si="84"/>
        <v>0</v>
      </c>
      <c r="FB24" s="582">
        <f t="shared" si="54"/>
        <v>0</v>
      </c>
      <c r="FC24" s="582"/>
      <c r="FD24" s="582">
        <f t="shared" si="85"/>
        <v>0</v>
      </c>
      <c r="FE24" s="582"/>
      <c r="FF24" s="582">
        <f t="shared" si="55"/>
        <v>0</v>
      </c>
      <c r="FG24" s="582"/>
      <c r="FH24" s="582"/>
      <c r="FI24" s="582"/>
      <c r="FJ24" s="582"/>
      <c r="FK24" s="582">
        <f t="shared" si="56"/>
        <v>0</v>
      </c>
      <c r="FL24" s="582">
        <f t="shared" si="57"/>
        <v>0</v>
      </c>
      <c r="FM24" s="582">
        <f t="shared" si="58"/>
        <v>0</v>
      </c>
      <c r="FN24" s="582">
        <f t="shared" si="59"/>
        <v>0</v>
      </c>
      <c r="FO24" s="582">
        <f t="shared" si="60"/>
        <v>0</v>
      </c>
      <c r="FP24" s="582"/>
      <c r="FQ24" s="582">
        <f t="shared" si="61"/>
        <v>0</v>
      </c>
      <c r="FR24" s="582"/>
      <c r="FS24" s="582">
        <f t="shared" si="62"/>
        <v>0</v>
      </c>
      <c r="FT24" s="582"/>
      <c r="FU24" s="582"/>
      <c r="FV24" s="582"/>
      <c r="FW24" s="582"/>
      <c r="FX24" s="582"/>
      <c r="FY24" s="581" t="s">
        <v>417</v>
      </c>
      <c r="FZ24" s="582"/>
      <c r="GA24" s="582"/>
      <c r="GB24" s="582"/>
      <c r="GC24" s="582"/>
      <c r="GD24" s="582"/>
      <c r="GE24" s="582"/>
      <c r="GF24" s="588" t="s">
        <v>417</v>
      </c>
      <c r="GG24" s="581" t="s">
        <v>417</v>
      </c>
      <c r="GH24" s="581" t="s">
        <v>417</v>
      </c>
      <c r="GI24" s="581" t="s">
        <v>417</v>
      </c>
      <c r="GJ24" s="581" t="s">
        <v>417</v>
      </c>
      <c r="GK24" s="581"/>
      <c r="GL24" s="581" t="s">
        <v>418</v>
      </c>
      <c r="GM24" s="581" t="s">
        <v>498</v>
      </c>
      <c r="GN24" s="589">
        <v>3</v>
      </c>
      <c r="GO24" s="809" t="s">
        <v>431</v>
      </c>
      <c r="GP24" s="809" t="s">
        <v>1062</v>
      </c>
      <c r="GQ24" s="810"/>
      <c r="GR24" s="1002"/>
      <c r="GS24" s="590"/>
      <c r="GT24" s="811"/>
      <c r="GU24" s="811"/>
      <c r="GV24" s="590"/>
      <c r="GW24" s="590"/>
      <c r="GX24" s="312">
        <v>2</v>
      </c>
      <c r="GY24" s="590"/>
      <c r="GZ24" s="590"/>
      <c r="HA24" s="812">
        <f t="shared" si="86"/>
        <v>0</v>
      </c>
      <c r="HB24" s="811">
        <f t="shared" si="87"/>
        <v>0</v>
      </c>
      <c r="HC24" s="811">
        <f t="shared" si="88"/>
        <v>0</v>
      </c>
      <c r="HD24" s="809">
        <f t="shared" si="89"/>
        <v>0</v>
      </c>
      <c r="HE24" s="812">
        <f t="shared" si="63"/>
        <v>0</v>
      </c>
      <c r="HF24" s="809">
        <f t="shared" si="64"/>
        <v>0</v>
      </c>
      <c r="HG24" s="811">
        <f t="shared" si="65"/>
        <v>0</v>
      </c>
      <c r="HH24" s="809">
        <f t="shared" si="66"/>
        <v>0</v>
      </c>
      <c r="HI24" s="591">
        <f t="shared" si="90"/>
        <v>0</v>
      </c>
      <c r="HL24" s="688">
        <f t="shared" si="14"/>
        <v>0</v>
      </c>
    </row>
    <row r="25" spans="1:220" s="592" customFormat="1" ht="24" outlineLevel="1">
      <c r="A25" s="578" t="s">
        <v>390</v>
      </c>
      <c r="B25" s="579"/>
      <c r="C25" s="580">
        <v>13</v>
      </c>
      <c r="D25" s="580"/>
      <c r="E25" s="580"/>
      <c r="F25" s="268" t="s">
        <v>259</v>
      </c>
      <c r="G25" s="270"/>
      <c r="H25" s="270"/>
      <c r="I25" s="270"/>
      <c r="J25" s="581">
        <v>2010</v>
      </c>
      <c r="K25" s="581">
        <v>2012</v>
      </c>
      <c r="L25" s="581" t="s">
        <v>417</v>
      </c>
      <c r="M25" s="581" t="s">
        <v>417</v>
      </c>
      <c r="N25" s="581" t="s">
        <v>417</v>
      </c>
      <c r="O25" s="581" t="s">
        <v>417</v>
      </c>
      <c r="P25" s="273"/>
      <c r="Q25" s="273"/>
      <c r="R25" s="273"/>
      <c r="S25" s="273"/>
      <c r="T25" s="273"/>
      <c r="U25" s="582">
        <v>0</v>
      </c>
      <c r="V25" s="582">
        <v>27</v>
      </c>
      <c r="W25" s="582">
        <v>0</v>
      </c>
      <c r="X25" s="582">
        <v>0</v>
      </c>
      <c r="Y25" s="583"/>
      <c r="Z25" s="582"/>
      <c r="AA25" s="582"/>
      <c r="AB25" s="582"/>
      <c r="AC25" s="583"/>
      <c r="AD25" s="583"/>
      <c r="AE25" s="583"/>
      <c r="AF25" s="583"/>
      <c r="AG25" s="582">
        <f t="shared" si="67"/>
        <v>0</v>
      </c>
      <c r="AH25" s="582">
        <f t="shared" si="68"/>
        <v>0</v>
      </c>
      <c r="AI25" s="582">
        <f t="shared" si="69"/>
        <v>0</v>
      </c>
      <c r="AJ25" s="582">
        <f t="shared" si="70"/>
        <v>0</v>
      </c>
      <c r="AK25" s="582">
        <f t="shared" si="46"/>
        <v>0</v>
      </c>
      <c r="AL25" s="582">
        <f t="shared" si="47"/>
        <v>0</v>
      </c>
      <c r="AM25" s="582"/>
      <c r="AN25" s="582"/>
      <c r="AO25" s="582">
        <f t="shared" si="48"/>
        <v>0</v>
      </c>
      <c r="AP25" s="582">
        <f t="shared" si="49"/>
        <v>0</v>
      </c>
      <c r="AQ25" s="582"/>
      <c r="AR25" s="582"/>
      <c r="AS25" s="582">
        <f t="shared" si="50"/>
        <v>0</v>
      </c>
      <c r="AT25" s="582">
        <f t="shared" si="51"/>
        <v>0</v>
      </c>
      <c r="AU25" s="582"/>
      <c r="AV25" s="582"/>
      <c r="AW25" s="582">
        <f t="shared" si="71"/>
        <v>0</v>
      </c>
      <c r="AX25" s="582">
        <f t="shared" si="72"/>
        <v>0</v>
      </c>
      <c r="AY25" s="582"/>
      <c r="AZ25" s="582"/>
      <c r="BA25" s="582"/>
      <c r="BB25" s="582"/>
      <c r="BC25" s="582"/>
      <c r="BD25" s="582"/>
      <c r="BE25" s="582"/>
      <c r="BF25" s="582"/>
      <c r="BG25" s="582"/>
      <c r="BH25" s="582"/>
      <c r="BI25" s="582">
        <v>0</v>
      </c>
      <c r="BJ25" s="582">
        <v>0</v>
      </c>
      <c r="BK25" s="582"/>
      <c r="BL25" s="582"/>
      <c r="BM25" s="582"/>
      <c r="BN25" s="582"/>
      <c r="BO25" s="582"/>
      <c r="BP25" s="582"/>
      <c r="BQ25" s="582"/>
      <c r="BR25" s="582"/>
      <c r="BS25" s="582"/>
      <c r="BT25" s="582"/>
      <c r="BU25" s="582">
        <f t="shared" si="73"/>
        <v>378000</v>
      </c>
      <c r="BV25" s="582">
        <v>18000</v>
      </c>
      <c r="BW25" s="582">
        <v>113400</v>
      </c>
      <c r="BX25" s="582">
        <v>226800</v>
      </c>
      <c r="BY25" s="582">
        <v>19800</v>
      </c>
      <c r="BZ25" s="582">
        <v>378000</v>
      </c>
      <c r="CA25" s="582"/>
      <c r="CB25" s="582"/>
      <c r="CC25" s="581" t="s">
        <v>427</v>
      </c>
      <c r="CD25" s="582">
        <v>11.5</v>
      </c>
      <c r="CE25" s="582">
        <v>8797</v>
      </c>
      <c r="CF25" s="581" t="s">
        <v>429</v>
      </c>
      <c r="CG25" s="581" t="s">
        <v>429</v>
      </c>
      <c r="CH25" s="582"/>
      <c r="CI25" s="582"/>
      <c r="CJ25" s="582"/>
      <c r="CK25" s="582">
        <v>5000</v>
      </c>
      <c r="CL25" s="582"/>
      <c r="CM25" s="582">
        <v>355000</v>
      </c>
      <c r="CN25" s="582">
        <v>355000</v>
      </c>
      <c r="CO25" s="582">
        <v>5000</v>
      </c>
      <c r="CP25" s="582">
        <v>210000</v>
      </c>
      <c r="CQ25" s="582">
        <f t="shared" si="74"/>
        <v>210000</v>
      </c>
      <c r="CR25" s="582">
        <v>0</v>
      </c>
      <c r="CS25" s="582">
        <v>31500</v>
      </c>
      <c r="CT25" s="582">
        <v>84000</v>
      </c>
      <c r="CU25" s="582">
        <v>94500</v>
      </c>
      <c r="CV25" s="582">
        <v>9450</v>
      </c>
      <c r="CW25" s="582">
        <v>28350</v>
      </c>
      <c r="CX25" s="582">
        <v>56700</v>
      </c>
      <c r="CY25" s="809">
        <f t="shared" si="75"/>
        <v>0</v>
      </c>
      <c r="CZ25" s="582">
        <v>145000</v>
      </c>
      <c r="DA25" s="582"/>
      <c r="DB25" s="582">
        <v>0</v>
      </c>
      <c r="DC25" s="582">
        <v>0</v>
      </c>
      <c r="DD25" s="582">
        <v>5900</v>
      </c>
      <c r="DE25" s="582">
        <v>247800</v>
      </c>
      <c r="DF25" s="582">
        <f t="shared" si="76"/>
        <v>247800</v>
      </c>
      <c r="DG25" s="582"/>
      <c r="DH25" s="582"/>
      <c r="DI25" s="582"/>
      <c r="DJ25" s="582">
        <v>74340</v>
      </c>
      <c r="DK25" s="582"/>
      <c r="DL25" s="582">
        <v>49560</v>
      </c>
      <c r="DM25" s="582"/>
      <c r="DN25" s="582">
        <v>74340</v>
      </c>
      <c r="DO25" s="582">
        <v>49560</v>
      </c>
      <c r="DP25" s="582"/>
      <c r="DQ25" s="582">
        <v>4956</v>
      </c>
      <c r="DR25" s="582">
        <v>14868</v>
      </c>
      <c r="DS25" s="582">
        <v>29736</v>
      </c>
      <c r="DT25" s="582"/>
      <c r="DU25" s="582"/>
      <c r="DV25" s="582"/>
      <c r="DW25" s="582"/>
      <c r="DX25" s="582">
        <v>247800</v>
      </c>
      <c r="DY25" s="582"/>
      <c r="DZ25" s="582"/>
      <c r="EA25" s="582"/>
      <c r="EB25" s="582">
        <v>171100</v>
      </c>
      <c r="EC25" s="582"/>
      <c r="ED25" s="582">
        <f t="shared" si="77"/>
        <v>0</v>
      </c>
      <c r="EE25" s="582"/>
      <c r="EF25" s="582">
        <v>0</v>
      </c>
      <c r="EG25" s="582">
        <v>0</v>
      </c>
      <c r="EH25" s="582">
        <f t="shared" si="78"/>
        <v>0</v>
      </c>
      <c r="EI25" s="582"/>
      <c r="EJ25" s="582"/>
      <c r="EK25" s="582"/>
      <c r="EL25" s="582"/>
      <c r="EM25" s="582">
        <v>0</v>
      </c>
      <c r="EN25" s="582">
        <v>0</v>
      </c>
      <c r="EO25" s="582">
        <v>0</v>
      </c>
      <c r="EP25" s="582">
        <v>378000</v>
      </c>
      <c r="EQ25" s="582"/>
      <c r="ER25" s="582">
        <f t="shared" si="79"/>
        <v>215000</v>
      </c>
      <c r="ES25" s="584"/>
      <c r="ET25" s="585">
        <f t="shared" si="80"/>
        <v>37800</v>
      </c>
      <c r="EU25" s="582">
        <f t="shared" si="81"/>
        <v>0</v>
      </c>
      <c r="EV25" s="586">
        <v>2012</v>
      </c>
      <c r="EW25" s="587">
        <f t="shared" si="82"/>
        <v>2.2920449158652857E-2</v>
      </c>
      <c r="EX25" s="582">
        <f t="shared" si="83"/>
        <v>210000</v>
      </c>
      <c r="EY25" s="582">
        <f t="shared" si="52"/>
        <v>0</v>
      </c>
      <c r="EZ25" s="582">
        <f t="shared" si="53"/>
        <v>0</v>
      </c>
      <c r="FA25" s="582">
        <f t="shared" si="84"/>
        <v>0</v>
      </c>
      <c r="FB25" s="582">
        <f t="shared" si="54"/>
        <v>0</v>
      </c>
      <c r="FC25" s="582"/>
      <c r="FD25" s="582">
        <f t="shared" si="85"/>
        <v>0</v>
      </c>
      <c r="FE25" s="582"/>
      <c r="FF25" s="582">
        <f t="shared" si="55"/>
        <v>0</v>
      </c>
      <c r="FG25" s="582"/>
      <c r="FH25" s="582"/>
      <c r="FI25" s="582"/>
      <c r="FJ25" s="582"/>
      <c r="FK25" s="582">
        <f t="shared" si="56"/>
        <v>247800</v>
      </c>
      <c r="FL25" s="582">
        <f t="shared" si="57"/>
        <v>0</v>
      </c>
      <c r="FM25" s="582">
        <f t="shared" si="58"/>
        <v>0</v>
      </c>
      <c r="FN25" s="582">
        <f t="shared" si="59"/>
        <v>0</v>
      </c>
      <c r="FO25" s="582">
        <f t="shared" si="60"/>
        <v>0</v>
      </c>
      <c r="FP25" s="582"/>
      <c r="FQ25" s="582">
        <f t="shared" si="61"/>
        <v>0</v>
      </c>
      <c r="FR25" s="582"/>
      <c r="FS25" s="582">
        <f t="shared" si="62"/>
        <v>0</v>
      </c>
      <c r="FT25" s="582"/>
      <c r="FU25" s="582"/>
      <c r="FV25" s="582"/>
      <c r="FW25" s="582"/>
      <c r="FX25" s="582"/>
      <c r="FY25" s="581" t="s">
        <v>417</v>
      </c>
      <c r="FZ25" s="582"/>
      <c r="GA25" s="582"/>
      <c r="GB25" s="582"/>
      <c r="GC25" s="582"/>
      <c r="GD25" s="582"/>
      <c r="GE25" s="582"/>
      <c r="GF25" s="588" t="s">
        <v>417</v>
      </c>
      <c r="GG25" s="581" t="s">
        <v>417</v>
      </c>
      <c r="GH25" s="581" t="s">
        <v>417</v>
      </c>
      <c r="GI25" s="581" t="s">
        <v>417</v>
      </c>
      <c r="GJ25" s="581"/>
      <c r="GK25" s="581"/>
      <c r="GL25" s="581" t="s">
        <v>418</v>
      </c>
      <c r="GM25" s="581" t="s">
        <v>498</v>
      </c>
      <c r="GN25" s="589">
        <v>3</v>
      </c>
      <c r="GO25" s="809" t="s">
        <v>431</v>
      </c>
      <c r="GP25" s="809" t="s">
        <v>1062</v>
      </c>
      <c r="GQ25" s="810"/>
      <c r="GR25" s="1002"/>
      <c r="GS25" s="590"/>
      <c r="GT25" s="811">
        <v>2</v>
      </c>
      <c r="GU25" s="811">
        <v>2</v>
      </c>
      <c r="GV25" s="590"/>
      <c r="GW25" s="590"/>
      <c r="GX25" s="312">
        <v>2</v>
      </c>
      <c r="GY25" s="590"/>
      <c r="GZ25" s="590"/>
      <c r="HA25" s="812">
        <f t="shared" si="86"/>
        <v>0</v>
      </c>
      <c r="HB25" s="811">
        <f t="shared" si="87"/>
        <v>0</v>
      </c>
      <c r="HC25" s="811">
        <f t="shared" si="88"/>
        <v>0</v>
      </c>
      <c r="HD25" s="809">
        <f t="shared" si="89"/>
        <v>0</v>
      </c>
      <c r="HE25" s="812">
        <f t="shared" si="63"/>
        <v>0</v>
      </c>
      <c r="HF25" s="809">
        <f t="shared" si="64"/>
        <v>0</v>
      </c>
      <c r="HG25" s="811">
        <f t="shared" si="65"/>
        <v>0</v>
      </c>
      <c r="HH25" s="809">
        <f t="shared" si="66"/>
        <v>0</v>
      </c>
      <c r="HI25" s="591">
        <f t="shared" si="90"/>
        <v>0</v>
      </c>
      <c r="HL25" s="688">
        <f t="shared" si="14"/>
        <v>0</v>
      </c>
    </row>
    <row r="26" spans="1:220" s="592" customFormat="1" ht="24" outlineLevel="1">
      <c r="A26" s="578" t="s">
        <v>390</v>
      </c>
      <c r="B26" s="579"/>
      <c r="C26" s="580">
        <v>14</v>
      </c>
      <c r="D26" s="580"/>
      <c r="E26" s="580"/>
      <c r="F26" s="268" t="s">
        <v>260</v>
      </c>
      <c r="G26" s="270"/>
      <c r="H26" s="270"/>
      <c r="I26" s="270"/>
      <c r="J26" s="581">
        <v>2010</v>
      </c>
      <c r="K26" s="581">
        <v>2012</v>
      </c>
      <c r="L26" s="581" t="s">
        <v>417</v>
      </c>
      <c r="M26" s="581" t="s">
        <v>417</v>
      </c>
      <c r="N26" s="581" t="s">
        <v>417</v>
      </c>
      <c r="O26" s="581" t="s">
        <v>417</v>
      </c>
      <c r="P26" s="273"/>
      <c r="Q26" s="273"/>
      <c r="R26" s="273"/>
      <c r="S26" s="273"/>
      <c r="T26" s="273"/>
      <c r="U26" s="582">
        <v>0</v>
      </c>
      <c r="V26" s="582">
        <v>0</v>
      </c>
      <c r="W26" s="582">
        <v>0</v>
      </c>
      <c r="X26" s="582">
        <v>0</v>
      </c>
      <c r="Y26" s="583">
        <v>0</v>
      </c>
      <c r="Z26" s="582">
        <v>0</v>
      </c>
      <c r="AA26" s="582">
        <v>0</v>
      </c>
      <c r="AB26" s="582">
        <v>0</v>
      </c>
      <c r="AC26" s="583">
        <v>0</v>
      </c>
      <c r="AD26" s="583">
        <v>0</v>
      </c>
      <c r="AE26" s="583">
        <v>0</v>
      </c>
      <c r="AF26" s="583">
        <v>0</v>
      </c>
      <c r="AG26" s="582">
        <f t="shared" si="67"/>
        <v>0</v>
      </c>
      <c r="AH26" s="582">
        <f t="shared" si="68"/>
        <v>0</v>
      </c>
      <c r="AI26" s="582">
        <f t="shared" si="69"/>
        <v>0</v>
      </c>
      <c r="AJ26" s="582">
        <f t="shared" si="70"/>
        <v>0</v>
      </c>
      <c r="AK26" s="582">
        <f t="shared" si="46"/>
        <v>0</v>
      </c>
      <c r="AL26" s="582">
        <f t="shared" si="47"/>
        <v>0</v>
      </c>
      <c r="AM26" s="582"/>
      <c r="AN26" s="582"/>
      <c r="AO26" s="582">
        <f t="shared" si="48"/>
        <v>0</v>
      </c>
      <c r="AP26" s="582">
        <f t="shared" si="49"/>
        <v>0</v>
      </c>
      <c r="AQ26" s="582"/>
      <c r="AR26" s="582"/>
      <c r="AS26" s="582">
        <f t="shared" si="50"/>
        <v>0</v>
      </c>
      <c r="AT26" s="582">
        <f t="shared" si="51"/>
        <v>0</v>
      </c>
      <c r="AU26" s="582"/>
      <c r="AV26" s="582"/>
      <c r="AW26" s="582">
        <f t="shared" si="71"/>
        <v>0</v>
      </c>
      <c r="AX26" s="582">
        <f t="shared" si="72"/>
        <v>0</v>
      </c>
      <c r="AY26" s="582"/>
      <c r="AZ26" s="582"/>
      <c r="BA26" s="582"/>
      <c r="BB26" s="582"/>
      <c r="BC26" s="582"/>
      <c r="BD26" s="582"/>
      <c r="BE26" s="582"/>
      <c r="BF26" s="582"/>
      <c r="BG26" s="582"/>
      <c r="BH26" s="582"/>
      <c r="BI26" s="582">
        <v>0</v>
      </c>
      <c r="BJ26" s="582">
        <v>0</v>
      </c>
      <c r="BK26" s="582"/>
      <c r="BL26" s="582"/>
      <c r="BM26" s="582"/>
      <c r="BN26" s="582"/>
      <c r="BO26" s="582"/>
      <c r="BP26" s="582"/>
      <c r="BQ26" s="582"/>
      <c r="BR26" s="582"/>
      <c r="BS26" s="582"/>
      <c r="BT26" s="582"/>
      <c r="BU26" s="582">
        <f t="shared" si="73"/>
        <v>152100</v>
      </c>
      <c r="BV26" s="582">
        <v>10400</v>
      </c>
      <c r="BW26" s="582">
        <v>45440</v>
      </c>
      <c r="BX26" s="582">
        <v>91260</v>
      </c>
      <c r="BY26" s="582">
        <v>5000</v>
      </c>
      <c r="BZ26" s="582">
        <v>152100</v>
      </c>
      <c r="CA26" s="582"/>
      <c r="CB26" s="582"/>
      <c r="CC26" s="581" t="s">
        <v>425</v>
      </c>
      <c r="CD26" s="582">
        <v>14</v>
      </c>
      <c r="CE26" s="582">
        <v>38425</v>
      </c>
      <c r="CF26" s="581">
        <v>31.7</v>
      </c>
      <c r="CG26" s="581" t="s">
        <v>429</v>
      </c>
      <c r="CH26" s="582"/>
      <c r="CI26" s="582"/>
      <c r="CJ26" s="582"/>
      <c r="CK26" s="582">
        <v>5000</v>
      </c>
      <c r="CL26" s="582"/>
      <c r="CM26" s="582">
        <v>136700</v>
      </c>
      <c r="CN26" s="582">
        <v>136700</v>
      </c>
      <c r="CO26" s="582">
        <v>5000</v>
      </c>
      <c r="CP26" s="582">
        <v>41963</v>
      </c>
      <c r="CQ26" s="582">
        <f t="shared" si="74"/>
        <v>41963</v>
      </c>
      <c r="CR26" s="582"/>
      <c r="CS26" s="582">
        <v>6294</v>
      </c>
      <c r="CT26" s="582">
        <v>14689</v>
      </c>
      <c r="CU26" s="582">
        <v>20980</v>
      </c>
      <c r="CV26" s="582">
        <v>2098</v>
      </c>
      <c r="CW26" s="582">
        <v>6294</v>
      </c>
      <c r="CX26" s="582">
        <v>12588</v>
      </c>
      <c r="CY26" s="809">
        <f t="shared" si="75"/>
        <v>0</v>
      </c>
      <c r="CZ26" s="582">
        <v>94737</v>
      </c>
      <c r="DA26" s="582"/>
      <c r="DB26" s="582">
        <v>0</v>
      </c>
      <c r="DC26" s="582">
        <v>0</v>
      </c>
      <c r="DD26" s="582">
        <v>5900</v>
      </c>
      <c r="DE26" s="582">
        <v>49516.34</v>
      </c>
      <c r="DF26" s="582">
        <f t="shared" si="76"/>
        <v>49516.34</v>
      </c>
      <c r="DG26" s="582"/>
      <c r="DH26" s="582"/>
      <c r="DI26" s="582"/>
      <c r="DJ26" s="582">
        <v>14855</v>
      </c>
      <c r="DK26" s="582"/>
      <c r="DL26" s="582">
        <v>9903</v>
      </c>
      <c r="DM26" s="582"/>
      <c r="DN26" s="582">
        <v>9903</v>
      </c>
      <c r="DO26" s="582">
        <v>14855.34</v>
      </c>
      <c r="DP26" s="582"/>
      <c r="DQ26" s="582">
        <v>1485.5339999999999</v>
      </c>
      <c r="DR26" s="582">
        <v>4456.6019999999999</v>
      </c>
      <c r="DS26" s="582">
        <v>8913.2040000000015</v>
      </c>
      <c r="DT26" s="582"/>
      <c r="DU26" s="582"/>
      <c r="DV26" s="582"/>
      <c r="DW26" s="582"/>
      <c r="DX26" s="582">
        <v>49516.34</v>
      </c>
      <c r="DY26" s="582"/>
      <c r="DZ26" s="582"/>
      <c r="EA26" s="582"/>
      <c r="EB26" s="582">
        <v>111789.65999999999</v>
      </c>
      <c r="EC26" s="582"/>
      <c r="ED26" s="582">
        <f t="shared" si="77"/>
        <v>0</v>
      </c>
      <c r="EE26" s="582"/>
      <c r="EF26" s="582">
        <v>0</v>
      </c>
      <c r="EG26" s="582">
        <v>0</v>
      </c>
      <c r="EH26" s="582">
        <f t="shared" si="78"/>
        <v>0</v>
      </c>
      <c r="EI26" s="582"/>
      <c r="EJ26" s="582"/>
      <c r="EK26" s="582"/>
      <c r="EL26" s="582"/>
      <c r="EM26" s="582">
        <v>0</v>
      </c>
      <c r="EN26" s="582">
        <v>0</v>
      </c>
      <c r="EO26" s="582">
        <v>0</v>
      </c>
      <c r="EP26" s="582">
        <v>152100</v>
      </c>
      <c r="EQ26" s="582"/>
      <c r="ER26" s="582">
        <f t="shared" si="79"/>
        <v>46963</v>
      </c>
      <c r="ES26" s="584"/>
      <c r="ET26" s="585">
        <f t="shared" si="80"/>
        <v>7553.34</v>
      </c>
      <c r="EU26" s="582">
        <f t="shared" si="81"/>
        <v>0</v>
      </c>
      <c r="EV26" s="586">
        <v>2012</v>
      </c>
      <c r="EW26" s="587">
        <f t="shared" si="82"/>
        <v>4.580051466878809E-3</v>
      </c>
      <c r="EX26" s="582">
        <f t="shared" si="83"/>
        <v>41963</v>
      </c>
      <c r="EY26" s="582">
        <f t="shared" si="52"/>
        <v>0</v>
      </c>
      <c r="EZ26" s="582">
        <f t="shared" si="53"/>
        <v>0</v>
      </c>
      <c r="FA26" s="582">
        <f t="shared" si="84"/>
        <v>0</v>
      </c>
      <c r="FB26" s="582">
        <f t="shared" si="54"/>
        <v>0</v>
      </c>
      <c r="FC26" s="582"/>
      <c r="FD26" s="582">
        <f t="shared" si="85"/>
        <v>0</v>
      </c>
      <c r="FE26" s="582"/>
      <c r="FF26" s="582">
        <f t="shared" si="55"/>
        <v>0</v>
      </c>
      <c r="FG26" s="582"/>
      <c r="FH26" s="582"/>
      <c r="FI26" s="582"/>
      <c r="FJ26" s="582"/>
      <c r="FK26" s="582">
        <f t="shared" si="56"/>
        <v>49516.34</v>
      </c>
      <c r="FL26" s="582">
        <f t="shared" si="57"/>
        <v>0</v>
      </c>
      <c r="FM26" s="582">
        <f t="shared" si="58"/>
        <v>0</v>
      </c>
      <c r="FN26" s="582">
        <f t="shared" si="59"/>
        <v>0</v>
      </c>
      <c r="FO26" s="582">
        <f t="shared" si="60"/>
        <v>0</v>
      </c>
      <c r="FP26" s="582"/>
      <c r="FQ26" s="582">
        <f t="shared" si="61"/>
        <v>0</v>
      </c>
      <c r="FR26" s="582"/>
      <c r="FS26" s="582">
        <f t="shared" si="62"/>
        <v>0</v>
      </c>
      <c r="FT26" s="582"/>
      <c r="FU26" s="582"/>
      <c r="FV26" s="582"/>
      <c r="FW26" s="582"/>
      <c r="FX26" s="582"/>
      <c r="FY26" s="581" t="s">
        <v>417</v>
      </c>
      <c r="FZ26" s="582"/>
      <c r="GA26" s="582"/>
      <c r="GB26" s="582"/>
      <c r="GC26" s="582"/>
      <c r="GD26" s="582"/>
      <c r="GE26" s="582"/>
      <c r="GF26" s="588" t="s">
        <v>417</v>
      </c>
      <c r="GG26" s="581" t="s">
        <v>417</v>
      </c>
      <c r="GH26" s="581" t="s">
        <v>417</v>
      </c>
      <c r="GI26" s="581" t="s">
        <v>417</v>
      </c>
      <c r="GJ26" s="581"/>
      <c r="GK26" s="581"/>
      <c r="GL26" s="581" t="s">
        <v>418</v>
      </c>
      <c r="GM26" s="581" t="s">
        <v>498</v>
      </c>
      <c r="GN26" s="589">
        <v>3</v>
      </c>
      <c r="GO26" s="809" t="s">
        <v>431</v>
      </c>
      <c r="GP26" s="809" t="s">
        <v>1062</v>
      </c>
      <c r="GQ26" s="810"/>
      <c r="GR26" s="1002"/>
      <c r="GS26" s="590"/>
      <c r="GT26" s="811">
        <v>2</v>
      </c>
      <c r="GU26" s="811">
        <v>2</v>
      </c>
      <c r="GV26" s="590"/>
      <c r="GW26" s="590"/>
      <c r="GX26" s="312">
        <v>2</v>
      </c>
      <c r="GY26" s="590"/>
      <c r="GZ26" s="590"/>
      <c r="HA26" s="812">
        <f t="shared" si="86"/>
        <v>0</v>
      </c>
      <c r="HB26" s="811">
        <f t="shared" si="87"/>
        <v>0</v>
      </c>
      <c r="HC26" s="811">
        <f t="shared" si="88"/>
        <v>0</v>
      </c>
      <c r="HD26" s="809">
        <f t="shared" si="89"/>
        <v>0</v>
      </c>
      <c r="HE26" s="812">
        <f t="shared" si="63"/>
        <v>0</v>
      </c>
      <c r="HF26" s="809">
        <f t="shared" si="64"/>
        <v>0</v>
      </c>
      <c r="HG26" s="811">
        <f t="shared" si="65"/>
        <v>0</v>
      </c>
      <c r="HH26" s="809">
        <f t="shared" si="66"/>
        <v>0</v>
      </c>
      <c r="HI26" s="591">
        <f t="shared" si="90"/>
        <v>0</v>
      </c>
      <c r="HL26" s="688">
        <f t="shared" si="14"/>
        <v>0</v>
      </c>
    </row>
    <row r="27" spans="1:220" s="576" customFormat="1">
      <c r="A27" s="550">
        <v>0</v>
      </c>
      <c r="B27" s="573" t="s">
        <v>1369</v>
      </c>
      <c r="C27" s="574"/>
      <c r="D27" s="574"/>
      <c r="E27" s="574"/>
      <c r="F27" s="577" t="s">
        <v>795</v>
      </c>
      <c r="G27" s="577"/>
      <c r="H27" s="577"/>
      <c r="I27" s="577"/>
      <c r="J27" s="565"/>
      <c r="K27" s="565"/>
      <c r="L27" s="566"/>
      <c r="M27" s="566"/>
      <c r="N27" s="566"/>
      <c r="O27" s="566"/>
      <c r="P27" s="577"/>
      <c r="Q27" s="577"/>
      <c r="R27" s="577"/>
      <c r="S27" s="577"/>
      <c r="T27" s="577"/>
      <c r="U27" s="566"/>
      <c r="V27" s="566"/>
      <c r="W27" s="566"/>
      <c r="X27" s="566"/>
      <c r="Y27" s="567"/>
      <c r="Z27" s="566"/>
      <c r="AA27" s="566"/>
      <c r="AB27" s="566"/>
      <c r="AC27" s="567"/>
      <c r="AD27" s="567"/>
      <c r="AE27" s="567"/>
      <c r="AF27" s="567"/>
      <c r="AG27" s="566"/>
      <c r="AH27" s="566"/>
      <c r="AI27" s="566"/>
      <c r="AJ27" s="566"/>
      <c r="AK27" s="566"/>
      <c r="AL27" s="566"/>
      <c r="AM27" s="566"/>
      <c r="AN27" s="566"/>
      <c r="AO27" s="566"/>
      <c r="AP27" s="566"/>
      <c r="AQ27" s="566"/>
      <c r="AR27" s="566"/>
      <c r="AS27" s="566"/>
      <c r="AT27" s="566"/>
      <c r="AU27" s="566"/>
      <c r="AV27" s="566"/>
      <c r="AW27" s="566"/>
      <c r="AX27" s="566"/>
      <c r="AY27" s="566"/>
      <c r="AZ27" s="566"/>
      <c r="BA27" s="566"/>
      <c r="BB27" s="566"/>
      <c r="BC27" s="566"/>
      <c r="BD27" s="566"/>
      <c r="BE27" s="566"/>
      <c r="BF27" s="566"/>
      <c r="BG27" s="566"/>
      <c r="BH27" s="566"/>
      <c r="BI27" s="566"/>
      <c r="BJ27" s="566"/>
      <c r="BK27" s="566"/>
      <c r="BL27" s="566"/>
      <c r="BM27" s="566"/>
      <c r="BN27" s="566"/>
      <c r="BO27" s="566"/>
      <c r="BP27" s="566"/>
      <c r="BQ27" s="566"/>
      <c r="BR27" s="566"/>
      <c r="BS27" s="566"/>
      <c r="BT27" s="566"/>
      <c r="BU27" s="566"/>
      <c r="BV27" s="566"/>
      <c r="BW27" s="566"/>
      <c r="BX27" s="566"/>
      <c r="BY27" s="566"/>
      <c r="BZ27" s="566"/>
      <c r="CA27" s="566"/>
      <c r="CB27" s="566"/>
      <c r="CC27" s="565"/>
      <c r="CD27" s="566"/>
      <c r="CE27" s="566"/>
      <c r="CF27" s="565"/>
      <c r="CG27" s="565"/>
      <c r="CH27" s="566"/>
      <c r="CI27" s="566"/>
      <c r="CJ27" s="566"/>
      <c r="CK27" s="566"/>
      <c r="CL27" s="566"/>
      <c r="CM27" s="566"/>
      <c r="CN27" s="566"/>
      <c r="CO27" s="566"/>
      <c r="CP27" s="566"/>
      <c r="CQ27" s="566"/>
      <c r="CR27" s="566"/>
      <c r="CS27" s="566"/>
      <c r="CT27" s="566"/>
      <c r="CU27" s="566"/>
      <c r="CV27" s="566"/>
      <c r="CW27" s="566"/>
      <c r="CX27" s="566"/>
      <c r="CY27" s="593"/>
      <c r="CZ27" s="566"/>
      <c r="DA27" s="566"/>
      <c r="DB27" s="566"/>
      <c r="DC27" s="566"/>
      <c r="DD27" s="566"/>
      <c r="DE27" s="566"/>
      <c r="DF27" s="566"/>
      <c r="DG27" s="566"/>
      <c r="DH27" s="566"/>
      <c r="DI27" s="566"/>
      <c r="DJ27" s="566"/>
      <c r="DK27" s="566"/>
      <c r="DL27" s="566"/>
      <c r="DM27" s="566"/>
      <c r="DN27" s="566"/>
      <c r="DO27" s="566"/>
      <c r="DP27" s="566"/>
      <c r="DQ27" s="566"/>
      <c r="DR27" s="566"/>
      <c r="DS27" s="566"/>
      <c r="DT27" s="566"/>
      <c r="DU27" s="566"/>
      <c r="DV27" s="566"/>
      <c r="DW27" s="566"/>
      <c r="DX27" s="566"/>
      <c r="DY27" s="566"/>
      <c r="DZ27" s="566"/>
      <c r="EA27" s="566"/>
      <c r="EB27" s="566"/>
      <c r="EC27" s="566"/>
      <c r="ED27" s="566"/>
      <c r="EE27" s="566"/>
      <c r="EF27" s="566"/>
      <c r="EG27" s="566"/>
      <c r="EH27" s="566"/>
      <c r="EI27" s="566"/>
      <c r="EJ27" s="566"/>
      <c r="EK27" s="566"/>
      <c r="EL27" s="566"/>
      <c r="EM27" s="566"/>
      <c r="EN27" s="566"/>
      <c r="EO27" s="566"/>
      <c r="EP27" s="566"/>
      <c r="EQ27" s="566"/>
      <c r="ER27" s="566"/>
      <c r="ES27" s="594"/>
      <c r="ET27" s="595"/>
      <c r="EU27" s="566"/>
      <c r="EV27" s="566"/>
      <c r="EW27" s="568"/>
      <c r="EX27" s="566"/>
      <c r="EY27" s="566"/>
      <c r="EZ27" s="566"/>
      <c r="FA27" s="566"/>
      <c r="FB27" s="566"/>
      <c r="FC27" s="566"/>
      <c r="FD27" s="566"/>
      <c r="FE27" s="566"/>
      <c r="FF27" s="566"/>
      <c r="FG27" s="566"/>
      <c r="FH27" s="566"/>
      <c r="FI27" s="566"/>
      <c r="FJ27" s="566"/>
      <c r="FK27" s="566"/>
      <c r="FL27" s="566"/>
      <c r="FM27" s="566"/>
      <c r="FN27" s="566"/>
      <c r="FO27" s="566"/>
      <c r="FP27" s="566"/>
      <c r="FQ27" s="566"/>
      <c r="FR27" s="566"/>
      <c r="FS27" s="566"/>
      <c r="FT27" s="566"/>
      <c r="FU27" s="566"/>
      <c r="FV27" s="566"/>
      <c r="FW27" s="566"/>
      <c r="FX27" s="566"/>
      <c r="FY27" s="566"/>
      <c r="FZ27" s="566"/>
      <c r="GA27" s="566"/>
      <c r="GB27" s="566"/>
      <c r="GC27" s="566"/>
      <c r="GD27" s="566"/>
      <c r="GE27" s="566"/>
      <c r="GF27" s="569"/>
      <c r="GG27" s="566"/>
      <c r="GH27" s="566"/>
      <c r="GI27" s="566"/>
      <c r="GJ27" s="566"/>
      <c r="GK27" s="565"/>
      <c r="GL27" s="565"/>
      <c r="GM27" s="565"/>
      <c r="GN27" s="570"/>
      <c r="GO27" s="571"/>
      <c r="GP27" s="571"/>
      <c r="GQ27" s="684"/>
      <c r="GR27" s="1001"/>
      <c r="GS27" s="575"/>
      <c r="GT27" s="596"/>
      <c r="GU27" s="596"/>
      <c r="GV27" s="575"/>
      <c r="GW27" s="575"/>
      <c r="GX27" s="575"/>
      <c r="GY27" s="575"/>
      <c r="GZ27" s="575"/>
      <c r="HA27" s="597"/>
      <c r="HB27" s="575"/>
      <c r="HC27" s="575"/>
      <c r="HD27" s="575"/>
      <c r="HE27" s="598"/>
      <c r="HF27" s="575"/>
      <c r="HG27" s="575"/>
      <c r="HH27" s="575"/>
      <c r="HI27" s="591">
        <f t="shared" si="90"/>
        <v>0</v>
      </c>
      <c r="HL27" s="688">
        <f t="shared" si="14"/>
        <v>0</v>
      </c>
    </row>
    <row r="28" spans="1:220" s="576" customFormat="1">
      <c r="A28" s="550">
        <v>0</v>
      </c>
      <c r="B28" s="573" t="s">
        <v>1370</v>
      </c>
      <c r="C28" s="574"/>
      <c r="D28" s="574"/>
      <c r="E28" s="574"/>
      <c r="F28" s="577" t="s">
        <v>796</v>
      </c>
      <c r="G28" s="577"/>
      <c r="H28" s="577"/>
      <c r="I28" s="577"/>
      <c r="J28" s="565"/>
      <c r="K28" s="565"/>
      <c r="L28" s="566"/>
      <c r="M28" s="566"/>
      <c r="N28" s="566"/>
      <c r="O28" s="566"/>
      <c r="P28" s="577"/>
      <c r="Q28" s="577"/>
      <c r="R28" s="577"/>
      <c r="S28" s="577"/>
      <c r="T28" s="577"/>
      <c r="U28" s="566">
        <f t="shared" ref="U28:CA28" si="92">SUM(U29:U37)</f>
        <v>1.0830000000000002</v>
      </c>
      <c r="V28" s="566">
        <f t="shared" si="92"/>
        <v>42.436999999999998</v>
      </c>
      <c r="W28" s="566">
        <f t="shared" si="92"/>
        <v>0</v>
      </c>
      <c r="X28" s="566">
        <f t="shared" si="92"/>
        <v>0</v>
      </c>
      <c r="Y28" s="567">
        <f t="shared" si="92"/>
        <v>1.0830000000000002</v>
      </c>
      <c r="Z28" s="566">
        <f t="shared" si="92"/>
        <v>36.837000000000003</v>
      </c>
      <c r="AA28" s="566">
        <f t="shared" si="92"/>
        <v>0</v>
      </c>
      <c r="AB28" s="566">
        <f t="shared" si="92"/>
        <v>0</v>
      </c>
      <c r="AC28" s="567">
        <f>SUM(AC29:AC37)</f>
        <v>1.0830000000000002</v>
      </c>
      <c r="AD28" s="567">
        <f>SUM(AD29:AD37)</f>
        <v>36.837000000000003</v>
      </c>
      <c r="AE28" s="567">
        <f>SUM(AE29:AE37)</f>
        <v>0</v>
      </c>
      <c r="AF28" s="567">
        <f>SUM(AF29:AF37)</f>
        <v>0</v>
      </c>
      <c r="AG28" s="566">
        <f t="shared" si="92"/>
        <v>1.0830000000000002</v>
      </c>
      <c r="AH28" s="566">
        <f t="shared" si="92"/>
        <v>36.837000000000003</v>
      </c>
      <c r="AI28" s="566">
        <f t="shared" si="92"/>
        <v>0</v>
      </c>
      <c r="AJ28" s="566">
        <f t="shared" si="92"/>
        <v>0</v>
      </c>
      <c r="AK28" s="566">
        <f t="shared" si="92"/>
        <v>0</v>
      </c>
      <c r="AL28" s="566">
        <f t="shared" si="92"/>
        <v>0</v>
      </c>
      <c r="AM28" s="566">
        <f t="shared" si="92"/>
        <v>0</v>
      </c>
      <c r="AN28" s="566">
        <f t="shared" si="92"/>
        <v>0</v>
      </c>
      <c r="AO28" s="566">
        <f t="shared" si="92"/>
        <v>0</v>
      </c>
      <c r="AP28" s="566">
        <f t="shared" si="92"/>
        <v>0.35</v>
      </c>
      <c r="AQ28" s="566">
        <f t="shared" si="92"/>
        <v>0</v>
      </c>
      <c r="AR28" s="566">
        <f t="shared" si="92"/>
        <v>0</v>
      </c>
      <c r="AS28" s="566">
        <f t="shared" si="92"/>
        <v>0.76</v>
      </c>
      <c r="AT28" s="566">
        <f t="shared" si="92"/>
        <v>30.087</v>
      </c>
      <c r="AU28" s="566">
        <f t="shared" si="92"/>
        <v>0</v>
      </c>
      <c r="AV28" s="566">
        <f t="shared" si="92"/>
        <v>0</v>
      </c>
      <c r="AW28" s="566">
        <f t="shared" si="92"/>
        <v>0.32300000000000001</v>
      </c>
      <c r="AX28" s="566">
        <f t="shared" si="92"/>
        <v>6.4</v>
      </c>
      <c r="AY28" s="566">
        <f t="shared" si="92"/>
        <v>0</v>
      </c>
      <c r="AZ28" s="566">
        <f t="shared" si="92"/>
        <v>0</v>
      </c>
      <c r="BA28" s="566">
        <f t="shared" si="92"/>
        <v>0</v>
      </c>
      <c r="BB28" s="566">
        <f t="shared" si="92"/>
        <v>0</v>
      </c>
      <c r="BC28" s="566">
        <f t="shared" si="92"/>
        <v>0</v>
      </c>
      <c r="BD28" s="566">
        <f t="shared" si="92"/>
        <v>0</v>
      </c>
      <c r="BE28" s="566">
        <f t="shared" si="92"/>
        <v>0</v>
      </c>
      <c r="BF28" s="566">
        <f t="shared" si="92"/>
        <v>0</v>
      </c>
      <c r="BG28" s="566">
        <f t="shared" si="92"/>
        <v>0</v>
      </c>
      <c r="BH28" s="566">
        <f t="shared" si="92"/>
        <v>0</v>
      </c>
      <c r="BI28" s="566">
        <f t="shared" si="92"/>
        <v>0.32300000000000001</v>
      </c>
      <c r="BJ28" s="566">
        <f t="shared" si="92"/>
        <v>6.4</v>
      </c>
      <c r="BK28" s="566">
        <f t="shared" si="92"/>
        <v>0</v>
      </c>
      <c r="BL28" s="566">
        <f t="shared" si="92"/>
        <v>0</v>
      </c>
      <c r="BM28" s="566">
        <f t="shared" si="92"/>
        <v>0.32300000000000001</v>
      </c>
      <c r="BN28" s="566">
        <f t="shared" si="92"/>
        <v>5.18</v>
      </c>
      <c r="BO28" s="566">
        <f t="shared" si="92"/>
        <v>0</v>
      </c>
      <c r="BP28" s="566">
        <f t="shared" si="92"/>
        <v>0</v>
      </c>
      <c r="BQ28" s="566">
        <f>SUM(BQ29:BQ37)</f>
        <v>0.32300000000000001</v>
      </c>
      <c r="BR28" s="566">
        <f>SUM(BR29:BR37)</f>
        <v>5.18</v>
      </c>
      <c r="BS28" s="566">
        <f>SUM(BS29:BS37)</f>
        <v>0</v>
      </c>
      <c r="BT28" s="566">
        <f>SUM(BT29:BT37)</f>
        <v>0</v>
      </c>
      <c r="BU28" s="566">
        <f t="shared" si="92"/>
        <v>193846.26</v>
      </c>
      <c r="BV28" s="566">
        <f t="shared" si="92"/>
        <v>12666.18</v>
      </c>
      <c r="BW28" s="566">
        <f t="shared" si="92"/>
        <v>3686.33</v>
      </c>
      <c r="BX28" s="566">
        <f t="shared" si="92"/>
        <v>174228.6</v>
      </c>
      <c r="BY28" s="566">
        <f t="shared" si="92"/>
        <v>3265.15</v>
      </c>
      <c r="BZ28" s="566">
        <f t="shared" si="92"/>
        <v>193846.26</v>
      </c>
      <c r="CA28" s="566">
        <f t="shared" si="92"/>
        <v>0</v>
      </c>
      <c r="CB28" s="566">
        <f>SUM(CB29:CB37)</f>
        <v>0</v>
      </c>
      <c r="CC28" s="565"/>
      <c r="CD28" s="566"/>
      <c r="CE28" s="566"/>
      <c r="CF28" s="565"/>
      <c r="CG28" s="565"/>
      <c r="CH28" s="566"/>
      <c r="CI28" s="566"/>
      <c r="CJ28" s="566"/>
      <c r="CK28" s="566">
        <f>SUM(CK29:CK37)</f>
        <v>2066.9499999999998</v>
      </c>
      <c r="CL28" s="566">
        <f>SUM(CL29:CL37)</f>
        <v>0</v>
      </c>
      <c r="CM28" s="566">
        <f>SUM(CM29:CM37)</f>
        <v>180378.78</v>
      </c>
      <c r="CN28" s="566">
        <f t="shared" ref="CN28:CU28" si="93">SUM(CN29:CN37)</f>
        <v>180378.78</v>
      </c>
      <c r="CO28" s="566">
        <f t="shared" si="93"/>
        <v>12609.77</v>
      </c>
      <c r="CP28" s="566">
        <f t="shared" si="93"/>
        <v>180378.78</v>
      </c>
      <c r="CQ28" s="566">
        <f t="shared" si="93"/>
        <v>180378.78</v>
      </c>
      <c r="CR28" s="566">
        <f t="shared" si="93"/>
        <v>7345.5</v>
      </c>
      <c r="CS28" s="566">
        <f t="shared" si="93"/>
        <v>39215.729999999996</v>
      </c>
      <c r="CT28" s="566">
        <f t="shared" si="93"/>
        <v>57135</v>
      </c>
      <c r="CU28" s="566">
        <f t="shared" si="93"/>
        <v>76682.55</v>
      </c>
      <c r="CV28" s="566">
        <f t="shared" ref="CV28:EU28" si="94">SUM(CV29:CV37)</f>
        <v>7668.2550000000001</v>
      </c>
      <c r="CW28" s="566">
        <f t="shared" si="94"/>
        <v>23004.764999999999</v>
      </c>
      <c r="CX28" s="566">
        <f t="shared" si="94"/>
        <v>46009.53</v>
      </c>
      <c r="CY28" s="566">
        <f t="shared" si="94"/>
        <v>0</v>
      </c>
      <c r="CZ28" s="566">
        <f t="shared" si="94"/>
        <v>0</v>
      </c>
      <c r="DA28" s="566">
        <f t="shared" si="94"/>
        <v>0</v>
      </c>
      <c r="DB28" s="566">
        <f t="shared" si="94"/>
        <v>0</v>
      </c>
      <c r="DC28" s="566">
        <f t="shared" si="94"/>
        <v>0</v>
      </c>
      <c r="DD28" s="566">
        <f t="shared" si="94"/>
        <v>14879.5286</v>
      </c>
      <c r="DE28" s="566">
        <f t="shared" si="94"/>
        <v>212846.96039999998</v>
      </c>
      <c r="DF28" s="566">
        <f t="shared" si="94"/>
        <v>212846.96039999998</v>
      </c>
      <c r="DG28" s="566">
        <f t="shared" si="94"/>
        <v>0</v>
      </c>
      <c r="DH28" s="566">
        <f t="shared" si="94"/>
        <v>0</v>
      </c>
      <c r="DI28" s="566">
        <f t="shared" si="94"/>
        <v>0</v>
      </c>
      <c r="DJ28" s="566">
        <f t="shared" si="94"/>
        <v>8667.5</v>
      </c>
      <c r="DK28" s="566">
        <f t="shared" si="94"/>
        <v>0</v>
      </c>
      <c r="DL28" s="566">
        <f t="shared" si="94"/>
        <v>46274.751400000001</v>
      </c>
      <c r="DM28" s="566">
        <f t="shared" si="94"/>
        <v>0</v>
      </c>
      <c r="DN28" s="566">
        <f t="shared" si="94"/>
        <v>65944.3</v>
      </c>
      <c r="DO28" s="566">
        <f t="shared" si="94"/>
        <v>91960.409</v>
      </c>
      <c r="DP28" s="566">
        <f t="shared" si="94"/>
        <v>0</v>
      </c>
      <c r="DQ28" s="566">
        <f t="shared" si="94"/>
        <v>9196.0409</v>
      </c>
      <c r="DR28" s="566">
        <f t="shared" si="94"/>
        <v>27588.1227</v>
      </c>
      <c r="DS28" s="566">
        <f t="shared" si="94"/>
        <v>55176.2454</v>
      </c>
      <c r="DT28" s="566">
        <f t="shared" si="94"/>
        <v>0</v>
      </c>
      <c r="DU28" s="566">
        <f t="shared" si="94"/>
        <v>0</v>
      </c>
      <c r="DV28" s="566">
        <f t="shared" si="94"/>
        <v>0</v>
      </c>
      <c r="DW28" s="566">
        <f t="shared" si="94"/>
        <v>0</v>
      </c>
      <c r="DX28" s="566">
        <f t="shared" si="94"/>
        <v>212846.96039999998</v>
      </c>
      <c r="DY28" s="566">
        <f t="shared" si="94"/>
        <v>0</v>
      </c>
      <c r="DZ28" s="566">
        <f t="shared" si="94"/>
        <v>0</v>
      </c>
      <c r="EA28" s="566">
        <f t="shared" si="94"/>
        <v>0</v>
      </c>
      <c r="EB28" s="566">
        <f t="shared" si="94"/>
        <v>0</v>
      </c>
      <c r="EC28" s="566">
        <f t="shared" si="94"/>
        <v>0</v>
      </c>
      <c r="ED28" s="566">
        <f t="shared" si="94"/>
        <v>0</v>
      </c>
      <c r="EE28" s="566">
        <f t="shared" si="94"/>
        <v>0</v>
      </c>
      <c r="EF28" s="566">
        <f t="shared" si="94"/>
        <v>1400</v>
      </c>
      <c r="EG28" s="566">
        <f t="shared" si="94"/>
        <v>182445.56</v>
      </c>
      <c r="EH28" s="566">
        <f t="shared" si="94"/>
        <v>182445.56</v>
      </c>
      <c r="EI28" s="566">
        <f t="shared" si="94"/>
        <v>0</v>
      </c>
      <c r="EJ28" s="566">
        <f t="shared" si="94"/>
        <v>790</v>
      </c>
      <c r="EK28" s="566">
        <f t="shared" si="94"/>
        <v>32223.559999999998</v>
      </c>
      <c r="EL28" s="566">
        <f t="shared" si="94"/>
        <v>149432</v>
      </c>
      <c r="EM28" s="566">
        <f t="shared" si="94"/>
        <v>14943.2</v>
      </c>
      <c r="EN28" s="566">
        <f t="shared" si="94"/>
        <v>44829.599999999999</v>
      </c>
      <c r="EO28" s="566">
        <f t="shared" si="94"/>
        <v>89659.199999999997</v>
      </c>
      <c r="EP28" s="566">
        <f t="shared" si="94"/>
        <v>0</v>
      </c>
      <c r="EQ28" s="566">
        <f t="shared" si="94"/>
        <v>0</v>
      </c>
      <c r="ER28" s="566">
        <f t="shared" si="94"/>
        <v>0.17000000000075488</v>
      </c>
      <c r="ES28" s="566">
        <f t="shared" si="94"/>
        <v>0</v>
      </c>
      <c r="ET28" s="566">
        <f t="shared" si="94"/>
        <v>32468.180399999997</v>
      </c>
      <c r="EU28" s="566">
        <f t="shared" si="94"/>
        <v>32840.200799999999</v>
      </c>
      <c r="EV28" s="566"/>
      <c r="EW28" s="568">
        <f>SUM(EW29:EW37)</f>
        <v>1.9687441220427756E-2</v>
      </c>
      <c r="EX28" s="566">
        <f>SUM(EX29:EX37)</f>
        <v>180378.78</v>
      </c>
      <c r="EY28" s="566">
        <f t="shared" ref="EY28:FX28" si="95">SUM(EY29:EY37)</f>
        <v>0</v>
      </c>
      <c r="EZ28" s="566">
        <f t="shared" si="95"/>
        <v>0</v>
      </c>
      <c r="FA28" s="566">
        <f t="shared" si="95"/>
        <v>0</v>
      </c>
      <c r="FB28" s="566">
        <f t="shared" si="95"/>
        <v>0</v>
      </c>
      <c r="FC28" s="566">
        <f t="shared" si="95"/>
        <v>0</v>
      </c>
      <c r="FD28" s="566">
        <f t="shared" si="95"/>
        <v>0</v>
      </c>
      <c r="FE28" s="566">
        <f t="shared" si="95"/>
        <v>0</v>
      </c>
      <c r="FF28" s="566">
        <f t="shared" si="95"/>
        <v>0</v>
      </c>
      <c r="FG28" s="566">
        <f t="shared" si="95"/>
        <v>0</v>
      </c>
      <c r="FH28" s="566">
        <f t="shared" si="95"/>
        <v>0</v>
      </c>
      <c r="FI28" s="566">
        <f t="shared" si="95"/>
        <v>0</v>
      </c>
      <c r="FJ28" s="566">
        <f t="shared" si="95"/>
        <v>0</v>
      </c>
      <c r="FK28" s="566">
        <f t="shared" si="95"/>
        <v>212846.96039999998</v>
      </c>
      <c r="FL28" s="566">
        <f t="shared" si="95"/>
        <v>0</v>
      </c>
      <c r="FM28" s="566">
        <f t="shared" si="95"/>
        <v>0</v>
      </c>
      <c r="FN28" s="566">
        <f t="shared" si="95"/>
        <v>0</v>
      </c>
      <c r="FO28" s="566">
        <f t="shared" si="95"/>
        <v>0</v>
      </c>
      <c r="FP28" s="566">
        <f t="shared" si="95"/>
        <v>0</v>
      </c>
      <c r="FQ28" s="566">
        <f t="shared" si="95"/>
        <v>0</v>
      </c>
      <c r="FR28" s="566">
        <f t="shared" si="95"/>
        <v>0</v>
      </c>
      <c r="FS28" s="566">
        <f t="shared" si="95"/>
        <v>0</v>
      </c>
      <c r="FT28" s="566">
        <f t="shared" si="95"/>
        <v>0</v>
      </c>
      <c r="FU28" s="566">
        <f t="shared" si="95"/>
        <v>0</v>
      </c>
      <c r="FV28" s="566">
        <f t="shared" si="95"/>
        <v>0</v>
      </c>
      <c r="FW28" s="566">
        <f t="shared" si="95"/>
        <v>0</v>
      </c>
      <c r="FX28" s="566">
        <f t="shared" si="95"/>
        <v>0</v>
      </c>
      <c r="FY28" s="566"/>
      <c r="FZ28" s="566"/>
      <c r="GA28" s="566"/>
      <c r="GB28" s="566"/>
      <c r="GC28" s="566"/>
      <c r="GD28" s="566"/>
      <c r="GE28" s="566"/>
      <c r="GF28" s="569"/>
      <c r="GG28" s="566"/>
      <c r="GH28" s="566"/>
      <c r="GI28" s="566"/>
      <c r="GJ28" s="566"/>
      <c r="GK28" s="565"/>
      <c r="GL28" s="565"/>
      <c r="GM28" s="565"/>
      <c r="GN28" s="570"/>
      <c r="GO28" s="571"/>
      <c r="GP28" s="571"/>
      <c r="GQ28" s="684"/>
      <c r="GR28" s="1001"/>
      <c r="GS28" s="575"/>
      <c r="GT28" s="596"/>
      <c r="GU28" s="596"/>
      <c r="GV28" s="575"/>
      <c r="GW28" s="575"/>
      <c r="GX28" s="575"/>
      <c r="GY28" s="575"/>
      <c r="GZ28" s="575"/>
      <c r="HA28" s="572">
        <f t="shared" ref="HA28:HH28" si="96">SUM(HA29:HA37)</f>
        <v>0</v>
      </c>
      <c r="HB28" s="565">
        <f t="shared" si="96"/>
        <v>0</v>
      </c>
      <c r="HC28" s="565">
        <f t="shared" si="96"/>
        <v>0</v>
      </c>
      <c r="HD28" s="565">
        <f t="shared" si="96"/>
        <v>0</v>
      </c>
      <c r="HE28" s="572">
        <f t="shared" si="96"/>
        <v>1.0830000000000002</v>
      </c>
      <c r="HF28" s="565">
        <f t="shared" si="96"/>
        <v>0</v>
      </c>
      <c r="HG28" s="565">
        <f t="shared" si="96"/>
        <v>36.837000000000003</v>
      </c>
      <c r="HH28" s="565">
        <f t="shared" si="96"/>
        <v>182445.56</v>
      </c>
      <c r="HI28" s="591">
        <f t="shared" si="90"/>
        <v>0</v>
      </c>
      <c r="HL28" s="688">
        <f t="shared" si="14"/>
        <v>0</v>
      </c>
    </row>
    <row r="29" spans="1:220" s="592" customFormat="1" ht="36" outlineLevel="1">
      <c r="A29" s="578" t="s">
        <v>391</v>
      </c>
      <c r="B29" s="579"/>
      <c r="C29" s="580">
        <v>15</v>
      </c>
      <c r="D29" s="580"/>
      <c r="E29" s="580"/>
      <c r="F29" s="268" t="s">
        <v>261</v>
      </c>
      <c r="G29" s="270"/>
      <c r="H29" s="270"/>
      <c r="I29" s="270"/>
      <c r="J29" s="581">
        <v>2010</v>
      </c>
      <c r="K29" s="581">
        <v>2011</v>
      </c>
      <c r="L29" s="581" t="s">
        <v>418</v>
      </c>
      <c r="M29" s="581" t="s">
        <v>420</v>
      </c>
      <c r="N29" s="581" t="s">
        <v>420</v>
      </c>
      <c r="O29" s="581" t="s">
        <v>420</v>
      </c>
      <c r="P29" s="273" t="s">
        <v>1319</v>
      </c>
      <c r="Q29" s="273" t="s">
        <v>1320</v>
      </c>
      <c r="R29" s="581" t="s">
        <v>419</v>
      </c>
      <c r="S29" s="581" t="s">
        <v>419</v>
      </c>
      <c r="T29" s="581" t="s">
        <v>419</v>
      </c>
      <c r="U29" s="582">
        <v>0.1</v>
      </c>
      <c r="V29" s="582">
        <v>0.93</v>
      </c>
      <c r="W29" s="582">
        <v>0</v>
      </c>
      <c r="X29" s="582">
        <v>0</v>
      </c>
      <c r="Y29" s="583">
        <v>0.1</v>
      </c>
      <c r="Z29" s="582">
        <v>0.93</v>
      </c>
      <c r="AA29" s="582">
        <v>0</v>
      </c>
      <c r="AB29" s="582">
        <v>0</v>
      </c>
      <c r="AC29" s="583">
        <v>0.1</v>
      </c>
      <c r="AD29" s="583">
        <v>0.93</v>
      </c>
      <c r="AE29" s="583">
        <v>0</v>
      </c>
      <c r="AF29" s="583">
        <v>0</v>
      </c>
      <c r="AG29" s="582">
        <f t="shared" ref="AG29:AG37" si="97">Y29</f>
        <v>0.1</v>
      </c>
      <c r="AH29" s="582">
        <f t="shared" ref="AH29:AH37" si="98">Z29</f>
        <v>0.93</v>
      </c>
      <c r="AI29" s="582">
        <f t="shared" ref="AI29:AI37" si="99">AA29</f>
        <v>0</v>
      </c>
      <c r="AJ29" s="582">
        <f t="shared" ref="AJ29:AJ37" si="100">AB29</f>
        <v>0</v>
      </c>
      <c r="AK29" s="582">
        <f t="shared" ref="AK29:AK37" si="101">IF(EI29,Y29,0)</f>
        <v>0</v>
      </c>
      <c r="AL29" s="582">
        <f t="shared" ref="AL29:AL37" si="102">IF(EI29,AH29,0)</f>
        <v>0</v>
      </c>
      <c r="AM29" s="582"/>
      <c r="AN29" s="582"/>
      <c r="AO29" s="582">
        <f t="shared" ref="AO29:AO37" si="103">IF(EJ29,Y29,0)</f>
        <v>0</v>
      </c>
      <c r="AP29" s="582">
        <f t="shared" ref="AP29:AP37" si="104">IF(EJ29,AH29,0)</f>
        <v>0</v>
      </c>
      <c r="AQ29" s="582"/>
      <c r="AR29" s="582"/>
      <c r="AS29" s="582">
        <f t="shared" ref="AS29:AS37" si="105">IF(EK29,Y29,0)</f>
        <v>0.1</v>
      </c>
      <c r="AT29" s="582">
        <f t="shared" ref="AT29:AT37" si="106">IF(EK29,AH29,0)</f>
        <v>0.93</v>
      </c>
      <c r="AU29" s="582"/>
      <c r="AV29" s="582"/>
      <c r="AW29" s="582">
        <f t="shared" ref="AW29:AW37" si="107">IF(EL29,Y29,0)</f>
        <v>0</v>
      </c>
      <c r="AX29" s="582">
        <f t="shared" ref="AX29:AX37" si="108">IF(EL29,AH29,0)</f>
        <v>0</v>
      </c>
      <c r="AY29" s="582"/>
      <c r="AZ29" s="582"/>
      <c r="BA29" s="582"/>
      <c r="BB29" s="582"/>
      <c r="BC29" s="582"/>
      <c r="BD29" s="582"/>
      <c r="BE29" s="582"/>
      <c r="BF29" s="582"/>
      <c r="BG29" s="582"/>
      <c r="BH29" s="582"/>
      <c r="BI29" s="582">
        <v>0</v>
      </c>
      <c r="BJ29" s="582">
        <v>0</v>
      </c>
      <c r="BK29" s="582"/>
      <c r="BL29" s="582"/>
      <c r="BM29" s="582">
        <v>0</v>
      </c>
      <c r="BN29" s="582">
        <v>0</v>
      </c>
      <c r="BO29" s="582">
        <v>0</v>
      </c>
      <c r="BP29" s="582">
        <v>0</v>
      </c>
      <c r="BQ29" s="582">
        <v>0</v>
      </c>
      <c r="BR29" s="582">
        <v>0</v>
      </c>
      <c r="BS29" s="582">
        <v>0</v>
      </c>
      <c r="BT29" s="582">
        <v>0</v>
      </c>
      <c r="BU29" s="582">
        <f t="shared" ref="BU29:BU83" si="109">BV29+BW29+BX29+BY29</f>
        <v>1350</v>
      </c>
      <c r="BV29" s="582">
        <v>100</v>
      </c>
      <c r="BW29" s="582">
        <v>350</v>
      </c>
      <c r="BX29" s="582">
        <v>420</v>
      </c>
      <c r="BY29" s="582">
        <v>480</v>
      </c>
      <c r="BZ29" s="582">
        <v>1350</v>
      </c>
      <c r="CA29" s="582"/>
      <c r="CB29" s="582"/>
      <c r="CC29" s="581" t="s">
        <v>425</v>
      </c>
      <c r="CD29" s="582">
        <v>35.700000000000003</v>
      </c>
      <c r="CE29" s="582">
        <v>2314</v>
      </c>
      <c r="CF29" s="581">
        <v>3.1</v>
      </c>
      <c r="CG29" s="581">
        <v>4.4000000000000004</v>
      </c>
      <c r="CH29" s="582"/>
      <c r="CI29" s="582"/>
      <c r="CJ29" s="582"/>
      <c r="CK29" s="582">
        <v>100</v>
      </c>
      <c r="CL29" s="582"/>
      <c r="CM29" s="582">
        <v>1250</v>
      </c>
      <c r="CN29" s="582">
        <v>1250</v>
      </c>
      <c r="CO29" s="582">
        <v>99.77</v>
      </c>
      <c r="CP29" s="582">
        <v>1250</v>
      </c>
      <c r="CQ29" s="582">
        <f t="shared" ref="CQ29:CQ37" si="110">CR29+CS29+CT29+CU29</f>
        <v>1250</v>
      </c>
      <c r="CR29" s="582"/>
      <c r="CS29" s="582"/>
      <c r="CT29" s="582">
        <v>1250</v>
      </c>
      <c r="CU29" s="582"/>
      <c r="CV29" s="582">
        <v>0</v>
      </c>
      <c r="CW29" s="582">
        <v>0</v>
      </c>
      <c r="CX29" s="582">
        <v>0</v>
      </c>
      <c r="CY29" s="809">
        <f t="shared" ref="CY29:CY83" si="111">CL29</f>
        <v>0</v>
      </c>
      <c r="CZ29" s="582"/>
      <c r="DA29" s="582"/>
      <c r="DB29" s="582"/>
      <c r="DC29" s="582"/>
      <c r="DD29" s="582">
        <v>117.72859999999999</v>
      </c>
      <c r="DE29" s="582">
        <v>1475</v>
      </c>
      <c r="DF29" s="582">
        <f t="shared" ref="DF29:DF92" si="112">DJ29+DL29+DN29+DO29</f>
        <v>1475</v>
      </c>
      <c r="DG29" s="582"/>
      <c r="DH29" s="582"/>
      <c r="DI29" s="582"/>
      <c r="DJ29" s="582"/>
      <c r="DK29" s="582"/>
      <c r="DL29" s="582"/>
      <c r="DM29" s="582"/>
      <c r="DN29" s="582"/>
      <c r="DO29" s="582">
        <v>1475</v>
      </c>
      <c r="DP29" s="582"/>
      <c r="DQ29" s="582">
        <v>147.5</v>
      </c>
      <c r="DR29" s="582">
        <v>442.5</v>
      </c>
      <c r="DS29" s="582">
        <v>885</v>
      </c>
      <c r="DT29" s="582"/>
      <c r="DU29" s="582"/>
      <c r="DV29" s="582"/>
      <c r="DW29" s="582"/>
      <c r="DX29" s="582">
        <v>1475</v>
      </c>
      <c r="DY29" s="582"/>
      <c r="DZ29" s="582"/>
      <c r="EA29" s="582"/>
      <c r="EB29" s="582"/>
      <c r="EC29" s="582"/>
      <c r="ED29" s="582">
        <f t="shared" ref="ED29:ED37" si="113">CQ29*1.18+DB29-DC29-DF29</f>
        <v>0</v>
      </c>
      <c r="EE29" s="582"/>
      <c r="EF29" s="582">
        <v>0</v>
      </c>
      <c r="EG29" s="582">
        <v>1350</v>
      </c>
      <c r="EH29" s="582">
        <f t="shared" ref="EH29:EH83" si="114">EI29+EJ29+EK29+EL29</f>
        <v>1350</v>
      </c>
      <c r="EI29" s="582"/>
      <c r="EJ29" s="582"/>
      <c r="EK29" s="582">
        <v>1350</v>
      </c>
      <c r="EL29" s="582"/>
      <c r="EM29" s="582">
        <v>0</v>
      </c>
      <c r="EN29" s="582">
        <v>0</v>
      </c>
      <c r="EO29" s="582">
        <v>0</v>
      </c>
      <c r="EP29" s="582"/>
      <c r="EQ29" s="582"/>
      <c r="ER29" s="582">
        <f t="shared" ref="ER29:ER37" si="115">CK29+CQ29-EH29</f>
        <v>0</v>
      </c>
      <c r="ES29" s="584"/>
      <c r="ET29" s="585">
        <f t="shared" ref="ET29:ET37" si="116">CQ29*0.18</f>
        <v>225</v>
      </c>
      <c r="EU29" s="582">
        <f t="shared" ref="EU29:EU37" si="117">EH29*0.18</f>
        <v>243</v>
      </c>
      <c r="EV29" s="586">
        <v>2011</v>
      </c>
      <c r="EW29" s="587">
        <f t="shared" ref="EW29:EW37" si="118">CQ29/$CQ$6</f>
        <v>1.364312449919813E-4</v>
      </c>
      <c r="EX29" s="582">
        <f t="shared" ref="EX29:EX37" si="119">SUMIF(GT29,$GT$13,CQ29)</f>
        <v>1250</v>
      </c>
      <c r="EY29" s="582">
        <f t="shared" ref="EY29:EY37" si="120">SUMIF(GT29,$GT$101,CQ29)</f>
        <v>0</v>
      </c>
      <c r="EZ29" s="582">
        <f t="shared" ref="EZ29:EZ37" si="121">SUMIF(GT29,$GT$101,CQ29)</f>
        <v>0</v>
      </c>
      <c r="FA29" s="582">
        <f t="shared" ref="FA29:FA37" si="122">SUMIF(GT29,$GT$16,CQ29)</f>
        <v>0</v>
      </c>
      <c r="FB29" s="582">
        <f t="shared" ref="FB29:FB37" si="123">SUMIF(GT29,$GT$129,CQ29)</f>
        <v>0</v>
      </c>
      <c r="FC29" s="582"/>
      <c r="FD29" s="582">
        <f t="shared" ref="FD29:FD37" si="124">SUMIF(GT29,$GT$104,CQ29)</f>
        <v>0</v>
      </c>
      <c r="FE29" s="582"/>
      <c r="FF29" s="582"/>
      <c r="FG29" s="582"/>
      <c r="FH29" s="582"/>
      <c r="FI29" s="582"/>
      <c r="FJ29" s="582"/>
      <c r="FK29" s="582">
        <f t="shared" ref="FK29:FK37" si="125">SUMIF(GU29,$GU$13,DF29)</f>
        <v>1475</v>
      </c>
      <c r="FL29" s="582">
        <f t="shared" ref="FL29:FL37" si="126">SUMIF(GU29,$GU$101,DF29)</f>
        <v>0</v>
      </c>
      <c r="FM29" s="582">
        <f t="shared" ref="FM29:FM37" si="127">SUMIF(GU29,$GU$102,DF29)</f>
        <v>0</v>
      </c>
      <c r="FN29" s="582">
        <f t="shared" ref="FN29:FN37" si="128">SUMIF(GU29,$GU$16,DF29)</f>
        <v>0</v>
      </c>
      <c r="FO29" s="582">
        <f t="shared" ref="FO29:FO37" si="129">SUMIF(GU29,$GU$129,DF29)</f>
        <v>0</v>
      </c>
      <c r="FP29" s="582"/>
      <c r="FQ29" s="582">
        <f t="shared" ref="FQ29:FQ37" si="130">SUMIF(GU29,$GU$97,DF29)</f>
        <v>0</v>
      </c>
      <c r="FR29" s="582"/>
      <c r="FS29" s="582">
        <f t="shared" ref="FS29:FS37" si="131">SUMIF(GU29,$GU$205,DF29)</f>
        <v>0</v>
      </c>
      <c r="FT29" s="582"/>
      <c r="FU29" s="582"/>
      <c r="FV29" s="582"/>
      <c r="FW29" s="582"/>
      <c r="FX29" s="582"/>
      <c r="FY29" s="581" t="s">
        <v>417</v>
      </c>
      <c r="FZ29" s="582"/>
      <c r="GA29" s="582"/>
      <c r="GB29" s="582"/>
      <c r="GC29" s="582"/>
      <c r="GD29" s="582"/>
      <c r="GE29" s="582"/>
      <c r="GF29" s="599" t="s">
        <v>417</v>
      </c>
      <c r="GG29" s="582" t="s">
        <v>417</v>
      </c>
      <c r="GH29" s="582" t="s">
        <v>417</v>
      </c>
      <c r="GI29" s="582" t="s">
        <v>417</v>
      </c>
      <c r="GJ29" s="582" t="s">
        <v>417</v>
      </c>
      <c r="GK29" s="581" t="s">
        <v>442</v>
      </c>
      <c r="GL29" s="581" t="s">
        <v>417</v>
      </c>
      <c r="GM29" s="581" t="s">
        <v>443</v>
      </c>
      <c r="GN29" s="589"/>
      <c r="GO29" s="809"/>
      <c r="GP29" s="809" t="s">
        <v>1062</v>
      </c>
      <c r="GQ29" s="685"/>
      <c r="GR29" s="1002"/>
      <c r="GS29" s="590"/>
      <c r="GT29" s="811">
        <v>2</v>
      </c>
      <c r="GU29" s="811">
        <v>2</v>
      </c>
      <c r="GV29" s="590"/>
      <c r="GW29" s="590"/>
      <c r="GX29" s="590"/>
      <c r="GY29" s="590"/>
      <c r="GZ29" s="312">
        <v>4</v>
      </c>
      <c r="HA29" s="814">
        <f t="shared" ref="HA29:HA37" si="132">IF(GW29=1,AG29,0)</f>
        <v>0</v>
      </c>
      <c r="HB29" s="815">
        <f t="shared" ref="HB29:HB37" si="133">IF(GW29=1,EH29,0)</f>
        <v>0</v>
      </c>
      <c r="HC29" s="816">
        <f>IF(GX29=2,AH29,0)</f>
        <v>0</v>
      </c>
      <c r="HD29" s="815">
        <f>IF(GX29=2,EH29,0)</f>
        <v>0</v>
      </c>
      <c r="HE29" s="814">
        <v>0.1</v>
      </c>
      <c r="HF29" s="815">
        <f t="shared" ref="HF29:HF37" si="134">IF(GY29=3,EH29,0)</f>
        <v>0</v>
      </c>
      <c r="HG29" s="816">
        <f t="shared" ref="HG29:HG37" si="135">IF(GZ29=4,AH29,0)</f>
        <v>0.93</v>
      </c>
      <c r="HH29" s="815">
        <f t="shared" ref="HH29:HH37" si="136">IF(GZ29=4,EH29,0)</f>
        <v>1350</v>
      </c>
      <c r="HI29" s="591">
        <f t="shared" si="90"/>
        <v>0</v>
      </c>
      <c r="HL29" s="688">
        <f t="shared" si="14"/>
        <v>0</v>
      </c>
    </row>
    <row r="30" spans="1:220" s="592" customFormat="1" ht="84" outlineLevel="1">
      <c r="A30" s="578" t="s">
        <v>392</v>
      </c>
      <c r="B30" s="579"/>
      <c r="C30" s="580">
        <v>16</v>
      </c>
      <c r="D30" s="580"/>
      <c r="E30" s="580"/>
      <c r="F30" s="268" t="s">
        <v>262</v>
      </c>
      <c r="G30" s="270"/>
      <c r="H30" s="270"/>
      <c r="I30" s="270"/>
      <c r="J30" s="581">
        <v>2010</v>
      </c>
      <c r="K30" s="581">
        <v>2011</v>
      </c>
      <c r="L30" s="581" t="s">
        <v>417</v>
      </c>
      <c r="M30" s="581" t="s">
        <v>417</v>
      </c>
      <c r="N30" s="581" t="s">
        <v>417</v>
      </c>
      <c r="O30" s="581" t="s">
        <v>417</v>
      </c>
      <c r="P30" s="273" t="s">
        <v>1352</v>
      </c>
      <c r="Q30" s="273">
        <v>1</v>
      </c>
      <c r="R30" s="273">
        <v>0</v>
      </c>
      <c r="S30" s="273">
        <v>0</v>
      </c>
      <c r="T30" s="273">
        <v>0</v>
      </c>
      <c r="U30" s="582">
        <v>0</v>
      </c>
      <c r="V30" s="582">
        <v>0.35</v>
      </c>
      <c r="W30" s="582">
        <v>0</v>
      </c>
      <c r="X30" s="582">
        <v>0</v>
      </c>
      <c r="Y30" s="583">
        <v>0</v>
      </c>
      <c r="Z30" s="582">
        <v>0.35</v>
      </c>
      <c r="AA30" s="582">
        <v>0</v>
      </c>
      <c r="AB30" s="582">
        <v>0</v>
      </c>
      <c r="AC30" s="583">
        <v>0</v>
      </c>
      <c r="AD30" s="583">
        <v>0.35</v>
      </c>
      <c r="AE30" s="583">
        <v>0</v>
      </c>
      <c r="AF30" s="583">
        <v>0</v>
      </c>
      <c r="AG30" s="582">
        <f t="shared" si="97"/>
        <v>0</v>
      </c>
      <c r="AH30" s="582">
        <f t="shared" si="98"/>
        <v>0.35</v>
      </c>
      <c r="AI30" s="582">
        <f t="shared" si="99"/>
        <v>0</v>
      </c>
      <c r="AJ30" s="582">
        <f t="shared" si="100"/>
        <v>0</v>
      </c>
      <c r="AK30" s="582">
        <f t="shared" si="101"/>
        <v>0</v>
      </c>
      <c r="AL30" s="582">
        <f t="shared" si="102"/>
        <v>0</v>
      </c>
      <c r="AM30" s="582"/>
      <c r="AN30" s="582"/>
      <c r="AO30" s="582">
        <f t="shared" si="103"/>
        <v>0</v>
      </c>
      <c r="AP30" s="582">
        <f t="shared" si="104"/>
        <v>0.35</v>
      </c>
      <c r="AQ30" s="582"/>
      <c r="AR30" s="582"/>
      <c r="AS30" s="582">
        <f t="shared" si="105"/>
        <v>0</v>
      </c>
      <c r="AT30" s="582">
        <f t="shared" si="106"/>
        <v>0</v>
      </c>
      <c r="AU30" s="582"/>
      <c r="AV30" s="582"/>
      <c r="AW30" s="582">
        <f t="shared" si="107"/>
        <v>0</v>
      </c>
      <c r="AX30" s="582">
        <f t="shared" si="108"/>
        <v>0</v>
      </c>
      <c r="AY30" s="582"/>
      <c r="AZ30" s="582"/>
      <c r="BA30" s="582"/>
      <c r="BB30" s="582"/>
      <c r="BC30" s="582"/>
      <c r="BD30" s="582"/>
      <c r="BE30" s="582"/>
      <c r="BF30" s="582"/>
      <c r="BG30" s="582"/>
      <c r="BH30" s="582"/>
      <c r="BI30" s="582">
        <v>0</v>
      </c>
      <c r="BJ30" s="582">
        <v>0</v>
      </c>
      <c r="BK30" s="582"/>
      <c r="BL30" s="582"/>
      <c r="BM30" s="582">
        <v>0</v>
      </c>
      <c r="BN30" s="582">
        <v>0</v>
      </c>
      <c r="BO30" s="582">
        <v>0</v>
      </c>
      <c r="BP30" s="582">
        <v>0</v>
      </c>
      <c r="BQ30" s="582">
        <v>0</v>
      </c>
      <c r="BR30" s="582">
        <v>0</v>
      </c>
      <c r="BS30" s="582">
        <v>0</v>
      </c>
      <c r="BT30" s="582">
        <v>0</v>
      </c>
      <c r="BU30" s="582">
        <f t="shared" si="109"/>
        <v>790</v>
      </c>
      <c r="BV30" s="582">
        <v>110</v>
      </c>
      <c r="BW30" s="582">
        <v>0</v>
      </c>
      <c r="BX30" s="582">
        <v>650</v>
      </c>
      <c r="BY30" s="582">
        <v>30</v>
      </c>
      <c r="BZ30" s="582">
        <v>790</v>
      </c>
      <c r="CA30" s="582"/>
      <c r="CB30" s="582"/>
      <c r="CC30" s="581" t="s">
        <v>425</v>
      </c>
      <c r="CD30" s="582">
        <v>21.8</v>
      </c>
      <c r="CE30" s="582">
        <v>442</v>
      </c>
      <c r="CF30" s="581">
        <v>5.5</v>
      </c>
      <c r="CG30" s="581">
        <v>10.1</v>
      </c>
      <c r="CH30" s="582"/>
      <c r="CI30" s="582"/>
      <c r="CJ30" s="582"/>
      <c r="CK30" s="582">
        <v>110</v>
      </c>
      <c r="CL30" s="582"/>
      <c r="CM30" s="582">
        <v>680</v>
      </c>
      <c r="CN30" s="582">
        <v>680</v>
      </c>
      <c r="CO30" s="582">
        <v>110</v>
      </c>
      <c r="CP30" s="582">
        <v>680</v>
      </c>
      <c r="CQ30" s="582">
        <f t="shared" si="110"/>
        <v>680</v>
      </c>
      <c r="CR30" s="582"/>
      <c r="CS30" s="582">
        <v>680</v>
      </c>
      <c r="CT30" s="582"/>
      <c r="CU30" s="582"/>
      <c r="CV30" s="582">
        <v>0</v>
      </c>
      <c r="CW30" s="582">
        <v>0</v>
      </c>
      <c r="CX30" s="582">
        <v>0</v>
      </c>
      <c r="CY30" s="809">
        <f t="shared" si="111"/>
        <v>0</v>
      </c>
      <c r="CZ30" s="582"/>
      <c r="DA30" s="582"/>
      <c r="DB30" s="582"/>
      <c r="DC30" s="582"/>
      <c r="DD30" s="582">
        <v>129.80000000000001</v>
      </c>
      <c r="DE30" s="582">
        <v>802.4</v>
      </c>
      <c r="DF30" s="582">
        <f t="shared" si="112"/>
        <v>802.4</v>
      </c>
      <c r="DG30" s="582"/>
      <c r="DH30" s="582"/>
      <c r="DI30" s="582"/>
      <c r="DJ30" s="582"/>
      <c r="DK30" s="582"/>
      <c r="DL30" s="582">
        <v>802.4</v>
      </c>
      <c r="DM30" s="582"/>
      <c r="DN30" s="582"/>
      <c r="DO30" s="582"/>
      <c r="DP30" s="582"/>
      <c r="DQ30" s="582">
        <v>0</v>
      </c>
      <c r="DR30" s="582">
        <v>0</v>
      </c>
      <c r="DS30" s="582">
        <v>0</v>
      </c>
      <c r="DT30" s="582"/>
      <c r="DU30" s="582"/>
      <c r="DV30" s="582"/>
      <c r="DW30" s="582"/>
      <c r="DX30" s="582">
        <v>802.4</v>
      </c>
      <c r="DY30" s="582"/>
      <c r="DZ30" s="582"/>
      <c r="EA30" s="582"/>
      <c r="EB30" s="582"/>
      <c r="EC30" s="582"/>
      <c r="ED30" s="582">
        <f t="shared" si="113"/>
        <v>0</v>
      </c>
      <c r="EE30" s="582"/>
      <c r="EF30" s="582">
        <v>0</v>
      </c>
      <c r="EG30" s="582">
        <v>790</v>
      </c>
      <c r="EH30" s="582">
        <f t="shared" si="114"/>
        <v>790</v>
      </c>
      <c r="EI30" s="582"/>
      <c r="EJ30" s="582">
        <v>790</v>
      </c>
      <c r="EK30" s="582"/>
      <c r="EL30" s="582"/>
      <c r="EM30" s="582">
        <v>0</v>
      </c>
      <c r="EN30" s="582">
        <v>0</v>
      </c>
      <c r="EO30" s="582">
        <v>0</v>
      </c>
      <c r="EP30" s="582"/>
      <c r="EQ30" s="582"/>
      <c r="ER30" s="582">
        <f t="shared" si="115"/>
        <v>0</v>
      </c>
      <c r="ES30" s="584"/>
      <c r="ET30" s="585">
        <f t="shared" si="116"/>
        <v>122.39999999999999</v>
      </c>
      <c r="EU30" s="582">
        <f t="shared" si="117"/>
        <v>142.19999999999999</v>
      </c>
      <c r="EV30" s="586">
        <v>2011</v>
      </c>
      <c r="EW30" s="587">
        <f t="shared" si="118"/>
        <v>7.4218597275637829E-5</v>
      </c>
      <c r="EX30" s="582">
        <f t="shared" si="119"/>
        <v>680</v>
      </c>
      <c r="EY30" s="582">
        <f t="shared" si="120"/>
        <v>0</v>
      </c>
      <c r="EZ30" s="582">
        <f t="shared" si="121"/>
        <v>0</v>
      </c>
      <c r="FA30" s="582">
        <f t="shared" si="122"/>
        <v>0</v>
      </c>
      <c r="FB30" s="582">
        <f t="shared" si="123"/>
        <v>0</v>
      </c>
      <c r="FC30" s="582"/>
      <c r="FD30" s="582">
        <f t="shared" si="124"/>
        <v>0</v>
      </c>
      <c r="FE30" s="582"/>
      <c r="FF30" s="582">
        <f t="shared" ref="FF30:FF37" si="137">SUMIF(GT30,$GT$202,CQ30)</f>
        <v>0</v>
      </c>
      <c r="FG30" s="582"/>
      <c r="FH30" s="582"/>
      <c r="FI30" s="582"/>
      <c r="FJ30" s="582"/>
      <c r="FK30" s="582">
        <f t="shared" si="125"/>
        <v>802.4</v>
      </c>
      <c r="FL30" s="582">
        <f t="shared" si="126"/>
        <v>0</v>
      </c>
      <c r="FM30" s="582">
        <f t="shared" si="127"/>
        <v>0</v>
      </c>
      <c r="FN30" s="582">
        <f t="shared" si="128"/>
        <v>0</v>
      </c>
      <c r="FO30" s="582">
        <f t="shared" si="129"/>
        <v>0</v>
      </c>
      <c r="FP30" s="582"/>
      <c r="FQ30" s="582">
        <f t="shared" si="130"/>
        <v>0</v>
      </c>
      <c r="FR30" s="582"/>
      <c r="FS30" s="582">
        <f t="shared" si="131"/>
        <v>0</v>
      </c>
      <c r="FT30" s="582"/>
      <c r="FU30" s="582"/>
      <c r="FV30" s="582"/>
      <c r="FW30" s="582"/>
      <c r="FX30" s="582"/>
      <c r="FY30" s="581" t="s">
        <v>417</v>
      </c>
      <c r="FZ30" s="582"/>
      <c r="GA30" s="582"/>
      <c r="GB30" s="582"/>
      <c r="GC30" s="582"/>
      <c r="GD30" s="582"/>
      <c r="GE30" s="582"/>
      <c r="GF30" s="599" t="s">
        <v>417</v>
      </c>
      <c r="GG30" s="582" t="s">
        <v>417</v>
      </c>
      <c r="GH30" s="582" t="s">
        <v>417</v>
      </c>
      <c r="GI30" s="582" t="s">
        <v>417</v>
      </c>
      <c r="GJ30" s="582" t="s">
        <v>417</v>
      </c>
      <c r="GK30" s="581" t="s">
        <v>444</v>
      </c>
      <c r="GL30" s="581" t="s">
        <v>445</v>
      </c>
      <c r="GM30" s="581" t="s">
        <v>446</v>
      </c>
      <c r="GN30" s="589"/>
      <c r="GO30" s="809"/>
      <c r="GP30" s="809" t="s">
        <v>1068</v>
      </c>
      <c r="GQ30" s="685"/>
      <c r="GR30" s="1002"/>
      <c r="GS30" s="590"/>
      <c r="GT30" s="811">
        <v>2</v>
      </c>
      <c r="GU30" s="811">
        <v>2</v>
      </c>
      <c r="GV30" s="590"/>
      <c r="GW30" s="590"/>
      <c r="GX30" s="590"/>
      <c r="GY30" s="590"/>
      <c r="GZ30" s="312">
        <v>4</v>
      </c>
      <c r="HA30" s="814">
        <f t="shared" si="132"/>
        <v>0</v>
      </c>
      <c r="HB30" s="815">
        <f t="shared" si="133"/>
        <v>0</v>
      </c>
      <c r="HC30" s="816">
        <f t="shared" ref="HC30:HC37" si="138">IF(GX30=2,AH30,0)</f>
        <v>0</v>
      </c>
      <c r="HD30" s="815">
        <f t="shared" ref="HD30:HD37" si="139">IF(GX30=2,EH30,0)</f>
        <v>0</v>
      </c>
      <c r="HE30" s="814">
        <v>0</v>
      </c>
      <c r="HF30" s="815">
        <f t="shared" si="134"/>
        <v>0</v>
      </c>
      <c r="HG30" s="816">
        <f t="shared" si="135"/>
        <v>0.35</v>
      </c>
      <c r="HH30" s="815">
        <f t="shared" si="136"/>
        <v>790</v>
      </c>
      <c r="HI30" s="591">
        <f t="shared" si="90"/>
        <v>0</v>
      </c>
      <c r="HL30" s="688">
        <f t="shared" si="14"/>
        <v>0</v>
      </c>
    </row>
    <row r="31" spans="1:220" s="592" customFormat="1" ht="36" outlineLevel="1">
      <c r="A31" s="578" t="s">
        <v>393</v>
      </c>
      <c r="B31" s="579"/>
      <c r="C31" s="580">
        <v>17</v>
      </c>
      <c r="D31" s="580"/>
      <c r="E31" s="580"/>
      <c r="F31" s="268" t="s">
        <v>1405</v>
      </c>
      <c r="G31" s="270"/>
      <c r="H31" s="270"/>
      <c r="I31" s="270"/>
      <c r="J31" s="581">
        <v>2010</v>
      </c>
      <c r="K31" s="581">
        <v>2011</v>
      </c>
      <c r="L31" s="581" t="s">
        <v>417</v>
      </c>
      <c r="M31" s="581" t="s">
        <v>420</v>
      </c>
      <c r="N31" s="581" t="s">
        <v>420</v>
      </c>
      <c r="O31" s="581" t="s">
        <v>420</v>
      </c>
      <c r="P31" s="273" t="s">
        <v>1318</v>
      </c>
      <c r="Q31" s="273">
        <v>1</v>
      </c>
      <c r="R31" s="273" t="s">
        <v>417</v>
      </c>
      <c r="S31" s="273" t="s">
        <v>417</v>
      </c>
      <c r="T31" s="273" t="s">
        <v>417</v>
      </c>
      <c r="U31" s="582">
        <v>0</v>
      </c>
      <c r="V31" s="582">
        <v>15</v>
      </c>
      <c r="W31" s="582">
        <v>0</v>
      </c>
      <c r="X31" s="582">
        <v>0</v>
      </c>
      <c r="Y31" s="583">
        <v>0</v>
      </c>
      <c r="Z31" s="582">
        <v>9.4</v>
      </c>
      <c r="AA31" s="582">
        <v>0</v>
      </c>
      <c r="AB31" s="582">
        <v>0</v>
      </c>
      <c r="AC31" s="583">
        <v>0</v>
      </c>
      <c r="AD31" s="583">
        <v>9.4</v>
      </c>
      <c r="AE31" s="583">
        <v>0</v>
      </c>
      <c r="AF31" s="583">
        <v>0</v>
      </c>
      <c r="AG31" s="582">
        <f t="shared" si="97"/>
        <v>0</v>
      </c>
      <c r="AH31" s="582">
        <f t="shared" si="98"/>
        <v>9.4</v>
      </c>
      <c r="AI31" s="582">
        <f t="shared" si="99"/>
        <v>0</v>
      </c>
      <c r="AJ31" s="582">
        <f t="shared" si="100"/>
        <v>0</v>
      </c>
      <c r="AK31" s="582">
        <f t="shared" si="101"/>
        <v>0</v>
      </c>
      <c r="AL31" s="582">
        <f t="shared" si="102"/>
        <v>0</v>
      </c>
      <c r="AM31" s="582"/>
      <c r="AN31" s="582"/>
      <c r="AO31" s="582">
        <f t="shared" si="103"/>
        <v>0</v>
      </c>
      <c r="AP31" s="582">
        <f t="shared" si="104"/>
        <v>0</v>
      </c>
      <c r="AQ31" s="582"/>
      <c r="AR31" s="582"/>
      <c r="AS31" s="582">
        <f t="shared" si="105"/>
        <v>0</v>
      </c>
      <c r="AT31" s="582">
        <f t="shared" si="106"/>
        <v>9.4</v>
      </c>
      <c r="AU31" s="582"/>
      <c r="AV31" s="582"/>
      <c r="AW31" s="582">
        <f t="shared" si="107"/>
        <v>0</v>
      </c>
      <c r="AX31" s="582">
        <f t="shared" si="108"/>
        <v>0</v>
      </c>
      <c r="AY31" s="582"/>
      <c r="AZ31" s="582"/>
      <c r="BA31" s="582"/>
      <c r="BB31" s="582"/>
      <c r="BC31" s="582"/>
      <c r="BD31" s="582"/>
      <c r="BE31" s="582"/>
      <c r="BF31" s="582"/>
      <c r="BG31" s="582"/>
      <c r="BH31" s="582"/>
      <c r="BI31" s="582">
        <v>0</v>
      </c>
      <c r="BJ31" s="582">
        <v>0</v>
      </c>
      <c r="BK31" s="582"/>
      <c r="BL31" s="582"/>
      <c r="BM31" s="582">
        <v>0</v>
      </c>
      <c r="BN31" s="582">
        <v>0</v>
      </c>
      <c r="BO31" s="582">
        <v>0</v>
      </c>
      <c r="BP31" s="582">
        <v>0</v>
      </c>
      <c r="BQ31" s="582">
        <v>0</v>
      </c>
      <c r="BR31" s="582">
        <v>0</v>
      </c>
      <c r="BS31" s="582">
        <v>0</v>
      </c>
      <c r="BT31" s="582">
        <v>0</v>
      </c>
      <c r="BU31" s="582">
        <f t="shared" si="109"/>
        <v>13385</v>
      </c>
      <c r="BV31" s="582">
        <v>1000</v>
      </c>
      <c r="BW31" s="582">
        <v>0</v>
      </c>
      <c r="BX31" s="582">
        <v>11468</v>
      </c>
      <c r="BY31" s="582">
        <v>917</v>
      </c>
      <c r="BZ31" s="582">
        <v>13385</v>
      </c>
      <c r="CA31" s="582"/>
      <c r="CB31" s="582"/>
      <c r="CC31" s="581" t="s">
        <v>425</v>
      </c>
      <c r="CD31" s="582">
        <v>21.9</v>
      </c>
      <c r="CE31" s="582">
        <v>8036</v>
      </c>
      <c r="CF31" s="581">
        <v>5.8</v>
      </c>
      <c r="CG31" s="581">
        <v>10.6</v>
      </c>
      <c r="CH31" s="582"/>
      <c r="CI31" s="582"/>
      <c r="CJ31" s="582"/>
      <c r="CK31" s="582">
        <v>1000</v>
      </c>
      <c r="CL31" s="582"/>
      <c r="CM31" s="582">
        <v>12385</v>
      </c>
      <c r="CN31" s="582">
        <v>12385</v>
      </c>
      <c r="CO31" s="582">
        <v>1000</v>
      </c>
      <c r="CP31" s="582">
        <v>12385</v>
      </c>
      <c r="CQ31" s="582">
        <f t="shared" si="110"/>
        <v>12385</v>
      </c>
      <c r="CR31" s="582"/>
      <c r="CS31" s="582"/>
      <c r="CT31" s="582">
        <v>12385</v>
      </c>
      <c r="CU31" s="582"/>
      <c r="CV31" s="582">
        <v>0</v>
      </c>
      <c r="CW31" s="582">
        <v>0</v>
      </c>
      <c r="CX31" s="582">
        <v>0</v>
      </c>
      <c r="CY31" s="809">
        <f t="shared" si="111"/>
        <v>0</v>
      </c>
      <c r="CZ31" s="582"/>
      <c r="DA31" s="582"/>
      <c r="DB31" s="582"/>
      <c r="DC31" s="582"/>
      <c r="DD31" s="582">
        <v>1180</v>
      </c>
      <c r="DE31" s="582">
        <v>14614.3</v>
      </c>
      <c r="DF31" s="582">
        <f t="shared" si="112"/>
        <v>14614.3</v>
      </c>
      <c r="DG31" s="582"/>
      <c r="DH31" s="582"/>
      <c r="DI31" s="582"/>
      <c r="DJ31" s="582"/>
      <c r="DK31" s="582"/>
      <c r="DL31" s="582"/>
      <c r="DM31" s="582"/>
      <c r="DN31" s="582">
        <v>14614.3</v>
      </c>
      <c r="DO31" s="582"/>
      <c r="DP31" s="582"/>
      <c r="DQ31" s="582">
        <v>0</v>
      </c>
      <c r="DR31" s="582">
        <v>0</v>
      </c>
      <c r="DS31" s="582">
        <v>0</v>
      </c>
      <c r="DT31" s="582"/>
      <c r="DU31" s="582"/>
      <c r="DV31" s="582"/>
      <c r="DW31" s="582"/>
      <c r="DX31" s="582">
        <v>14614.3</v>
      </c>
      <c r="DY31" s="582"/>
      <c r="DZ31" s="582"/>
      <c r="EA31" s="582"/>
      <c r="EB31" s="582"/>
      <c r="EC31" s="582"/>
      <c r="ED31" s="582">
        <f t="shared" si="113"/>
        <v>0</v>
      </c>
      <c r="EE31" s="582"/>
      <c r="EF31" s="582">
        <v>0</v>
      </c>
      <c r="EG31" s="582">
        <v>13385</v>
      </c>
      <c r="EH31" s="582">
        <f t="shared" si="114"/>
        <v>13385</v>
      </c>
      <c r="EI31" s="582"/>
      <c r="EJ31" s="582"/>
      <c r="EK31" s="582">
        <v>13385</v>
      </c>
      <c r="EL31" s="582"/>
      <c r="EM31" s="582">
        <v>0</v>
      </c>
      <c r="EN31" s="582">
        <v>0</v>
      </c>
      <c r="EO31" s="582">
        <v>0</v>
      </c>
      <c r="EP31" s="582"/>
      <c r="EQ31" s="582"/>
      <c r="ER31" s="582">
        <f t="shared" si="115"/>
        <v>0</v>
      </c>
      <c r="ES31" s="584"/>
      <c r="ET31" s="585">
        <f t="shared" si="116"/>
        <v>2229.2999999999997</v>
      </c>
      <c r="EU31" s="582">
        <f t="shared" si="117"/>
        <v>2409.2999999999997</v>
      </c>
      <c r="EV31" s="586">
        <v>2011</v>
      </c>
      <c r="EW31" s="587">
        <f t="shared" si="118"/>
        <v>1.3517607753805506E-3</v>
      </c>
      <c r="EX31" s="582">
        <f t="shared" si="119"/>
        <v>12385</v>
      </c>
      <c r="EY31" s="582">
        <f t="shared" si="120"/>
        <v>0</v>
      </c>
      <c r="EZ31" s="582">
        <f t="shared" si="121"/>
        <v>0</v>
      </c>
      <c r="FA31" s="582">
        <f t="shared" si="122"/>
        <v>0</v>
      </c>
      <c r="FB31" s="582">
        <f t="shared" si="123"/>
        <v>0</v>
      </c>
      <c r="FC31" s="582"/>
      <c r="FD31" s="582">
        <f t="shared" si="124"/>
        <v>0</v>
      </c>
      <c r="FE31" s="582"/>
      <c r="FF31" s="582">
        <f t="shared" si="137"/>
        <v>0</v>
      </c>
      <c r="FG31" s="582"/>
      <c r="FH31" s="582"/>
      <c r="FI31" s="582"/>
      <c r="FJ31" s="582"/>
      <c r="FK31" s="582">
        <f t="shared" si="125"/>
        <v>14614.3</v>
      </c>
      <c r="FL31" s="582">
        <f t="shared" si="126"/>
        <v>0</v>
      </c>
      <c r="FM31" s="582">
        <f t="shared" si="127"/>
        <v>0</v>
      </c>
      <c r="FN31" s="582">
        <f t="shared" si="128"/>
        <v>0</v>
      </c>
      <c r="FO31" s="582">
        <f t="shared" si="129"/>
        <v>0</v>
      </c>
      <c r="FP31" s="582"/>
      <c r="FQ31" s="582">
        <f t="shared" si="130"/>
        <v>0</v>
      </c>
      <c r="FR31" s="582"/>
      <c r="FS31" s="582">
        <f t="shared" si="131"/>
        <v>0</v>
      </c>
      <c r="FT31" s="582"/>
      <c r="FU31" s="582"/>
      <c r="FV31" s="582"/>
      <c r="FW31" s="582"/>
      <c r="FX31" s="582"/>
      <c r="FY31" s="581" t="s">
        <v>417</v>
      </c>
      <c r="FZ31" s="582"/>
      <c r="GA31" s="582"/>
      <c r="GB31" s="582"/>
      <c r="GC31" s="582"/>
      <c r="GD31" s="582"/>
      <c r="GE31" s="582"/>
      <c r="GF31" s="599" t="s">
        <v>417</v>
      </c>
      <c r="GG31" s="582" t="s">
        <v>417</v>
      </c>
      <c r="GH31" s="582" t="s">
        <v>417</v>
      </c>
      <c r="GI31" s="582" t="s">
        <v>417</v>
      </c>
      <c r="GJ31" s="582" t="s">
        <v>417</v>
      </c>
      <c r="GK31" s="581" t="s">
        <v>417</v>
      </c>
      <c r="GL31" s="581" t="s">
        <v>417</v>
      </c>
      <c r="GM31" s="581" t="s">
        <v>447</v>
      </c>
      <c r="GN31" s="589"/>
      <c r="GO31" s="809"/>
      <c r="GP31" s="809" t="s">
        <v>1068</v>
      </c>
      <c r="GQ31" s="685"/>
      <c r="GR31" s="1002"/>
      <c r="GS31" s="590"/>
      <c r="GT31" s="811">
        <v>2</v>
      </c>
      <c r="GU31" s="811">
        <v>2</v>
      </c>
      <c r="GV31" s="590"/>
      <c r="GW31" s="590"/>
      <c r="GX31" s="590"/>
      <c r="GY31" s="590"/>
      <c r="GZ31" s="312">
        <v>4</v>
      </c>
      <c r="HA31" s="814">
        <f t="shared" si="132"/>
        <v>0</v>
      </c>
      <c r="HB31" s="815">
        <f t="shared" si="133"/>
        <v>0</v>
      </c>
      <c r="HC31" s="816">
        <f t="shared" si="138"/>
        <v>0</v>
      </c>
      <c r="HD31" s="815">
        <f t="shared" si="139"/>
        <v>0</v>
      </c>
      <c r="HE31" s="814">
        <v>0</v>
      </c>
      <c r="HF31" s="815">
        <f t="shared" si="134"/>
        <v>0</v>
      </c>
      <c r="HG31" s="816">
        <f t="shared" si="135"/>
        <v>9.4</v>
      </c>
      <c r="HH31" s="815">
        <f t="shared" si="136"/>
        <v>13385</v>
      </c>
      <c r="HI31" s="591">
        <f t="shared" si="90"/>
        <v>0</v>
      </c>
      <c r="HL31" s="688">
        <f t="shared" si="14"/>
        <v>0</v>
      </c>
    </row>
    <row r="32" spans="1:220" s="592" customFormat="1" ht="36" outlineLevel="1">
      <c r="A32" s="578" t="s">
        <v>394</v>
      </c>
      <c r="B32" s="579"/>
      <c r="C32" s="580">
        <v>18</v>
      </c>
      <c r="D32" s="580"/>
      <c r="E32" s="580"/>
      <c r="F32" s="268" t="s">
        <v>1406</v>
      </c>
      <c r="G32" s="270"/>
      <c r="H32" s="270"/>
      <c r="I32" s="270"/>
      <c r="J32" s="581">
        <v>2008</v>
      </c>
      <c r="K32" s="581">
        <v>2011</v>
      </c>
      <c r="L32" s="581" t="s">
        <v>418</v>
      </c>
      <c r="M32" s="581" t="s">
        <v>417</v>
      </c>
      <c r="N32" s="581" t="s">
        <v>417</v>
      </c>
      <c r="O32" s="581" t="s">
        <v>417</v>
      </c>
      <c r="P32" s="273" t="s">
        <v>1353</v>
      </c>
      <c r="Q32" s="273" t="s">
        <v>783</v>
      </c>
      <c r="R32" s="273"/>
      <c r="S32" s="273" t="s">
        <v>872</v>
      </c>
      <c r="T32" s="273"/>
      <c r="U32" s="582">
        <v>0.32300000000000001</v>
      </c>
      <c r="V32" s="582">
        <v>1.4</v>
      </c>
      <c r="W32" s="582">
        <v>0</v>
      </c>
      <c r="X32" s="582">
        <v>0</v>
      </c>
      <c r="Y32" s="583">
        <v>0.32300000000000001</v>
      </c>
      <c r="Z32" s="582">
        <v>1.4</v>
      </c>
      <c r="AA32" s="582">
        <v>0</v>
      </c>
      <c r="AB32" s="582">
        <v>0</v>
      </c>
      <c r="AC32" s="583">
        <v>0.32300000000000001</v>
      </c>
      <c r="AD32" s="583">
        <v>1.4</v>
      </c>
      <c r="AE32" s="583">
        <v>0</v>
      </c>
      <c r="AF32" s="583">
        <v>0</v>
      </c>
      <c r="AG32" s="582">
        <f t="shared" si="97"/>
        <v>0.32300000000000001</v>
      </c>
      <c r="AH32" s="582">
        <f t="shared" si="98"/>
        <v>1.4</v>
      </c>
      <c r="AI32" s="582">
        <f t="shared" si="99"/>
        <v>0</v>
      </c>
      <c r="AJ32" s="582">
        <f t="shared" si="100"/>
        <v>0</v>
      </c>
      <c r="AK32" s="582">
        <f t="shared" si="101"/>
        <v>0</v>
      </c>
      <c r="AL32" s="582">
        <f t="shared" si="102"/>
        <v>0</v>
      </c>
      <c r="AM32" s="582"/>
      <c r="AN32" s="582"/>
      <c r="AO32" s="582">
        <f t="shared" si="103"/>
        <v>0</v>
      </c>
      <c r="AP32" s="582">
        <f t="shared" si="104"/>
        <v>0</v>
      </c>
      <c r="AQ32" s="582"/>
      <c r="AR32" s="582"/>
      <c r="AS32" s="582">
        <f t="shared" si="105"/>
        <v>0</v>
      </c>
      <c r="AT32" s="582">
        <f t="shared" si="106"/>
        <v>0</v>
      </c>
      <c r="AU32" s="582"/>
      <c r="AV32" s="582"/>
      <c r="AW32" s="582">
        <f t="shared" si="107"/>
        <v>0.32300000000000001</v>
      </c>
      <c r="AX32" s="582">
        <f t="shared" si="108"/>
        <v>1.4</v>
      </c>
      <c r="AY32" s="582"/>
      <c r="AZ32" s="582"/>
      <c r="BA32" s="582"/>
      <c r="BB32" s="582"/>
      <c r="BC32" s="582"/>
      <c r="BD32" s="582"/>
      <c r="BE32" s="582"/>
      <c r="BF32" s="582"/>
      <c r="BG32" s="582"/>
      <c r="BH32" s="582"/>
      <c r="BI32" s="582">
        <v>0.32300000000000001</v>
      </c>
      <c r="BJ32" s="582">
        <v>1.4</v>
      </c>
      <c r="BK32" s="582"/>
      <c r="BL32" s="582"/>
      <c r="BM32" s="582">
        <v>0.32300000000000001</v>
      </c>
      <c r="BN32" s="582">
        <v>0</v>
      </c>
      <c r="BO32" s="582">
        <v>0</v>
      </c>
      <c r="BP32" s="582">
        <v>0</v>
      </c>
      <c r="BQ32" s="582">
        <v>0.32300000000000001</v>
      </c>
      <c r="BR32" s="582">
        <v>0</v>
      </c>
      <c r="BS32" s="582">
        <v>0</v>
      </c>
      <c r="BT32" s="582">
        <v>0</v>
      </c>
      <c r="BU32" s="582">
        <f t="shared" si="109"/>
        <v>4431.5499999999993</v>
      </c>
      <c r="BV32" s="582">
        <v>248.81</v>
      </c>
      <c r="BW32" s="582">
        <v>926.79</v>
      </c>
      <c r="BX32" s="582">
        <v>2574.7399999999998</v>
      </c>
      <c r="BY32" s="582">
        <v>681.21</v>
      </c>
      <c r="BZ32" s="582">
        <v>4431.55</v>
      </c>
      <c r="CA32" s="582"/>
      <c r="CB32" s="582"/>
      <c r="CC32" s="581" t="s">
        <v>425</v>
      </c>
      <c r="CD32" s="582">
        <v>16.2</v>
      </c>
      <c r="CE32" s="582">
        <v>378</v>
      </c>
      <c r="CF32" s="581">
        <v>6.8</v>
      </c>
      <c r="CG32" s="581">
        <v>16.8</v>
      </c>
      <c r="CH32" s="582"/>
      <c r="CI32" s="582"/>
      <c r="CJ32" s="582"/>
      <c r="CK32" s="582">
        <v>249</v>
      </c>
      <c r="CL32" s="582"/>
      <c r="CM32" s="582">
        <v>4182.55</v>
      </c>
      <c r="CN32" s="582">
        <v>4182.55</v>
      </c>
      <c r="CO32" s="582"/>
      <c r="CP32" s="582">
        <v>4182.55</v>
      </c>
      <c r="CQ32" s="582">
        <f t="shared" si="110"/>
        <v>4182.55</v>
      </c>
      <c r="CR32" s="582">
        <v>0</v>
      </c>
      <c r="CS32" s="582">
        <v>0</v>
      </c>
      <c r="CT32" s="582">
        <v>0</v>
      </c>
      <c r="CU32" s="582">
        <v>4182.55</v>
      </c>
      <c r="CV32" s="582">
        <v>418.255</v>
      </c>
      <c r="CW32" s="582">
        <v>1254.7650000000001</v>
      </c>
      <c r="CX32" s="582">
        <v>2509.5299999999997</v>
      </c>
      <c r="CY32" s="809">
        <f t="shared" si="111"/>
        <v>0</v>
      </c>
      <c r="CZ32" s="582"/>
      <c r="DA32" s="582"/>
      <c r="DB32" s="582"/>
      <c r="DC32" s="582"/>
      <c r="DD32" s="582"/>
      <c r="DE32" s="582">
        <v>4935.4089999999997</v>
      </c>
      <c r="DF32" s="582">
        <f t="shared" si="112"/>
        <v>4935.4089999999997</v>
      </c>
      <c r="DG32" s="582"/>
      <c r="DH32" s="582"/>
      <c r="DI32" s="582"/>
      <c r="DJ32" s="582">
        <v>0</v>
      </c>
      <c r="DK32" s="582"/>
      <c r="DL32" s="582">
        <v>0</v>
      </c>
      <c r="DM32" s="582"/>
      <c r="DN32" s="582">
        <v>0</v>
      </c>
      <c r="DO32" s="582">
        <v>4935.4089999999997</v>
      </c>
      <c r="DP32" s="582"/>
      <c r="DQ32" s="582">
        <v>493.54089999999997</v>
      </c>
      <c r="DR32" s="582">
        <v>1480.6226999999999</v>
      </c>
      <c r="DS32" s="582">
        <v>2961.2453999999998</v>
      </c>
      <c r="DT32" s="582"/>
      <c r="DU32" s="582"/>
      <c r="DV32" s="582"/>
      <c r="DW32" s="582"/>
      <c r="DX32" s="582">
        <v>4935.4089999999997</v>
      </c>
      <c r="DY32" s="582"/>
      <c r="DZ32" s="582"/>
      <c r="EA32" s="582"/>
      <c r="EB32" s="582"/>
      <c r="EC32" s="582"/>
      <c r="ED32" s="582">
        <f t="shared" si="113"/>
        <v>0</v>
      </c>
      <c r="EE32" s="582"/>
      <c r="EF32" s="582"/>
      <c r="EG32" s="582">
        <v>4432</v>
      </c>
      <c r="EH32" s="582">
        <f t="shared" si="114"/>
        <v>4432</v>
      </c>
      <c r="EI32" s="582">
        <v>0</v>
      </c>
      <c r="EJ32" s="582">
        <v>0</v>
      </c>
      <c r="EK32" s="582">
        <v>0</v>
      </c>
      <c r="EL32" s="582">
        <v>4432</v>
      </c>
      <c r="EM32" s="582">
        <v>443.2</v>
      </c>
      <c r="EN32" s="582">
        <v>1329.6</v>
      </c>
      <c r="EO32" s="582">
        <v>2659.2000000000003</v>
      </c>
      <c r="EP32" s="582"/>
      <c r="EQ32" s="582"/>
      <c r="ER32" s="582">
        <f t="shared" si="115"/>
        <v>-0.4499999999998181</v>
      </c>
      <c r="ES32" s="584"/>
      <c r="ET32" s="585">
        <f t="shared" si="116"/>
        <v>752.85900000000004</v>
      </c>
      <c r="EU32" s="582">
        <f t="shared" si="117"/>
        <v>797.76</v>
      </c>
      <c r="EV32" s="586">
        <v>2012</v>
      </c>
      <c r="EW32" s="587">
        <f t="shared" si="118"/>
        <v>4.5650440299296912E-4</v>
      </c>
      <c r="EX32" s="582">
        <f t="shared" si="119"/>
        <v>4182.55</v>
      </c>
      <c r="EY32" s="582">
        <f t="shared" si="120"/>
        <v>0</v>
      </c>
      <c r="EZ32" s="582">
        <f t="shared" si="121"/>
        <v>0</v>
      </c>
      <c r="FA32" s="582">
        <f t="shared" si="122"/>
        <v>0</v>
      </c>
      <c r="FB32" s="582">
        <f t="shared" si="123"/>
        <v>0</v>
      </c>
      <c r="FC32" s="582"/>
      <c r="FD32" s="582">
        <f t="shared" si="124"/>
        <v>0</v>
      </c>
      <c r="FE32" s="582"/>
      <c r="FF32" s="582">
        <f t="shared" si="137"/>
        <v>0</v>
      </c>
      <c r="FG32" s="582"/>
      <c r="FH32" s="582"/>
      <c r="FI32" s="582"/>
      <c r="FJ32" s="582"/>
      <c r="FK32" s="582">
        <f t="shared" si="125"/>
        <v>4935.4089999999997</v>
      </c>
      <c r="FL32" s="582">
        <f t="shared" si="126"/>
        <v>0</v>
      </c>
      <c r="FM32" s="582">
        <f t="shared" si="127"/>
        <v>0</v>
      </c>
      <c r="FN32" s="582">
        <f t="shared" si="128"/>
        <v>0</v>
      </c>
      <c r="FO32" s="582">
        <f t="shared" si="129"/>
        <v>0</v>
      </c>
      <c r="FP32" s="582"/>
      <c r="FQ32" s="582">
        <f t="shared" si="130"/>
        <v>0</v>
      </c>
      <c r="FR32" s="582"/>
      <c r="FS32" s="582">
        <f t="shared" si="131"/>
        <v>0</v>
      </c>
      <c r="FT32" s="582"/>
      <c r="FU32" s="582"/>
      <c r="FV32" s="582"/>
      <c r="FW32" s="582"/>
      <c r="FX32" s="582"/>
      <c r="FY32" s="581" t="s">
        <v>417</v>
      </c>
      <c r="FZ32" s="582"/>
      <c r="GA32" s="582"/>
      <c r="GB32" s="582"/>
      <c r="GC32" s="582"/>
      <c r="GD32" s="582"/>
      <c r="GE32" s="582"/>
      <c r="GF32" s="599" t="s">
        <v>417</v>
      </c>
      <c r="GG32" s="582" t="s">
        <v>417</v>
      </c>
      <c r="GH32" s="582" t="s">
        <v>417</v>
      </c>
      <c r="GI32" s="582" t="s">
        <v>417</v>
      </c>
      <c r="GJ32" s="582" t="s">
        <v>417</v>
      </c>
      <c r="GK32" s="581" t="s">
        <v>417</v>
      </c>
      <c r="GL32" s="581" t="s">
        <v>417</v>
      </c>
      <c r="GM32" s="581" t="s">
        <v>417</v>
      </c>
      <c r="GN32" s="589"/>
      <c r="GO32" s="809"/>
      <c r="GP32" s="809" t="s">
        <v>1062</v>
      </c>
      <c r="GQ32" s="685"/>
      <c r="GR32" s="1002"/>
      <c r="GS32" s="590"/>
      <c r="GT32" s="811">
        <v>2</v>
      </c>
      <c r="GU32" s="811">
        <v>2</v>
      </c>
      <c r="GV32" s="590"/>
      <c r="GW32" s="590"/>
      <c r="GX32" s="590"/>
      <c r="GY32" s="590"/>
      <c r="GZ32" s="312">
        <v>4</v>
      </c>
      <c r="HA32" s="814">
        <f t="shared" si="132"/>
        <v>0</v>
      </c>
      <c r="HB32" s="815">
        <f t="shared" si="133"/>
        <v>0</v>
      </c>
      <c r="HC32" s="816">
        <f t="shared" si="138"/>
        <v>0</v>
      </c>
      <c r="HD32" s="815">
        <f t="shared" si="139"/>
        <v>0</v>
      </c>
      <c r="HE32" s="814">
        <v>0.32300000000000001</v>
      </c>
      <c r="HF32" s="815">
        <f t="shared" si="134"/>
        <v>0</v>
      </c>
      <c r="HG32" s="816">
        <f t="shared" si="135"/>
        <v>1.4</v>
      </c>
      <c r="HH32" s="815">
        <f t="shared" si="136"/>
        <v>4432</v>
      </c>
      <c r="HI32" s="591">
        <f t="shared" si="90"/>
        <v>0</v>
      </c>
      <c r="HL32" s="688">
        <f t="shared" si="14"/>
        <v>0</v>
      </c>
    </row>
    <row r="33" spans="1:220" s="592" customFormat="1" ht="36" outlineLevel="1">
      <c r="A33" s="578" t="s">
        <v>387</v>
      </c>
      <c r="B33" s="579"/>
      <c r="C33" s="580">
        <v>19</v>
      </c>
      <c r="D33" s="580"/>
      <c r="E33" s="580"/>
      <c r="F33" s="268" t="s">
        <v>1407</v>
      </c>
      <c r="G33" s="270"/>
      <c r="H33" s="270"/>
      <c r="I33" s="270"/>
      <c r="J33" s="581">
        <v>2011</v>
      </c>
      <c r="K33" s="581">
        <v>2011</v>
      </c>
      <c r="L33" s="581" t="s">
        <v>418</v>
      </c>
      <c r="M33" s="581" t="s">
        <v>420</v>
      </c>
      <c r="N33" s="581" t="s">
        <v>420</v>
      </c>
      <c r="O33" s="581" t="s">
        <v>420</v>
      </c>
      <c r="P33" s="273" t="s">
        <v>1326</v>
      </c>
      <c r="Q33" s="273">
        <v>1</v>
      </c>
      <c r="R33" s="273"/>
      <c r="S33" s="273"/>
      <c r="T33" s="273"/>
      <c r="U33" s="582">
        <v>0</v>
      </c>
      <c r="V33" s="582">
        <v>0.88</v>
      </c>
      <c r="W33" s="582">
        <v>0</v>
      </c>
      <c r="X33" s="582">
        <v>0</v>
      </c>
      <c r="Y33" s="583">
        <v>0</v>
      </c>
      <c r="Z33" s="582">
        <v>0.88</v>
      </c>
      <c r="AA33" s="582">
        <v>0</v>
      </c>
      <c r="AB33" s="582">
        <v>0</v>
      </c>
      <c r="AC33" s="583">
        <v>0</v>
      </c>
      <c r="AD33" s="583">
        <v>0.88</v>
      </c>
      <c r="AE33" s="583">
        <v>0</v>
      </c>
      <c r="AF33" s="583">
        <v>0</v>
      </c>
      <c r="AG33" s="582">
        <f t="shared" si="97"/>
        <v>0</v>
      </c>
      <c r="AH33" s="582">
        <f t="shared" si="98"/>
        <v>0.88</v>
      </c>
      <c r="AI33" s="582">
        <f t="shared" si="99"/>
        <v>0</v>
      </c>
      <c r="AJ33" s="582">
        <f t="shared" si="100"/>
        <v>0</v>
      </c>
      <c r="AK33" s="582">
        <f t="shared" si="101"/>
        <v>0</v>
      </c>
      <c r="AL33" s="582">
        <f t="shared" si="102"/>
        <v>0</v>
      </c>
      <c r="AM33" s="582"/>
      <c r="AN33" s="582"/>
      <c r="AO33" s="582">
        <f t="shared" si="103"/>
        <v>0</v>
      </c>
      <c r="AP33" s="582">
        <f t="shared" si="104"/>
        <v>0</v>
      </c>
      <c r="AQ33" s="582"/>
      <c r="AR33" s="582"/>
      <c r="AS33" s="582">
        <f t="shared" si="105"/>
        <v>0</v>
      </c>
      <c r="AT33" s="582">
        <f t="shared" si="106"/>
        <v>0.88</v>
      </c>
      <c r="AU33" s="582"/>
      <c r="AV33" s="582"/>
      <c r="AW33" s="582">
        <f t="shared" si="107"/>
        <v>0</v>
      </c>
      <c r="AX33" s="582">
        <f t="shared" si="108"/>
        <v>0</v>
      </c>
      <c r="AY33" s="582"/>
      <c r="AZ33" s="582"/>
      <c r="BA33" s="582"/>
      <c r="BB33" s="582"/>
      <c r="BC33" s="582"/>
      <c r="BD33" s="582"/>
      <c r="BE33" s="582"/>
      <c r="BF33" s="582"/>
      <c r="BG33" s="582"/>
      <c r="BH33" s="582"/>
      <c r="BI33" s="582">
        <v>0</v>
      </c>
      <c r="BJ33" s="582">
        <v>0</v>
      </c>
      <c r="BK33" s="582"/>
      <c r="BL33" s="582"/>
      <c r="BM33" s="582">
        <v>0</v>
      </c>
      <c r="BN33" s="582">
        <v>0</v>
      </c>
      <c r="BO33" s="582">
        <v>0</v>
      </c>
      <c r="BP33" s="582">
        <v>0</v>
      </c>
      <c r="BQ33" s="582">
        <v>0</v>
      </c>
      <c r="BR33" s="582">
        <v>0</v>
      </c>
      <c r="BS33" s="582">
        <v>0</v>
      </c>
      <c r="BT33" s="582">
        <v>0</v>
      </c>
      <c r="BU33" s="582">
        <f t="shared" si="109"/>
        <v>1003.47</v>
      </c>
      <c r="BV33" s="582">
        <v>196.8</v>
      </c>
      <c r="BW33" s="582">
        <v>45.72</v>
      </c>
      <c r="BX33" s="582">
        <v>560.95000000000005</v>
      </c>
      <c r="BY33" s="582">
        <v>200</v>
      </c>
      <c r="BZ33" s="582">
        <v>1003.47</v>
      </c>
      <c r="CA33" s="582"/>
      <c r="CB33" s="582"/>
      <c r="CC33" s="581" t="s">
        <v>425</v>
      </c>
      <c r="CD33" s="582">
        <v>16.5</v>
      </c>
      <c r="CE33" s="582">
        <v>127</v>
      </c>
      <c r="CF33" s="581">
        <v>6.7</v>
      </c>
      <c r="CG33" s="581">
        <v>16.600000000000001</v>
      </c>
      <c r="CH33" s="582"/>
      <c r="CI33" s="582"/>
      <c r="CJ33" s="582"/>
      <c r="CK33" s="582">
        <v>264.5</v>
      </c>
      <c r="CL33" s="582"/>
      <c r="CM33" s="582">
        <v>738.92</v>
      </c>
      <c r="CN33" s="582">
        <v>738.92</v>
      </c>
      <c r="CO33" s="582"/>
      <c r="CP33" s="582">
        <v>738.92</v>
      </c>
      <c r="CQ33" s="582">
        <f t="shared" si="110"/>
        <v>738.92</v>
      </c>
      <c r="CR33" s="582">
        <v>0</v>
      </c>
      <c r="CS33" s="582">
        <v>738.92</v>
      </c>
      <c r="CT33" s="582">
        <v>0</v>
      </c>
      <c r="CU33" s="582">
        <v>0</v>
      </c>
      <c r="CV33" s="582">
        <v>0</v>
      </c>
      <c r="CW33" s="582">
        <v>0</v>
      </c>
      <c r="CX33" s="582">
        <v>0</v>
      </c>
      <c r="CY33" s="809">
        <f t="shared" si="111"/>
        <v>0</v>
      </c>
      <c r="CZ33" s="582"/>
      <c r="DA33" s="582"/>
      <c r="DB33" s="582"/>
      <c r="DC33" s="582"/>
      <c r="DD33" s="582"/>
      <c r="DE33" s="582">
        <v>871.92559999999992</v>
      </c>
      <c r="DF33" s="582">
        <f t="shared" si="112"/>
        <v>871.92559999999992</v>
      </c>
      <c r="DG33" s="582"/>
      <c r="DH33" s="582"/>
      <c r="DI33" s="582"/>
      <c r="DJ33" s="582">
        <v>0</v>
      </c>
      <c r="DK33" s="582"/>
      <c r="DL33" s="582">
        <v>871.92559999999992</v>
      </c>
      <c r="DM33" s="582"/>
      <c r="DN33" s="582">
        <v>0</v>
      </c>
      <c r="DO33" s="582">
        <v>0</v>
      </c>
      <c r="DP33" s="582"/>
      <c r="DQ33" s="582">
        <v>0</v>
      </c>
      <c r="DR33" s="582">
        <v>0</v>
      </c>
      <c r="DS33" s="582">
        <v>0</v>
      </c>
      <c r="DT33" s="582"/>
      <c r="DU33" s="582"/>
      <c r="DV33" s="582"/>
      <c r="DW33" s="582"/>
      <c r="DX33" s="582">
        <v>871.92559999999992</v>
      </c>
      <c r="DY33" s="582"/>
      <c r="DZ33" s="582"/>
      <c r="EA33" s="582"/>
      <c r="EB33" s="582"/>
      <c r="EC33" s="582"/>
      <c r="ED33" s="582">
        <f t="shared" si="113"/>
        <v>0</v>
      </c>
      <c r="EE33" s="582"/>
      <c r="EF33" s="582"/>
      <c r="EG33" s="582">
        <v>1003</v>
      </c>
      <c r="EH33" s="582">
        <f t="shared" si="114"/>
        <v>1003</v>
      </c>
      <c r="EI33" s="582">
        <v>0</v>
      </c>
      <c r="EJ33" s="582">
        <v>0</v>
      </c>
      <c r="EK33" s="582">
        <v>1003</v>
      </c>
      <c r="EL33" s="582">
        <v>0</v>
      </c>
      <c r="EM33" s="582">
        <v>0</v>
      </c>
      <c r="EN33" s="582">
        <v>0</v>
      </c>
      <c r="EO33" s="582">
        <v>0</v>
      </c>
      <c r="EP33" s="582"/>
      <c r="EQ33" s="582"/>
      <c r="ER33" s="582">
        <f t="shared" si="115"/>
        <v>0.41999999999995907</v>
      </c>
      <c r="ES33" s="584"/>
      <c r="ET33" s="585">
        <f t="shared" si="116"/>
        <v>133.00559999999999</v>
      </c>
      <c r="EU33" s="582">
        <f t="shared" si="117"/>
        <v>180.54</v>
      </c>
      <c r="EV33" s="586">
        <v>2011</v>
      </c>
      <c r="EW33" s="587">
        <f t="shared" si="118"/>
        <v>8.0649420439579846E-5</v>
      </c>
      <c r="EX33" s="582">
        <f t="shared" si="119"/>
        <v>738.92</v>
      </c>
      <c r="EY33" s="582">
        <f t="shared" si="120"/>
        <v>0</v>
      </c>
      <c r="EZ33" s="582">
        <f t="shared" si="121"/>
        <v>0</v>
      </c>
      <c r="FA33" s="582">
        <f t="shared" si="122"/>
        <v>0</v>
      </c>
      <c r="FB33" s="582">
        <f t="shared" si="123"/>
        <v>0</v>
      </c>
      <c r="FC33" s="582"/>
      <c r="FD33" s="582">
        <f t="shared" si="124"/>
        <v>0</v>
      </c>
      <c r="FE33" s="582"/>
      <c r="FF33" s="582">
        <f t="shared" si="137"/>
        <v>0</v>
      </c>
      <c r="FG33" s="582"/>
      <c r="FH33" s="582"/>
      <c r="FI33" s="582"/>
      <c r="FJ33" s="582"/>
      <c r="FK33" s="582">
        <f t="shared" si="125"/>
        <v>871.92559999999992</v>
      </c>
      <c r="FL33" s="582">
        <f t="shared" si="126"/>
        <v>0</v>
      </c>
      <c r="FM33" s="582">
        <f t="shared" si="127"/>
        <v>0</v>
      </c>
      <c r="FN33" s="582">
        <f t="shared" si="128"/>
        <v>0</v>
      </c>
      <c r="FO33" s="582">
        <f t="shared" si="129"/>
        <v>0</v>
      </c>
      <c r="FP33" s="582"/>
      <c r="FQ33" s="582">
        <f t="shared" si="130"/>
        <v>0</v>
      </c>
      <c r="FR33" s="582"/>
      <c r="FS33" s="582">
        <f t="shared" si="131"/>
        <v>0</v>
      </c>
      <c r="FT33" s="582"/>
      <c r="FU33" s="582"/>
      <c r="FV33" s="582"/>
      <c r="FW33" s="582"/>
      <c r="FX33" s="582"/>
      <c r="FY33" s="581" t="s">
        <v>417</v>
      </c>
      <c r="FZ33" s="582"/>
      <c r="GA33" s="582"/>
      <c r="GB33" s="582"/>
      <c r="GC33" s="582"/>
      <c r="GD33" s="582"/>
      <c r="GE33" s="582"/>
      <c r="GF33" s="599" t="s">
        <v>417</v>
      </c>
      <c r="GG33" s="582" t="s">
        <v>417</v>
      </c>
      <c r="GH33" s="582" t="s">
        <v>417</v>
      </c>
      <c r="GI33" s="582" t="s">
        <v>417</v>
      </c>
      <c r="GJ33" s="582" t="s">
        <v>417</v>
      </c>
      <c r="GK33" s="581" t="s">
        <v>418</v>
      </c>
      <c r="GL33" s="581" t="s">
        <v>417</v>
      </c>
      <c r="GM33" s="581" t="s">
        <v>417</v>
      </c>
      <c r="GN33" s="589"/>
      <c r="GO33" s="809"/>
      <c r="GP33" s="809" t="s">
        <v>1068</v>
      </c>
      <c r="GQ33" s="685"/>
      <c r="GR33" s="1002"/>
      <c r="GS33" s="590"/>
      <c r="GT33" s="811">
        <v>2</v>
      </c>
      <c r="GU33" s="811">
        <v>2</v>
      </c>
      <c r="GV33" s="590"/>
      <c r="GW33" s="590"/>
      <c r="GX33" s="590"/>
      <c r="GY33" s="590"/>
      <c r="GZ33" s="312">
        <v>4</v>
      </c>
      <c r="HA33" s="814">
        <f t="shared" si="132"/>
        <v>0</v>
      </c>
      <c r="HB33" s="815">
        <f t="shared" si="133"/>
        <v>0</v>
      </c>
      <c r="HC33" s="816">
        <f t="shared" si="138"/>
        <v>0</v>
      </c>
      <c r="HD33" s="815">
        <f t="shared" si="139"/>
        <v>0</v>
      </c>
      <c r="HE33" s="814">
        <v>0</v>
      </c>
      <c r="HF33" s="815">
        <f t="shared" si="134"/>
        <v>0</v>
      </c>
      <c r="HG33" s="816">
        <f t="shared" si="135"/>
        <v>0.88</v>
      </c>
      <c r="HH33" s="815">
        <f t="shared" si="136"/>
        <v>1003</v>
      </c>
      <c r="HI33" s="591">
        <f t="shared" si="90"/>
        <v>0</v>
      </c>
      <c r="HL33" s="688">
        <f t="shared" si="14"/>
        <v>0</v>
      </c>
    </row>
    <row r="34" spans="1:220" s="592" customFormat="1" ht="36" outlineLevel="1">
      <c r="A34" s="578" t="s">
        <v>387</v>
      </c>
      <c r="B34" s="579"/>
      <c r="C34" s="580">
        <v>20</v>
      </c>
      <c r="D34" s="580"/>
      <c r="E34" s="580"/>
      <c r="F34" s="268" t="s">
        <v>1408</v>
      </c>
      <c r="G34" s="270"/>
      <c r="H34" s="270"/>
      <c r="I34" s="270"/>
      <c r="J34" s="581">
        <v>2011</v>
      </c>
      <c r="K34" s="581">
        <v>2011</v>
      </c>
      <c r="L34" s="581" t="s">
        <v>418</v>
      </c>
      <c r="M34" s="581" t="s">
        <v>420</v>
      </c>
      <c r="N34" s="581" t="s">
        <v>420</v>
      </c>
      <c r="O34" s="581" t="s">
        <v>420</v>
      </c>
      <c r="P34" s="273" t="s">
        <v>1327</v>
      </c>
      <c r="Q34" s="273">
        <v>1</v>
      </c>
      <c r="R34" s="273"/>
      <c r="S34" s="273"/>
      <c r="T34" s="273"/>
      <c r="U34" s="582">
        <v>0</v>
      </c>
      <c r="V34" s="582">
        <v>1.04</v>
      </c>
      <c r="W34" s="582">
        <v>0</v>
      </c>
      <c r="X34" s="582">
        <v>0</v>
      </c>
      <c r="Y34" s="583">
        <v>0</v>
      </c>
      <c r="Z34" s="582">
        <v>1.04</v>
      </c>
      <c r="AA34" s="582">
        <v>0</v>
      </c>
      <c r="AB34" s="582">
        <v>0</v>
      </c>
      <c r="AC34" s="583">
        <v>0</v>
      </c>
      <c r="AD34" s="583">
        <v>1.04</v>
      </c>
      <c r="AE34" s="583">
        <v>0</v>
      </c>
      <c r="AF34" s="583">
        <v>0</v>
      </c>
      <c r="AG34" s="582">
        <f t="shared" si="97"/>
        <v>0</v>
      </c>
      <c r="AH34" s="582">
        <f t="shared" si="98"/>
        <v>1.04</v>
      </c>
      <c r="AI34" s="582">
        <f t="shared" si="99"/>
        <v>0</v>
      </c>
      <c r="AJ34" s="582">
        <f t="shared" si="100"/>
        <v>0</v>
      </c>
      <c r="AK34" s="582">
        <f t="shared" si="101"/>
        <v>0</v>
      </c>
      <c r="AL34" s="582">
        <f t="shared" si="102"/>
        <v>0</v>
      </c>
      <c r="AM34" s="582"/>
      <c r="AN34" s="582"/>
      <c r="AO34" s="582">
        <f t="shared" si="103"/>
        <v>0</v>
      </c>
      <c r="AP34" s="582">
        <f t="shared" si="104"/>
        <v>0</v>
      </c>
      <c r="AQ34" s="582"/>
      <c r="AR34" s="582"/>
      <c r="AS34" s="582">
        <f t="shared" si="105"/>
        <v>0</v>
      </c>
      <c r="AT34" s="582">
        <f t="shared" si="106"/>
        <v>1.04</v>
      </c>
      <c r="AU34" s="582"/>
      <c r="AV34" s="582"/>
      <c r="AW34" s="582">
        <f t="shared" si="107"/>
        <v>0</v>
      </c>
      <c r="AX34" s="582">
        <f t="shared" si="108"/>
        <v>0</v>
      </c>
      <c r="AY34" s="582"/>
      <c r="AZ34" s="582"/>
      <c r="BA34" s="582"/>
      <c r="BB34" s="582"/>
      <c r="BC34" s="582"/>
      <c r="BD34" s="582"/>
      <c r="BE34" s="582"/>
      <c r="BF34" s="582"/>
      <c r="BG34" s="582"/>
      <c r="BH34" s="582"/>
      <c r="BI34" s="582">
        <v>0</v>
      </c>
      <c r="BJ34" s="582">
        <v>0</v>
      </c>
      <c r="BK34" s="582"/>
      <c r="BL34" s="582"/>
      <c r="BM34" s="582">
        <v>0</v>
      </c>
      <c r="BN34" s="582">
        <v>0</v>
      </c>
      <c r="BO34" s="582">
        <v>0</v>
      </c>
      <c r="BP34" s="582">
        <v>0</v>
      </c>
      <c r="BQ34" s="582">
        <v>0</v>
      </c>
      <c r="BR34" s="582">
        <v>0</v>
      </c>
      <c r="BS34" s="582">
        <v>0</v>
      </c>
      <c r="BT34" s="582">
        <v>0</v>
      </c>
      <c r="BU34" s="582">
        <f t="shared" si="109"/>
        <v>1086.67</v>
      </c>
      <c r="BV34" s="582">
        <v>196.27</v>
      </c>
      <c r="BW34" s="582">
        <v>49</v>
      </c>
      <c r="BX34" s="582">
        <v>633.4</v>
      </c>
      <c r="BY34" s="582">
        <v>208</v>
      </c>
      <c r="BZ34" s="582">
        <v>1086.67</v>
      </c>
      <c r="CA34" s="582"/>
      <c r="CB34" s="582"/>
      <c r="CC34" s="581" t="s">
        <v>425</v>
      </c>
      <c r="CD34" s="582">
        <v>15.3</v>
      </c>
      <c r="CE34" s="582">
        <v>24</v>
      </c>
      <c r="CF34" s="581">
        <v>7.2</v>
      </c>
      <c r="CG34" s="581">
        <v>19.3</v>
      </c>
      <c r="CH34" s="582"/>
      <c r="CI34" s="582"/>
      <c r="CJ34" s="582"/>
      <c r="CK34" s="582">
        <v>263.95999999999998</v>
      </c>
      <c r="CL34" s="582"/>
      <c r="CM34" s="582">
        <v>822.71</v>
      </c>
      <c r="CN34" s="582">
        <v>822.71</v>
      </c>
      <c r="CO34" s="582"/>
      <c r="CP34" s="582">
        <v>822.71</v>
      </c>
      <c r="CQ34" s="582">
        <f t="shared" si="110"/>
        <v>822.71</v>
      </c>
      <c r="CR34" s="582">
        <v>0</v>
      </c>
      <c r="CS34" s="582">
        <v>822.71</v>
      </c>
      <c r="CT34" s="582">
        <v>0</v>
      </c>
      <c r="CU34" s="582">
        <v>0</v>
      </c>
      <c r="CV34" s="582">
        <v>0</v>
      </c>
      <c r="CW34" s="582">
        <v>0</v>
      </c>
      <c r="CX34" s="582">
        <v>0</v>
      </c>
      <c r="CY34" s="809">
        <f t="shared" si="111"/>
        <v>0</v>
      </c>
      <c r="CZ34" s="582"/>
      <c r="DA34" s="582"/>
      <c r="DB34" s="582"/>
      <c r="DC34" s="582"/>
      <c r="DD34" s="582"/>
      <c r="DE34" s="582">
        <v>970.79779999999994</v>
      </c>
      <c r="DF34" s="582">
        <f t="shared" si="112"/>
        <v>970.79779999999994</v>
      </c>
      <c r="DG34" s="582"/>
      <c r="DH34" s="582"/>
      <c r="DI34" s="582"/>
      <c r="DJ34" s="582">
        <v>0</v>
      </c>
      <c r="DK34" s="582"/>
      <c r="DL34" s="582">
        <v>970.79779999999994</v>
      </c>
      <c r="DM34" s="582"/>
      <c r="DN34" s="582">
        <v>0</v>
      </c>
      <c r="DO34" s="582">
        <v>0</v>
      </c>
      <c r="DP34" s="582"/>
      <c r="DQ34" s="582">
        <v>0</v>
      </c>
      <c r="DR34" s="582">
        <v>0</v>
      </c>
      <c r="DS34" s="582">
        <v>0</v>
      </c>
      <c r="DT34" s="582"/>
      <c r="DU34" s="582"/>
      <c r="DV34" s="582"/>
      <c r="DW34" s="582"/>
      <c r="DX34" s="582">
        <v>970.79779999999994</v>
      </c>
      <c r="DY34" s="582"/>
      <c r="DZ34" s="582"/>
      <c r="EA34" s="582"/>
      <c r="EB34" s="582"/>
      <c r="EC34" s="582"/>
      <c r="ED34" s="582">
        <f t="shared" si="113"/>
        <v>0</v>
      </c>
      <c r="EE34" s="582"/>
      <c r="EF34" s="582"/>
      <c r="EG34" s="582">
        <v>1087</v>
      </c>
      <c r="EH34" s="582">
        <f t="shared" si="114"/>
        <v>1087</v>
      </c>
      <c r="EI34" s="582">
        <v>0</v>
      </c>
      <c r="EJ34" s="582">
        <v>0</v>
      </c>
      <c r="EK34" s="582">
        <v>1087</v>
      </c>
      <c r="EL34" s="582">
        <v>0</v>
      </c>
      <c r="EM34" s="582">
        <v>0</v>
      </c>
      <c r="EN34" s="582">
        <v>0</v>
      </c>
      <c r="EO34" s="582">
        <v>0</v>
      </c>
      <c r="EP34" s="582"/>
      <c r="EQ34" s="582"/>
      <c r="ER34" s="582">
        <f t="shared" si="115"/>
        <v>-0.32999999999992724</v>
      </c>
      <c r="ES34" s="584"/>
      <c r="ET34" s="585">
        <f t="shared" si="116"/>
        <v>148.08779999999999</v>
      </c>
      <c r="EU34" s="582">
        <f t="shared" si="117"/>
        <v>195.66</v>
      </c>
      <c r="EV34" s="586">
        <v>2011</v>
      </c>
      <c r="EW34" s="587">
        <f t="shared" si="118"/>
        <v>8.9794679653882342E-5</v>
      </c>
      <c r="EX34" s="582">
        <f t="shared" si="119"/>
        <v>822.71</v>
      </c>
      <c r="EY34" s="582">
        <f t="shared" si="120"/>
        <v>0</v>
      </c>
      <c r="EZ34" s="582">
        <f t="shared" si="121"/>
        <v>0</v>
      </c>
      <c r="FA34" s="582">
        <f t="shared" si="122"/>
        <v>0</v>
      </c>
      <c r="FB34" s="582">
        <f t="shared" si="123"/>
        <v>0</v>
      </c>
      <c r="FC34" s="582"/>
      <c r="FD34" s="582">
        <f t="shared" si="124"/>
        <v>0</v>
      </c>
      <c r="FE34" s="582"/>
      <c r="FF34" s="582">
        <f t="shared" si="137"/>
        <v>0</v>
      </c>
      <c r="FG34" s="582"/>
      <c r="FH34" s="582"/>
      <c r="FI34" s="582"/>
      <c r="FJ34" s="582"/>
      <c r="FK34" s="582">
        <f t="shared" si="125"/>
        <v>970.79779999999994</v>
      </c>
      <c r="FL34" s="582">
        <f t="shared" si="126"/>
        <v>0</v>
      </c>
      <c r="FM34" s="582">
        <f t="shared" si="127"/>
        <v>0</v>
      </c>
      <c r="FN34" s="582">
        <f t="shared" si="128"/>
        <v>0</v>
      </c>
      <c r="FO34" s="582">
        <f t="shared" si="129"/>
        <v>0</v>
      </c>
      <c r="FP34" s="582"/>
      <c r="FQ34" s="582">
        <f t="shared" si="130"/>
        <v>0</v>
      </c>
      <c r="FR34" s="582"/>
      <c r="FS34" s="582">
        <f t="shared" si="131"/>
        <v>0</v>
      </c>
      <c r="FT34" s="582"/>
      <c r="FU34" s="582"/>
      <c r="FV34" s="582"/>
      <c r="FW34" s="582"/>
      <c r="FX34" s="582"/>
      <c r="FY34" s="581" t="s">
        <v>417</v>
      </c>
      <c r="FZ34" s="582"/>
      <c r="GA34" s="582"/>
      <c r="GB34" s="582"/>
      <c r="GC34" s="582"/>
      <c r="GD34" s="582"/>
      <c r="GE34" s="582"/>
      <c r="GF34" s="599" t="s">
        <v>417</v>
      </c>
      <c r="GG34" s="582" t="s">
        <v>417</v>
      </c>
      <c r="GH34" s="582" t="s">
        <v>417</v>
      </c>
      <c r="GI34" s="582" t="s">
        <v>417</v>
      </c>
      <c r="GJ34" s="582" t="s">
        <v>417</v>
      </c>
      <c r="GK34" s="581" t="s">
        <v>418</v>
      </c>
      <c r="GL34" s="581" t="s">
        <v>417</v>
      </c>
      <c r="GM34" s="581" t="s">
        <v>417</v>
      </c>
      <c r="GN34" s="589"/>
      <c r="GO34" s="809"/>
      <c r="GP34" s="809" t="s">
        <v>1068</v>
      </c>
      <c r="GQ34" s="685"/>
      <c r="GR34" s="1002"/>
      <c r="GS34" s="590"/>
      <c r="GT34" s="811">
        <v>2</v>
      </c>
      <c r="GU34" s="811">
        <v>2</v>
      </c>
      <c r="GV34" s="590"/>
      <c r="GW34" s="590"/>
      <c r="GX34" s="590"/>
      <c r="GY34" s="590"/>
      <c r="GZ34" s="312">
        <v>4</v>
      </c>
      <c r="HA34" s="814">
        <f t="shared" si="132"/>
        <v>0</v>
      </c>
      <c r="HB34" s="815">
        <f t="shared" si="133"/>
        <v>0</v>
      </c>
      <c r="HC34" s="816">
        <f t="shared" si="138"/>
        <v>0</v>
      </c>
      <c r="HD34" s="815">
        <f t="shared" si="139"/>
        <v>0</v>
      </c>
      <c r="HE34" s="814">
        <v>0</v>
      </c>
      <c r="HF34" s="815">
        <f t="shared" si="134"/>
        <v>0</v>
      </c>
      <c r="HG34" s="816">
        <f t="shared" si="135"/>
        <v>1.04</v>
      </c>
      <c r="HH34" s="815">
        <f t="shared" si="136"/>
        <v>1087</v>
      </c>
      <c r="HI34" s="591">
        <f t="shared" si="90"/>
        <v>0</v>
      </c>
      <c r="HL34" s="688">
        <f t="shared" si="14"/>
        <v>0</v>
      </c>
    </row>
    <row r="35" spans="1:220" s="592" customFormat="1" ht="36" outlineLevel="1">
      <c r="A35" s="578" t="s">
        <v>387</v>
      </c>
      <c r="B35" s="579"/>
      <c r="C35" s="580">
        <v>21</v>
      </c>
      <c r="D35" s="580"/>
      <c r="E35" s="580"/>
      <c r="F35" s="268" t="s">
        <v>1409</v>
      </c>
      <c r="G35" s="270"/>
      <c r="H35" s="270"/>
      <c r="I35" s="270"/>
      <c r="J35" s="581">
        <v>2011</v>
      </c>
      <c r="K35" s="581">
        <v>2011</v>
      </c>
      <c r="L35" s="581" t="s">
        <v>418</v>
      </c>
      <c r="M35" s="581" t="s">
        <v>420</v>
      </c>
      <c r="N35" s="581" t="s">
        <v>420</v>
      </c>
      <c r="O35" s="581" t="s">
        <v>420</v>
      </c>
      <c r="P35" s="273" t="s">
        <v>1327</v>
      </c>
      <c r="Q35" s="273">
        <v>1</v>
      </c>
      <c r="R35" s="273"/>
      <c r="S35" s="273"/>
      <c r="T35" s="273"/>
      <c r="U35" s="582">
        <v>0</v>
      </c>
      <c r="V35" s="582">
        <v>0.18</v>
      </c>
      <c r="W35" s="582">
        <v>0</v>
      </c>
      <c r="X35" s="582">
        <v>0</v>
      </c>
      <c r="Y35" s="583">
        <v>0</v>
      </c>
      <c r="Z35" s="582">
        <v>0.18</v>
      </c>
      <c r="AA35" s="582">
        <v>0</v>
      </c>
      <c r="AB35" s="582">
        <v>0</v>
      </c>
      <c r="AC35" s="583">
        <v>0</v>
      </c>
      <c r="AD35" s="583">
        <v>0.18</v>
      </c>
      <c r="AE35" s="583">
        <v>0</v>
      </c>
      <c r="AF35" s="583">
        <v>0</v>
      </c>
      <c r="AG35" s="582">
        <f t="shared" si="97"/>
        <v>0</v>
      </c>
      <c r="AH35" s="582">
        <f t="shared" si="98"/>
        <v>0.18</v>
      </c>
      <c r="AI35" s="582">
        <f t="shared" si="99"/>
        <v>0</v>
      </c>
      <c r="AJ35" s="582">
        <f t="shared" si="100"/>
        <v>0</v>
      </c>
      <c r="AK35" s="582">
        <f t="shared" si="101"/>
        <v>0</v>
      </c>
      <c r="AL35" s="582">
        <f t="shared" si="102"/>
        <v>0</v>
      </c>
      <c r="AM35" s="582"/>
      <c r="AN35" s="582"/>
      <c r="AO35" s="582">
        <f t="shared" si="103"/>
        <v>0</v>
      </c>
      <c r="AP35" s="582">
        <f t="shared" si="104"/>
        <v>0</v>
      </c>
      <c r="AQ35" s="582"/>
      <c r="AR35" s="582"/>
      <c r="AS35" s="582">
        <f t="shared" si="105"/>
        <v>0</v>
      </c>
      <c r="AT35" s="582">
        <f t="shared" si="106"/>
        <v>0.18</v>
      </c>
      <c r="AU35" s="582"/>
      <c r="AV35" s="582"/>
      <c r="AW35" s="582">
        <f t="shared" si="107"/>
        <v>0</v>
      </c>
      <c r="AX35" s="582">
        <f t="shared" si="108"/>
        <v>0</v>
      </c>
      <c r="AY35" s="582"/>
      <c r="AZ35" s="582"/>
      <c r="BA35" s="582"/>
      <c r="BB35" s="582"/>
      <c r="BC35" s="582"/>
      <c r="BD35" s="582"/>
      <c r="BE35" s="582"/>
      <c r="BF35" s="582"/>
      <c r="BG35" s="582"/>
      <c r="BH35" s="582"/>
      <c r="BI35" s="582">
        <v>0</v>
      </c>
      <c r="BJ35" s="582">
        <v>0</v>
      </c>
      <c r="BK35" s="582"/>
      <c r="BL35" s="582"/>
      <c r="BM35" s="582">
        <v>0</v>
      </c>
      <c r="BN35" s="582">
        <v>0.18</v>
      </c>
      <c r="BO35" s="582">
        <v>0</v>
      </c>
      <c r="BP35" s="582">
        <v>0</v>
      </c>
      <c r="BQ35" s="582">
        <v>0</v>
      </c>
      <c r="BR35" s="582">
        <v>0.18</v>
      </c>
      <c r="BS35" s="582">
        <v>0</v>
      </c>
      <c r="BT35" s="582">
        <v>0</v>
      </c>
      <c r="BU35" s="582">
        <f t="shared" si="109"/>
        <v>708.09</v>
      </c>
      <c r="BV35" s="582">
        <v>58.57</v>
      </c>
      <c r="BW35" s="582">
        <v>46.97</v>
      </c>
      <c r="BX35" s="582">
        <v>478.32</v>
      </c>
      <c r="BY35" s="582">
        <v>124.23</v>
      </c>
      <c r="BZ35" s="582">
        <v>708.09</v>
      </c>
      <c r="CA35" s="582"/>
      <c r="CB35" s="582"/>
      <c r="CC35" s="581" t="s">
        <v>425</v>
      </c>
      <c r="CD35" s="582">
        <v>20.9</v>
      </c>
      <c r="CE35" s="582">
        <v>354</v>
      </c>
      <c r="CF35" s="581">
        <v>5.6</v>
      </c>
      <c r="CG35" s="581">
        <v>10.9</v>
      </c>
      <c r="CH35" s="582"/>
      <c r="CI35" s="582"/>
      <c r="CJ35" s="582"/>
      <c r="CK35" s="582">
        <v>79.489999999999995</v>
      </c>
      <c r="CL35" s="582"/>
      <c r="CM35" s="582">
        <v>628.6</v>
      </c>
      <c r="CN35" s="582">
        <v>628.6</v>
      </c>
      <c r="CO35" s="582"/>
      <c r="CP35" s="582">
        <v>628.6</v>
      </c>
      <c r="CQ35" s="582">
        <f t="shared" si="110"/>
        <v>628.6</v>
      </c>
      <c r="CR35" s="582">
        <v>0</v>
      </c>
      <c r="CS35" s="582">
        <v>628.6</v>
      </c>
      <c r="CT35" s="582">
        <v>0</v>
      </c>
      <c r="CU35" s="582">
        <v>0</v>
      </c>
      <c r="CV35" s="582">
        <v>0</v>
      </c>
      <c r="CW35" s="582">
        <v>0</v>
      </c>
      <c r="CX35" s="582">
        <v>0</v>
      </c>
      <c r="CY35" s="809">
        <f t="shared" si="111"/>
        <v>0</v>
      </c>
      <c r="CZ35" s="582"/>
      <c r="DA35" s="582"/>
      <c r="DB35" s="582"/>
      <c r="DC35" s="582"/>
      <c r="DD35" s="582"/>
      <c r="DE35" s="582">
        <v>741.74799999999993</v>
      </c>
      <c r="DF35" s="582">
        <f t="shared" si="112"/>
        <v>741.74799999999993</v>
      </c>
      <c r="DG35" s="582"/>
      <c r="DH35" s="582"/>
      <c r="DI35" s="582"/>
      <c r="DJ35" s="582">
        <v>0</v>
      </c>
      <c r="DK35" s="582"/>
      <c r="DL35" s="582">
        <v>741.74799999999993</v>
      </c>
      <c r="DM35" s="582"/>
      <c r="DN35" s="582">
        <v>0</v>
      </c>
      <c r="DO35" s="582">
        <v>0</v>
      </c>
      <c r="DP35" s="582"/>
      <c r="DQ35" s="582">
        <v>0</v>
      </c>
      <c r="DR35" s="582">
        <v>0</v>
      </c>
      <c r="DS35" s="582">
        <v>0</v>
      </c>
      <c r="DT35" s="582"/>
      <c r="DU35" s="582"/>
      <c r="DV35" s="582"/>
      <c r="DW35" s="582"/>
      <c r="DX35" s="582">
        <v>741.74799999999993</v>
      </c>
      <c r="DY35" s="582"/>
      <c r="DZ35" s="582"/>
      <c r="EA35" s="582"/>
      <c r="EB35" s="582"/>
      <c r="EC35" s="582"/>
      <c r="ED35" s="582">
        <f t="shared" si="113"/>
        <v>0</v>
      </c>
      <c r="EE35" s="582"/>
      <c r="EF35" s="582"/>
      <c r="EG35" s="582">
        <v>708</v>
      </c>
      <c r="EH35" s="582">
        <f t="shared" si="114"/>
        <v>708</v>
      </c>
      <c r="EI35" s="582">
        <v>0</v>
      </c>
      <c r="EJ35" s="582">
        <v>0</v>
      </c>
      <c r="EK35" s="582">
        <v>708</v>
      </c>
      <c r="EL35" s="582">
        <v>0</v>
      </c>
      <c r="EM35" s="582">
        <v>0</v>
      </c>
      <c r="EN35" s="582">
        <v>0</v>
      </c>
      <c r="EO35" s="582">
        <v>0</v>
      </c>
      <c r="EP35" s="582"/>
      <c r="EQ35" s="582"/>
      <c r="ER35" s="582">
        <f t="shared" si="115"/>
        <v>9.0000000000031832E-2</v>
      </c>
      <c r="ES35" s="584"/>
      <c r="ET35" s="585">
        <f t="shared" si="116"/>
        <v>113.148</v>
      </c>
      <c r="EU35" s="582">
        <f t="shared" si="117"/>
        <v>127.44</v>
      </c>
      <c r="EV35" s="586">
        <v>2011</v>
      </c>
      <c r="EW35" s="587">
        <f t="shared" si="118"/>
        <v>6.8608544481567557E-5</v>
      </c>
      <c r="EX35" s="582">
        <f t="shared" si="119"/>
        <v>628.6</v>
      </c>
      <c r="EY35" s="582">
        <f t="shared" si="120"/>
        <v>0</v>
      </c>
      <c r="EZ35" s="582">
        <f t="shared" si="121"/>
        <v>0</v>
      </c>
      <c r="FA35" s="582">
        <f t="shared" si="122"/>
        <v>0</v>
      </c>
      <c r="FB35" s="582">
        <f t="shared" si="123"/>
        <v>0</v>
      </c>
      <c r="FC35" s="582"/>
      <c r="FD35" s="582">
        <f t="shared" si="124"/>
        <v>0</v>
      </c>
      <c r="FE35" s="582"/>
      <c r="FF35" s="582">
        <f t="shared" si="137"/>
        <v>0</v>
      </c>
      <c r="FG35" s="582"/>
      <c r="FH35" s="582"/>
      <c r="FI35" s="582"/>
      <c r="FJ35" s="582"/>
      <c r="FK35" s="582">
        <f t="shared" si="125"/>
        <v>741.74799999999993</v>
      </c>
      <c r="FL35" s="582">
        <f t="shared" si="126"/>
        <v>0</v>
      </c>
      <c r="FM35" s="582">
        <f t="shared" si="127"/>
        <v>0</v>
      </c>
      <c r="FN35" s="582">
        <f t="shared" si="128"/>
        <v>0</v>
      </c>
      <c r="FO35" s="582">
        <f t="shared" si="129"/>
        <v>0</v>
      </c>
      <c r="FP35" s="582"/>
      <c r="FQ35" s="582">
        <f t="shared" si="130"/>
        <v>0</v>
      </c>
      <c r="FR35" s="582"/>
      <c r="FS35" s="582">
        <f t="shared" si="131"/>
        <v>0</v>
      </c>
      <c r="FT35" s="582"/>
      <c r="FU35" s="582"/>
      <c r="FV35" s="582"/>
      <c r="FW35" s="582"/>
      <c r="FX35" s="582"/>
      <c r="FY35" s="581" t="s">
        <v>417</v>
      </c>
      <c r="FZ35" s="582"/>
      <c r="GA35" s="582"/>
      <c r="GB35" s="582"/>
      <c r="GC35" s="582"/>
      <c r="GD35" s="582"/>
      <c r="GE35" s="582"/>
      <c r="GF35" s="599" t="s">
        <v>417</v>
      </c>
      <c r="GG35" s="582" t="s">
        <v>417</v>
      </c>
      <c r="GH35" s="582" t="s">
        <v>417</v>
      </c>
      <c r="GI35" s="582" t="s">
        <v>417</v>
      </c>
      <c r="GJ35" s="582" t="s">
        <v>417</v>
      </c>
      <c r="GK35" s="581" t="s">
        <v>418</v>
      </c>
      <c r="GL35" s="581" t="s">
        <v>417</v>
      </c>
      <c r="GM35" s="581" t="s">
        <v>417</v>
      </c>
      <c r="GN35" s="589"/>
      <c r="GO35" s="809"/>
      <c r="GP35" s="809" t="s">
        <v>1068</v>
      </c>
      <c r="GQ35" s="685"/>
      <c r="GR35" s="1002"/>
      <c r="GS35" s="590"/>
      <c r="GT35" s="811">
        <v>2</v>
      </c>
      <c r="GU35" s="811">
        <v>2</v>
      </c>
      <c r="GV35" s="590"/>
      <c r="GW35" s="590"/>
      <c r="GX35" s="590"/>
      <c r="GY35" s="590"/>
      <c r="GZ35" s="312">
        <v>4</v>
      </c>
      <c r="HA35" s="814">
        <f t="shared" si="132"/>
        <v>0</v>
      </c>
      <c r="HB35" s="815">
        <f t="shared" si="133"/>
        <v>0</v>
      </c>
      <c r="HC35" s="816">
        <f t="shared" si="138"/>
        <v>0</v>
      </c>
      <c r="HD35" s="815">
        <f t="shared" si="139"/>
        <v>0</v>
      </c>
      <c r="HE35" s="814">
        <v>0</v>
      </c>
      <c r="HF35" s="815">
        <f t="shared" si="134"/>
        <v>0</v>
      </c>
      <c r="HG35" s="816">
        <f t="shared" si="135"/>
        <v>0.18</v>
      </c>
      <c r="HH35" s="815">
        <f t="shared" si="136"/>
        <v>708</v>
      </c>
      <c r="HI35" s="591">
        <f t="shared" si="90"/>
        <v>0</v>
      </c>
      <c r="HL35" s="688">
        <f t="shared" si="14"/>
        <v>0</v>
      </c>
    </row>
    <row r="36" spans="1:220" s="592" customFormat="1" ht="36" outlineLevel="1">
      <c r="A36" s="578" t="s">
        <v>387</v>
      </c>
      <c r="B36" s="579"/>
      <c r="C36" s="580">
        <v>22</v>
      </c>
      <c r="D36" s="580"/>
      <c r="E36" s="580"/>
      <c r="F36" s="268" t="s">
        <v>1411</v>
      </c>
      <c r="G36" s="270"/>
      <c r="H36" s="270"/>
      <c r="I36" s="270"/>
      <c r="J36" s="581">
        <v>2010</v>
      </c>
      <c r="K36" s="581">
        <v>2011</v>
      </c>
      <c r="L36" s="581" t="s">
        <v>418</v>
      </c>
      <c r="M36" s="581" t="s">
        <v>419</v>
      </c>
      <c r="N36" s="581" t="s">
        <v>419</v>
      </c>
      <c r="O36" s="581" t="s">
        <v>420</v>
      </c>
      <c r="P36" s="273" t="s">
        <v>1327</v>
      </c>
      <c r="Q36" s="273">
        <v>1</v>
      </c>
      <c r="R36" s="273"/>
      <c r="S36" s="273">
        <v>3</v>
      </c>
      <c r="T36" s="273"/>
      <c r="U36" s="582">
        <v>0.66</v>
      </c>
      <c r="V36" s="582">
        <v>17.657</v>
      </c>
      <c r="W36" s="582">
        <v>0</v>
      </c>
      <c r="X36" s="582">
        <v>0</v>
      </c>
      <c r="Y36" s="583">
        <v>0.66</v>
      </c>
      <c r="Z36" s="582">
        <v>17.657</v>
      </c>
      <c r="AA36" s="582">
        <v>0</v>
      </c>
      <c r="AB36" s="582">
        <v>0</v>
      </c>
      <c r="AC36" s="583">
        <v>0.66</v>
      </c>
      <c r="AD36" s="583">
        <v>17.657</v>
      </c>
      <c r="AE36" s="583">
        <v>0</v>
      </c>
      <c r="AF36" s="583">
        <v>0</v>
      </c>
      <c r="AG36" s="582">
        <f t="shared" si="97"/>
        <v>0.66</v>
      </c>
      <c r="AH36" s="582">
        <f t="shared" si="98"/>
        <v>17.657</v>
      </c>
      <c r="AI36" s="582">
        <f t="shared" si="99"/>
        <v>0</v>
      </c>
      <c r="AJ36" s="582">
        <f t="shared" si="100"/>
        <v>0</v>
      </c>
      <c r="AK36" s="582">
        <f t="shared" si="101"/>
        <v>0</v>
      </c>
      <c r="AL36" s="582">
        <f t="shared" si="102"/>
        <v>0</v>
      </c>
      <c r="AM36" s="582"/>
      <c r="AN36" s="582"/>
      <c r="AO36" s="582">
        <f t="shared" si="103"/>
        <v>0</v>
      </c>
      <c r="AP36" s="582">
        <f t="shared" si="104"/>
        <v>0</v>
      </c>
      <c r="AQ36" s="582"/>
      <c r="AR36" s="582"/>
      <c r="AS36" s="582">
        <f t="shared" si="105"/>
        <v>0.66</v>
      </c>
      <c r="AT36" s="582">
        <f t="shared" si="106"/>
        <v>17.657</v>
      </c>
      <c r="AU36" s="582"/>
      <c r="AV36" s="582"/>
      <c r="AW36" s="582">
        <f t="shared" si="107"/>
        <v>0</v>
      </c>
      <c r="AX36" s="582">
        <f t="shared" si="108"/>
        <v>0</v>
      </c>
      <c r="AY36" s="582"/>
      <c r="AZ36" s="582"/>
      <c r="BA36" s="582"/>
      <c r="BB36" s="582"/>
      <c r="BC36" s="582"/>
      <c r="BD36" s="582"/>
      <c r="BE36" s="582"/>
      <c r="BF36" s="582"/>
      <c r="BG36" s="582"/>
      <c r="BH36" s="582"/>
      <c r="BI36" s="582">
        <v>0</v>
      </c>
      <c r="BJ36" s="582">
        <v>0</v>
      </c>
      <c r="BK36" s="582"/>
      <c r="BL36" s="582"/>
      <c r="BM36" s="582"/>
      <c r="BN36" s="582"/>
      <c r="BO36" s="582"/>
      <c r="BP36" s="582"/>
      <c r="BQ36" s="582"/>
      <c r="BR36" s="582"/>
      <c r="BS36" s="582"/>
      <c r="BT36" s="582"/>
      <c r="BU36" s="582">
        <f t="shared" si="109"/>
        <v>16091.48</v>
      </c>
      <c r="BV36" s="582">
        <v>755.73</v>
      </c>
      <c r="BW36" s="582">
        <v>2267.85</v>
      </c>
      <c r="BX36" s="582">
        <v>12443.19</v>
      </c>
      <c r="BY36" s="582">
        <v>624.71</v>
      </c>
      <c r="BZ36" s="582">
        <v>16091.48</v>
      </c>
      <c r="CA36" s="582"/>
      <c r="CB36" s="582"/>
      <c r="CC36" s="581" t="s">
        <v>425</v>
      </c>
      <c r="CD36" s="582">
        <v>16.3</v>
      </c>
      <c r="CE36" s="582">
        <v>1821</v>
      </c>
      <c r="CF36" s="581">
        <v>8.3000000000000007</v>
      </c>
      <c r="CG36" s="581">
        <v>17.8</v>
      </c>
      <c r="CH36" s="582"/>
      <c r="CI36" s="582"/>
      <c r="CJ36" s="582"/>
      <c r="CK36" s="582">
        <v>0</v>
      </c>
      <c r="CL36" s="582"/>
      <c r="CM36" s="582">
        <v>14691</v>
      </c>
      <c r="CN36" s="582">
        <v>14690.999999999998</v>
      </c>
      <c r="CO36" s="582">
        <v>1400</v>
      </c>
      <c r="CP36" s="582">
        <v>14691</v>
      </c>
      <c r="CQ36" s="582">
        <f t="shared" si="110"/>
        <v>14691</v>
      </c>
      <c r="CR36" s="582">
        <v>7345.5</v>
      </c>
      <c r="CS36" s="582">
        <v>7345.5</v>
      </c>
      <c r="CT36" s="582">
        <v>0</v>
      </c>
      <c r="CU36" s="582">
        <v>0</v>
      </c>
      <c r="CV36" s="582">
        <v>0</v>
      </c>
      <c r="CW36" s="582">
        <v>0</v>
      </c>
      <c r="CX36" s="582">
        <v>0</v>
      </c>
      <c r="CY36" s="809">
        <f t="shared" si="111"/>
        <v>0</v>
      </c>
      <c r="CZ36" s="582"/>
      <c r="DA36" s="582"/>
      <c r="DB36" s="582">
        <v>0</v>
      </c>
      <c r="DC36" s="582">
        <v>0</v>
      </c>
      <c r="DD36" s="582">
        <v>1652</v>
      </c>
      <c r="DE36" s="582">
        <v>17335.38</v>
      </c>
      <c r="DF36" s="582">
        <f t="shared" si="112"/>
        <v>17335.379999999997</v>
      </c>
      <c r="DG36" s="582"/>
      <c r="DH36" s="582"/>
      <c r="DI36" s="582"/>
      <c r="DJ36" s="582">
        <v>8667.5</v>
      </c>
      <c r="DK36" s="582"/>
      <c r="DL36" s="582">
        <v>8667.8799999999992</v>
      </c>
      <c r="DM36" s="582"/>
      <c r="DN36" s="582">
        <v>0</v>
      </c>
      <c r="DO36" s="582">
        <v>0</v>
      </c>
      <c r="DP36" s="582"/>
      <c r="DQ36" s="582">
        <v>0</v>
      </c>
      <c r="DR36" s="582">
        <v>0</v>
      </c>
      <c r="DS36" s="582">
        <v>0</v>
      </c>
      <c r="DT36" s="582"/>
      <c r="DU36" s="582"/>
      <c r="DV36" s="582"/>
      <c r="DW36" s="582"/>
      <c r="DX36" s="582">
        <v>17335.379999999997</v>
      </c>
      <c r="DY36" s="582"/>
      <c r="DZ36" s="582"/>
      <c r="EA36" s="582"/>
      <c r="EB36" s="582"/>
      <c r="EC36" s="582"/>
      <c r="ED36" s="582">
        <f t="shared" si="113"/>
        <v>0</v>
      </c>
      <c r="EE36" s="582"/>
      <c r="EF36" s="582">
        <v>1400</v>
      </c>
      <c r="EG36" s="582">
        <v>14690.56</v>
      </c>
      <c r="EH36" s="582">
        <f t="shared" si="114"/>
        <v>14690.56</v>
      </c>
      <c r="EI36" s="582">
        <v>0</v>
      </c>
      <c r="EJ36" s="582">
        <v>0</v>
      </c>
      <c r="EK36" s="582">
        <v>14690.56</v>
      </c>
      <c r="EL36" s="582">
        <v>0</v>
      </c>
      <c r="EM36" s="582">
        <v>0</v>
      </c>
      <c r="EN36" s="582">
        <v>0</v>
      </c>
      <c r="EO36" s="582">
        <v>0</v>
      </c>
      <c r="EP36" s="582"/>
      <c r="EQ36" s="582"/>
      <c r="ER36" s="582">
        <f t="shared" si="115"/>
        <v>0.44000000000050932</v>
      </c>
      <c r="ES36" s="584"/>
      <c r="ET36" s="585">
        <f t="shared" si="116"/>
        <v>2644.38</v>
      </c>
      <c r="EU36" s="582">
        <f t="shared" si="117"/>
        <v>2644.3008</v>
      </c>
      <c r="EV36" s="586">
        <v>2011</v>
      </c>
      <c r="EW36" s="587">
        <f t="shared" si="118"/>
        <v>1.6034491361417577E-3</v>
      </c>
      <c r="EX36" s="582">
        <f t="shared" si="119"/>
        <v>14691</v>
      </c>
      <c r="EY36" s="582">
        <f t="shared" si="120"/>
        <v>0</v>
      </c>
      <c r="EZ36" s="582">
        <f t="shared" si="121"/>
        <v>0</v>
      </c>
      <c r="FA36" s="582">
        <f t="shared" si="122"/>
        <v>0</v>
      </c>
      <c r="FB36" s="582">
        <f t="shared" si="123"/>
        <v>0</v>
      </c>
      <c r="FC36" s="582"/>
      <c r="FD36" s="582">
        <f t="shared" si="124"/>
        <v>0</v>
      </c>
      <c r="FE36" s="582"/>
      <c r="FF36" s="582">
        <f t="shared" si="137"/>
        <v>0</v>
      </c>
      <c r="FG36" s="582"/>
      <c r="FH36" s="582"/>
      <c r="FI36" s="582"/>
      <c r="FJ36" s="582"/>
      <c r="FK36" s="582">
        <f t="shared" si="125"/>
        <v>17335.379999999997</v>
      </c>
      <c r="FL36" s="582">
        <f t="shared" si="126"/>
        <v>0</v>
      </c>
      <c r="FM36" s="582">
        <f t="shared" si="127"/>
        <v>0</v>
      </c>
      <c r="FN36" s="582">
        <f t="shared" si="128"/>
        <v>0</v>
      </c>
      <c r="FO36" s="582">
        <f t="shared" si="129"/>
        <v>0</v>
      </c>
      <c r="FP36" s="582"/>
      <c r="FQ36" s="582">
        <f t="shared" si="130"/>
        <v>0</v>
      </c>
      <c r="FR36" s="582"/>
      <c r="FS36" s="582">
        <f t="shared" si="131"/>
        <v>0</v>
      </c>
      <c r="FT36" s="582"/>
      <c r="FU36" s="582"/>
      <c r="FV36" s="582"/>
      <c r="FW36" s="582"/>
      <c r="FX36" s="582"/>
      <c r="FY36" s="581" t="s">
        <v>417</v>
      </c>
      <c r="FZ36" s="582"/>
      <c r="GA36" s="582"/>
      <c r="GB36" s="582"/>
      <c r="GC36" s="582"/>
      <c r="GD36" s="582"/>
      <c r="GE36" s="582"/>
      <c r="GF36" s="599" t="s">
        <v>417</v>
      </c>
      <c r="GG36" s="582" t="s">
        <v>417</v>
      </c>
      <c r="GH36" s="582" t="s">
        <v>417</v>
      </c>
      <c r="GI36" s="582" t="s">
        <v>417</v>
      </c>
      <c r="GJ36" s="582" t="s">
        <v>417</v>
      </c>
      <c r="GK36" s="581"/>
      <c r="GL36" s="581"/>
      <c r="GM36" s="581"/>
      <c r="GN36" s="589"/>
      <c r="GO36" s="809"/>
      <c r="GP36" s="809" t="s">
        <v>1062</v>
      </c>
      <c r="GQ36" s="685"/>
      <c r="GR36" s="1002"/>
      <c r="GS36" s="590"/>
      <c r="GT36" s="811">
        <v>2</v>
      </c>
      <c r="GU36" s="811">
        <v>2</v>
      </c>
      <c r="GV36" s="590"/>
      <c r="GW36" s="590"/>
      <c r="GX36" s="590"/>
      <c r="GY36" s="590"/>
      <c r="GZ36" s="312">
        <v>4</v>
      </c>
      <c r="HA36" s="814">
        <f t="shared" si="132"/>
        <v>0</v>
      </c>
      <c r="HB36" s="815">
        <f t="shared" si="133"/>
        <v>0</v>
      </c>
      <c r="HC36" s="816">
        <f t="shared" si="138"/>
        <v>0</v>
      </c>
      <c r="HD36" s="815">
        <f t="shared" si="139"/>
        <v>0</v>
      </c>
      <c r="HE36" s="814">
        <v>0.66</v>
      </c>
      <c r="HF36" s="815">
        <f t="shared" si="134"/>
        <v>0</v>
      </c>
      <c r="HG36" s="816">
        <f t="shared" si="135"/>
        <v>17.657</v>
      </c>
      <c r="HH36" s="815">
        <f t="shared" si="136"/>
        <v>14690.56</v>
      </c>
      <c r="HI36" s="591">
        <f t="shared" si="90"/>
        <v>0</v>
      </c>
      <c r="HL36" s="688">
        <f t="shared" si="14"/>
        <v>0</v>
      </c>
    </row>
    <row r="37" spans="1:220" s="592" customFormat="1" ht="24" outlineLevel="1">
      <c r="A37" s="578" t="s">
        <v>386</v>
      </c>
      <c r="B37" s="579"/>
      <c r="C37" s="580">
        <v>23</v>
      </c>
      <c r="D37" s="580"/>
      <c r="E37" s="580"/>
      <c r="F37" s="268" t="s">
        <v>1410</v>
      </c>
      <c r="G37" s="270"/>
      <c r="H37" s="270"/>
      <c r="I37" s="270"/>
      <c r="J37" s="581">
        <v>2010</v>
      </c>
      <c r="K37" s="581">
        <v>2011</v>
      </c>
      <c r="L37" s="581" t="s">
        <v>417</v>
      </c>
      <c r="M37" s="581" t="s">
        <v>417</v>
      </c>
      <c r="N37" s="581" t="s">
        <v>417</v>
      </c>
      <c r="O37" s="581" t="s">
        <v>417</v>
      </c>
      <c r="P37" s="273"/>
      <c r="Q37" s="273"/>
      <c r="R37" s="273"/>
      <c r="S37" s="273"/>
      <c r="T37" s="273"/>
      <c r="U37" s="582"/>
      <c r="V37" s="582">
        <v>5</v>
      </c>
      <c r="W37" s="582"/>
      <c r="X37" s="582"/>
      <c r="Y37" s="583"/>
      <c r="Z37" s="582">
        <v>5</v>
      </c>
      <c r="AA37" s="582"/>
      <c r="AB37" s="582"/>
      <c r="AC37" s="583"/>
      <c r="AD37" s="583">
        <v>5</v>
      </c>
      <c r="AE37" s="583"/>
      <c r="AF37" s="583"/>
      <c r="AG37" s="582">
        <f t="shared" si="97"/>
        <v>0</v>
      </c>
      <c r="AH37" s="582">
        <f t="shared" si="98"/>
        <v>5</v>
      </c>
      <c r="AI37" s="582">
        <f t="shared" si="99"/>
        <v>0</v>
      </c>
      <c r="AJ37" s="582">
        <f t="shared" si="100"/>
        <v>0</v>
      </c>
      <c r="AK37" s="582">
        <f t="shared" si="101"/>
        <v>0</v>
      </c>
      <c r="AL37" s="582">
        <f t="shared" si="102"/>
        <v>0</v>
      </c>
      <c r="AM37" s="582"/>
      <c r="AN37" s="582"/>
      <c r="AO37" s="582">
        <f t="shared" si="103"/>
        <v>0</v>
      </c>
      <c r="AP37" s="582">
        <f t="shared" si="104"/>
        <v>0</v>
      </c>
      <c r="AQ37" s="582"/>
      <c r="AR37" s="582"/>
      <c r="AS37" s="582">
        <f t="shared" si="105"/>
        <v>0</v>
      </c>
      <c r="AT37" s="582">
        <f t="shared" si="106"/>
        <v>0</v>
      </c>
      <c r="AU37" s="582"/>
      <c r="AV37" s="582"/>
      <c r="AW37" s="582">
        <f t="shared" si="107"/>
        <v>0</v>
      </c>
      <c r="AX37" s="582">
        <f t="shared" si="108"/>
        <v>5</v>
      </c>
      <c r="AY37" s="582"/>
      <c r="AZ37" s="582"/>
      <c r="BA37" s="582"/>
      <c r="BB37" s="582"/>
      <c r="BC37" s="582"/>
      <c r="BD37" s="582"/>
      <c r="BE37" s="582"/>
      <c r="BF37" s="582"/>
      <c r="BG37" s="582"/>
      <c r="BH37" s="582"/>
      <c r="BI37" s="582">
        <v>0</v>
      </c>
      <c r="BJ37" s="582">
        <v>5</v>
      </c>
      <c r="BK37" s="582"/>
      <c r="BL37" s="582"/>
      <c r="BM37" s="582"/>
      <c r="BN37" s="582">
        <v>5</v>
      </c>
      <c r="BO37" s="582"/>
      <c r="BP37" s="582"/>
      <c r="BQ37" s="582"/>
      <c r="BR37" s="582">
        <v>5</v>
      </c>
      <c r="BS37" s="582"/>
      <c r="BT37" s="582"/>
      <c r="BU37" s="582">
        <f t="shared" si="109"/>
        <v>155000</v>
      </c>
      <c r="BV37" s="582">
        <v>10000</v>
      </c>
      <c r="BW37" s="582">
        <v>0</v>
      </c>
      <c r="BX37" s="582">
        <v>145000</v>
      </c>
      <c r="BY37" s="582">
        <v>0</v>
      </c>
      <c r="BZ37" s="582">
        <v>155000</v>
      </c>
      <c r="CA37" s="582"/>
      <c r="CB37" s="582"/>
      <c r="CC37" s="581" t="s">
        <v>425</v>
      </c>
      <c r="CD37" s="582">
        <v>21.7</v>
      </c>
      <c r="CE37" s="582">
        <v>107146</v>
      </c>
      <c r="CF37" s="581">
        <v>6.5</v>
      </c>
      <c r="CG37" s="581">
        <v>11.7</v>
      </c>
      <c r="CH37" s="582"/>
      <c r="CI37" s="582"/>
      <c r="CJ37" s="582"/>
      <c r="CK37" s="582"/>
      <c r="CL37" s="582"/>
      <c r="CM37" s="582">
        <v>145000</v>
      </c>
      <c r="CN37" s="582">
        <v>145000</v>
      </c>
      <c r="CO37" s="582">
        <v>10000</v>
      </c>
      <c r="CP37" s="582">
        <v>145000</v>
      </c>
      <c r="CQ37" s="582">
        <f t="shared" si="110"/>
        <v>145000</v>
      </c>
      <c r="CR37" s="582">
        <v>0</v>
      </c>
      <c r="CS37" s="582">
        <v>29000</v>
      </c>
      <c r="CT37" s="582">
        <v>43500</v>
      </c>
      <c r="CU37" s="582">
        <v>72500</v>
      </c>
      <c r="CV37" s="582">
        <v>7250</v>
      </c>
      <c r="CW37" s="582">
        <v>21750</v>
      </c>
      <c r="CX37" s="582">
        <v>43500</v>
      </c>
      <c r="CY37" s="809">
        <f t="shared" si="111"/>
        <v>0</v>
      </c>
      <c r="CZ37" s="582"/>
      <c r="DA37" s="582"/>
      <c r="DB37" s="582"/>
      <c r="DC37" s="582"/>
      <c r="DD37" s="582">
        <v>11800</v>
      </c>
      <c r="DE37" s="582">
        <v>171100</v>
      </c>
      <c r="DF37" s="582">
        <f t="shared" si="112"/>
        <v>171100</v>
      </c>
      <c r="DG37" s="582"/>
      <c r="DH37" s="582"/>
      <c r="DI37" s="582"/>
      <c r="DJ37" s="582">
        <v>0</v>
      </c>
      <c r="DK37" s="582"/>
      <c r="DL37" s="582">
        <v>34220</v>
      </c>
      <c r="DM37" s="582"/>
      <c r="DN37" s="582">
        <v>51330</v>
      </c>
      <c r="DO37" s="582">
        <v>85550</v>
      </c>
      <c r="DP37" s="582"/>
      <c r="DQ37" s="582">
        <v>8555</v>
      </c>
      <c r="DR37" s="582">
        <v>25665</v>
      </c>
      <c r="DS37" s="582">
        <v>51330</v>
      </c>
      <c r="DT37" s="582"/>
      <c r="DU37" s="582"/>
      <c r="DV37" s="582"/>
      <c r="DW37" s="582"/>
      <c r="DX37" s="582">
        <v>171100</v>
      </c>
      <c r="DY37" s="582"/>
      <c r="DZ37" s="582"/>
      <c r="EA37" s="582"/>
      <c r="EB37" s="582"/>
      <c r="EC37" s="582"/>
      <c r="ED37" s="582">
        <f t="shared" si="113"/>
        <v>0</v>
      </c>
      <c r="EE37" s="582"/>
      <c r="EF37" s="582"/>
      <c r="EG37" s="582">
        <v>145000</v>
      </c>
      <c r="EH37" s="582">
        <f t="shared" si="114"/>
        <v>145000</v>
      </c>
      <c r="EI37" s="582"/>
      <c r="EJ37" s="582"/>
      <c r="EK37" s="582"/>
      <c r="EL37" s="582">
        <v>145000</v>
      </c>
      <c r="EM37" s="582">
        <v>14500</v>
      </c>
      <c r="EN37" s="582">
        <v>43500</v>
      </c>
      <c r="EO37" s="582">
        <v>87000</v>
      </c>
      <c r="EP37" s="582"/>
      <c r="EQ37" s="582"/>
      <c r="ER37" s="582">
        <f t="shared" si="115"/>
        <v>0</v>
      </c>
      <c r="ES37" s="584"/>
      <c r="ET37" s="585">
        <f t="shared" si="116"/>
        <v>26100</v>
      </c>
      <c r="EU37" s="582">
        <f t="shared" si="117"/>
        <v>26100</v>
      </c>
      <c r="EV37" s="586">
        <v>2012</v>
      </c>
      <c r="EW37" s="587">
        <f t="shared" si="118"/>
        <v>1.5826024419069828E-2</v>
      </c>
      <c r="EX37" s="582">
        <f t="shared" si="119"/>
        <v>145000</v>
      </c>
      <c r="EY37" s="582">
        <f t="shared" si="120"/>
        <v>0</v>
      </c>
      <c r="EZ37" s="582">
        <f t="shared" si="121"/>
        <v>0</v>
      </c>
      <c r="FA37" s="582">
        <f t="shared" si="122"/>
        <v>0</v>
      </c>
      <c r="FB37" s="582">
        <f t="shared" si="123"/>
        <v>0</v>
      </c>
      <c r="FC37" s="582"/>
      <c r="FD37" s="582">
        <f t="shared" si="124"/>
        <v>0</v>
      </c>
      <c r="FE37" s="582"/>
      <c r="FF37" s="582">
        <f t="shared" si="137"/>
        <v>0</v>
      </c>
      <c r="FG37" s="582"/>
      <c r="FH37" s="582"/>
      <c r="FI37" s="582"/>
      <c r="FJ37" s="582"/>
      <c r="FK37" s="582">
        <f t="shared" si="125"/>
        <v>171100</v>
      </c>
      <c r="FL37" s="582">
        <f t="shared" si="126"/>
        <v>0</v>
      </c>
      <c r="FM37" s="582">
        <f t="shared" si="127"/>
        <v>0</v>
      </c>
      <c r="FN37" s="582">
        <f t="shared" si="128"/>
        <v>0</v>
      </c>
      <c r="FO37" s="582">
        <f t="shared" si="129"/>
        <v>0</v>
      </c>
      <c r="FP37" s="582"/>
      <c r="FQ37" s="582">
        <f t="shared" si="130"/>
        <v>0</v>
      </c>
      <c r="FR37" s="582"/>
      <c r="FS37" s="582">
        <f t="shared" si="131"/>
        <v>0</v>
      </c>
      <c r="FT37" s="582"/>
      <c r="FU37" s="582"/>
      <c r="FV37" s="582"/>
      <c r="FW37" s="582"/>
      <c r="FX37" s="582"/>
      <c r="FY37" s="581" t="s">
        <v>417</v>
      </c>
      <c r="FZ37" s="582"/>
      <c r="GA37" s="582"/>
      <c r="GB37" s="582"/>
      <c r="GC37" s="582"/>
      <c r="GD37" s="582"/>
      <c r="GE37" s="582"/>
      <c r="GF37" s="599"/>
      <c r="GG37" s="582"/>
      <c r="GH37" s="582"/>
      <c r="GI37" s="582"/>
      <c r="GJ37" s="582"/>
      <c r="GK37" s="581"/>
      <c r="GL37" s="581"/>
      <c r="GM37" s="581"/>
      <c r="GN37" s="589">
        <v>2</v>
      </c>
      <c r="GO37" s="809">
        <v>2</v>
      </c>
      <c r="GP37" s="809" t="s">
        <v>1062</v>
      </c>
      <c r="GQ37" s="685"/>
      <c r="GR37" s="1002"/>
      <c r="GS37" s="590"/>
      <c r="GT37" s="811">
        <v>2</v>
      </c>
      <c r="GU37" s="811">
        <v>2</v>
      </c>
      <c r="GV37" s="590"/>
      <c r="GW37" s="590"/>
      <c r="GX37" s="590"/>
      <c r="GY37" s="590"/>
      <c r="GZ37" s="312">
        <v>4</v>
      </c>
      <c r="HA37" s="814">
        <f t="shared" si="132"/>
        <v>0</v>
      </c>
      <c r="HB37" s="815">
        <f t="shared" si="133"/>
        <v>0</v>
      </c>
      <c r="HC37" s="816">
        <f t="shared" si="138"/>
        <v>0</v>
      </c>
      <c r="HD37" s="815">
        <f t="shared" si="139"/>
        <v>0</v>
      </c>
      <c r="HE37" s="814">
        <f>IF(GY37=3,AG37,0)</f>
        <v>0</v>
      </c>
      <c r="HF37" s="815">
        <f t="shared" si="134"/>
        <v>0</v>
      </c>
      <c r="HG37" s="816">
        <f t="shared" si="135"/>
        <v>5</v>
      </c>
      <c r="HH37" s="815">
        <f t="shared" si="136"/>
        <v>145000</v>
      </c>
      <c r="HI37" s="591">
        <f t="shared" si="90"/>
        <v>0</v>
      </c>
      <c r="HL37" s="688">
        <f t="shared" si="14"/>
        <v>0</v>
      </c>
    </row>
    <row r="38" spans="1:220" s="576" customFormat="1">
      <c r="A38" s="550">
        <v>0</v>
      </c>
      <c r="B38" s="573" t="s">
        <v>1371</v>
      </c>
      <c r="C38" s="574"/>
      <c r="D38" s="574"/>
      <c r="E38" s="574"/>
      <c r="F38" s="577" t="s">
        <v>797</v>
      </c>
      <c r="G38" s="577"/>
      <c r="H38" s="577"/>
      <c r="I38" s="577"/>
      <c r="J38" s="565"/>
      <c r="K38" s="565"/>
      <c r="L38" s="566"/>
      <c r="M38" s="566"/>
      <c r="N38" s="566"/>
      <c r="O38" s="566"/>
      <c r="P38" s="577"/>
      <c r="Q38" s="577"/>
      <c r="R38" s="577"/>
      <c r="S38" s="577"/>
      <c r="T38" s="577"/>
      <c r="U38" s="566">
        <f t="shared" ref="U38:AZ38" si="140">SUM(U39:U83)</f>
        <v>4.04</v>
      </c>
      <c r="V38" s="566">
        <f t="shared" si="140"/>
        <v>88.932000000000016</v>
      </c>
      <c r="W38" s="566">
        <f t="shared" si="140"/>
        <v>0</v>
      </c>
      <c r="X38" s="566">
        <f t="shared" si="140"/>
        <v>0</v>
      </c>
      <c r="Y38" s="567">
        <f t="shared" si="140"/>
        <v>5.0900000000000007</v>
      </c>
      <c r="Z38" s="566">
        <f t="shared" si="140"/>
        <v>76.632000000000005</v>
      </c>
      <c r="AA38" s="566">
        <f t="shared" si="140"/>
        <v>0</v>
      </c>
      <c r="AB38" s="566">
        <f t="shared" si="140"/>
        <v>0</v>
      </c>
      <c r="AC38" s="567">
        <f>SUM(AC39:AC83)</f>
        <v>5.0900000000000007</v>
      </c>
      <c r="AD38" s="567">
        <f>SUM(AD39:AD83)</f>
        <v>76.632000000000005</v>
      </c>
      <c r="AE38" s="567">
        <f>SUM(AE39:AE83)</f>
        <v>0</v>
      </c>
      <c r="AF38" s="567">
        <f>SUM(AF39:AF83)</f>
        <v>0</v>
      </c>
      <c r="AG38" s="566">
        <f t="shared" si="140"/>
        <v>5.0900000000000007</v>
      </c>
      <c r="AH38" s="566">
        <f t="shared" si="140"/>
        <v>76.632000000000005</v>
      </c>
      <c r="AI38" s="566">
        <f t="shared" si="140"/>
        <v>0</v>
      </c>
      <c r="AJ38" s="566">
        <f t="shared" si="140"/>
        <v>0</v>
      </c>
      <c r="AK38" s="566">
        <f t="shared" si="140"/>
        <v>0</v>
      </c>
      <c r="AL38" s="566">
        <f t="shared" si="140"/>
        <v>5</v>
      </c>
      <c r="AM38" s="566">
        <f t="shared" si="140"/>
        <v>0</v>
      </c>
      <c r="AN38" s="566">
        <f t="shared" si="140"/>
        <v>0</v>
      </c>
      <c r="AO38" s="566">
        <f t="shared" si="140"/>
        <v>0</v>
      </c>
      <c r="AP38" s="566">
        <f t="shared" si="140"/>
        <v>0.95</v>
      </c>
      <c r="AQ38" s="566">
        <f t="shared" si="140"/>
        <v>0</v>
      </c>
      <c r="AR38" s="566">
        <f t="shared" si="140"/>
        <v>0</v>
      </c>
      <c r="AS38" s="566">
        <f t="shared" si="140"/>
        <v>0.75</v>
      </c>
      <c r="AT38" s="566">
        <f t="shared" si="140"/>
        <v>7.1880000000000006</v>
      </c>
      <c r="AU38" s="566">
        <f t="shared" si="140"/>
        <v>0</v>
      </c>
      <c r="AV38" s="566">
        <f t="shared" si="140"/>
        <v>0</v>
      </c>
      <c r="AW38" s="566">
        <f t="shared" si="140"/>
        <v>4.34</v>
      </c>
      <c r="AX38" s="566">
        <f t="shared" si="140"/>
        <v>63.494</v>
      </c>
      <c r="AY38" s="566">
        <f t="shared" si="140"/>
        <v>0</v>
      </c>
      <c r="AZ38" s="566">
        <f t="shared" si="140"/>
        <v>0</v>
      </c>
      <c r="BA38" s="566">
        <f t="shared" ref="BA38:CB38" si="141">SUM(BA39:BA83)</f>
        <v>0</v>
      </c>
      <c r="BB38" s="566">
        <f t="shared" si="141"/>
        <v>0</v>
      </c>
      <c r="BC38" s="566">
        <f t="shared" si="141"/>
        <v>0</v>
      </c>
      <c r="BD38" s="566">
        <f t="shared" si="141"/>
        <v>0</v>
      </c>
      <c r="BE38" s="566">
        <f t="shared" si="141"/>
        <v>0</v>
      </c>
      <c r="BF38" s="566">
        <f t="shared" si="141"/>
        <v>0</v>
      </c>
      <c r="BG38" s="566">
        <f t="shared" si="141"/>
        <v>0</v>
      </c>
      <c r="BH38" s="566">
        <f t="shared" si="141"/>
        <v>0</v>
      </c>
      <c r="BI38" s="566">
        <f t="shared" si="141"/>
        <v>4.34</v>
      </c>
      <c r="BJ38" s="566">
        <f t="shared" si="141"/>
        <v>63.494</v>
      </c>
      <c r="BK38" s="566">
        <f t="shared" si="141"/>
        <v>0</v>
      </c>
      <c r="BL38" s="566">
        <f t="shared" si="141"/>
        <v>0</v>
      </c>
      <c r="BM38" s="566">
        <f t="shared" si="141"/>
        <v>4.7300000000000004</v>
      </c>
      <c r="BN38" s="566">
        <f t="shared" si="141"/>
        <v>24.789000000000001</v>
      </c>
      <c r="BO38" s="566">
        <f t="shared" si="141"/>
        <v>0</v>
      </c>
      <c r="BP38" s="566">
        <f t="shared" si="141"/>
        <v>0</v>
      </c>
      <c r="BQ38" s="566">
        <f>SUM(BQ39:BQ83)</f>
        <v>4.7300000000000004</v>
      </c>
      <c r="BR38" s="566">
        <f>SUM(BR39:BR83)</f>
        <v>24.789000000000001</v>
      </c>
      <c r="BS38" s="566">
        <f>SUM(BS39:BS83)</f>
        <v>0</v>
      </c>
      <c r="BT38" s="566">
        <f>SUM(BT39:BT83)</f>
        <v>0</v>
      </c>
      <c r="BU38" s="566">
        <f t="shared" si="141"/>
        <v>157710.08999999997</v>
      </c>
      <c r="BV38" s="566">
        <f t="shared" si="141"/>
        <v>11230.789999999999</v>
      </c>
      <c r="BW38" s="566">
        <f t="shared" si="141"/>
        <v>22004.83</v>
      </c>
      <c r="BX38" s="566">
        <f t="shared" si="141"/>
        <v>110261.45999999998</v>
      </c>
      <c r="BY38" s="566">
        <f t="shared" si="141"/>
        <v>14213.010000000004</v>
      </c>
      <c r="BZ38" s="566">
        <f t="shared" si="141"/>
        <v>157710.08999999997</v>
      </c>
      <c r="CA38" s="566">
        <f t="shared" si="141"/>
        <v>0</v>
      </c>
      <c r="CB38" s="566">
        <f t="shared" si="141"/>
        <v>0</v>
      </c>
      <c r="CC38" s="565"/>
      <c r="CD38" s="566"/>
      <c r="CE38" s="566"/>
      <c r="CF38" s="565"/>
      <c r="CG38" s="565"/>
      <c r="CH38" s="566"/>
      <c r="CI38" s="566"/>
      <c r="CJ38" s="566"/>
      <c r="CK38" s="566">
        <f t="shared" ref="CK38:CP38" si="142">SUM(CK39:CK83)</f>
        <v>11272.52</v>
      </c>
      <c r="CL38" s="566">
        <f t="shared" si="142"/>
        <v>0</v>
      </c>
      <c r="CM38" s="566">
        <f t="shared" si="142"/>
        <v>138906.00067796611</v>
      </c>
      <c r="CN38" s="566">
        <f t="shared" si="142"/>
        <v>146319.56</v>
      </c>
      <c r="CO38" s="566">
        <f t="shared" si="142"/>
        <v>3282.1320000000001</v>
      </c>
      <c r="CP38" s="566">
        <f t="shared" si="142"/>
        <v>107719.56</v>
      </c>
      <c r="CQ38" s="566">
        <f>SUM(CQ39:CQ83)</f>
        <v>107719.56</v>
      </c>
      <c r="CR38" s="566">
        <f>SUM(CR39:CR83)</f>
        <v>3371.9</v>
      </c>
      <c r="CS38" s="566">
        <f>SUM(CS39:CS83)</f>
        <v>12644.670000000002</v>
      </c>
      <c r="CT38" s="566">
        <f>SUM(CT39:CT83)</f>
        <v>39480.260000000009</v>
      </c>
      <c r="CU38" s="566">
        <f>SUM(CU39:CU83)</f>
        <v>52222.73</v>
      </c>
      <c r="CV38" s="566">
        <f t="shared" ref="CV38:FG38" si="143">SUM(CV39:CV83)</f>
        <v>5222.273000000001</v>
      </c>
      <c r="CW38" s="566">
        <f t="shared" si="143"/>
        <v>15666.818999999996</v>
      </c>
      <c r="CX38" s="566">
        <f t="shared" si="143"/>
        <v>31333.637999999992</v>
      </c>
      <c r="CY38" s="566">
        <f t="shared" si="143"/>
        <v>0</v>
      </c>
      <c r="CZ38" s="566">
        <f t="shared" si="143"/>
        <v>0</v>
      </c>
      <c r="DA38" s="566">
        <f t="shared" si="143"/>
        <v>0</v>
      </c>
      <c r="DB38" s="566">
        <f t="shared" si="143"/>
        <v>0</v>
      </c>
      <c r="DC38" s="566">
        <f t="shared" si="143"/>
        <v>0</v>
      </c>
      <c r="DD38" s="566">
        <f t="shared" si="143"/>
        <v>3835</v>
      </c>
      <c r="DE38" s="566">
        <f t="shared" si="143"/>
        <v>127109.08080000001</v>
      </c>
      <c r="DF38" s="566">
        <f t="shared" si="143"/>
        <v>127109.08080000001</v>
      </c>
      <c r="DG38" s="566">
        <f t="shared" si="143"/>
        <v>0</v>
      </c>
      <c r="DH38" s="566">
        <f t="shared" si="143"/>
        <v>0</v>
      </c>
      <c r="DI38" s="566">
        <f t="shared" si="143"/>
        <v>0</v>
      </c>
      <c r="DJ38" s="566">
        <f t="shared" si="143"/>
        <v>6426.5</v>
      </c>
      <c r="DK38" s="566">
        <f t="shared" si="143"/>
        <v>0</v>
      </c>
      <c r="DL38" s="566">
        <f t="shared" si="143"/>
        <v>22227.632600000001</v>
      </c>
      <c r="DM38" s="566">
        <f t="shared" si="143"/>
        <v>0</v>
      </c>
      <c r="DN38" s="566">
        <f t="shared" si="143"/>
        <v>42530.746799999994</v>
      </c>
      <c r="DO38" s="566">
        <f t="shared" si="143"/>
        <v>55924.201399999984</v>
      </c>
      <c r="DP38" s="566">
        <f t="shared" si="143"/>
        <v>0</v>
      </c>
      <c r="DQ38" s="566">
        <f t="shared" si="143"/>
        <v>5592.4201400000002</v>
      </c>
      <c r="DR38" s="566">
        <f t="shared" si="143"/>
        <v>16777.260420000002</v>
      </c>
      <c r="DS38" s="566">
        <f t="shared" si="143"/>
        <v>33554.520839999997</v>
      </c>
      <c r="DT38" s="566">
        <v>0</v>
      </c>
      <c r="DU38" s="566">
        <v>0</v>
      </c>
      <c r="DV38" s="566">
        <v>0</v>
      </c>
      <c r="DW38" s="566">
        <v>0</v>
      </c>
      <c r="DX38" s="566">
        <v>127109.08080000001</v>
      </c>
      <c r="DY38" s="566">
        <v>0</v>
      </c>
      <c r="DZ38" s="566">
        <v>0</v>
      </c>
      <c r="EA38" s="566">
        <v>0</v>
      </c>
      <c r="EB38" s="566">
        <f t="shared" si="143"/>
        <v>0</v>
      </c>
      <c r="EC38" s="566">
        <f t="shared" si="143"/>
        <v>0</v>
      </c>
      <c r="ED38" s="566">
        <f t="shared" si="143"/>
        <v>0</v>
      </c>
      <c r="EE38" s="566">
        <f t="shared" si="143"/>
        <v>0</v>
      </c>
      <c r="EF38" s="566">
        <f t="shared" si="143"/>
        <v>0</v>
      </c>
      <c r="EG38" s="566">
        <f t="shared" si="143"/>
        <v>107571</v>
      </c>
      <c r="EH38" s="566">
        <f t="shared" si="143"/>
        <v>107571</v>
      </c>
      <c r="EI38" s="566">
        <f t="shared" si="143"/>
        <v>0</v>
      </c>
      <c r="EJ38" s="566">
        <f t="shared" si="143"/>
        <v>1310</v>
      </c>
      <c r="EK38" s="566">
        <f t="shared" si="143"/>
        <v>16612.310000000001</v>
      </c>
      <c r="EL38" s="566">
        <f t="shared" si="143"/>
        <v>89648.69</v>
      </c>
      <c r="EM38" s="566">
        <f t="shared" si="143"/>
        <v>8964.8690000000006</v>
      </c>
      <c r="EN38" s="566">
        <f t="shared" si="143"/>
        <v>26894.606999999993</v>
      </c>
      <c r="EO38" s="566">
        <f t="shared" si="143"/>
        <v>53789.213999999993</v>
      </c>
      <c r="EP38" s="566">
        <f t="shared" si="143"/>
        <v>0</v>
      </c>
      <c r="EQ38" s="566">
        <f t="shared" si="143"/>
        <v>0</v>
      </c>
      <c r="ER38" s="566">
        <f t="shared" si="143"/>
        <v>11421.08</v>
      </c>
      <c r="ES38" s="566">
        <f t="shared" si="143"/>
        <v>0</v>
      </c>
      <c r="ET38" s="566">
        <f t="shared" si="143"/>
        <v>19389.520800000002</v>
      </c>
      <c r="EU38" s="566">
        <f t="shared" si="143"/>
        <v>19362.780000000002</v>
      </c>
      <c r="EV38" s="566"/>
      <c r="EW38" s="569">
        <f>SUM(EW39:EW83)</f>
        <v>1.1757050944630741E-2</v>
      </c>
      <c r="EX38" s="566">
        <f t="shared" si="143"/>
        <v>107719.56</v>
      </c>
      <c r="EY38" s="566">
        <f t="shared" si="143"/>
        <v>0</v>
      </c>
      <c r="EZ38" s="566">
        <f t="shared" si="143"/>
        <v>0</v>
      </c>
      <c r="FA38" s="566">
        <f t="shared" si="143"/>
        <v>0</v>
      </c>
      <c r="FB38" s="566">
        <f t="shared" si="143"/>
        <v>0</v>
      </c>
      <c r="FC38" s="566">
        <f t="shared" si="143"/>
        <v>0</v>
      </c>
      <c r="FD38" s="566">
        <f t="shared" si="143"/>
        <v>0</v>
      </c>
      <c r="FE38" s="566">
        <f t="shared" si="143"/>
        <v>0</v>
      </c>
      <c r="FF38" s="566">
        <f t="shared" si="143"/>
        <v>0</v>
      </c>
      <c r="FG38" s="566">
        <f t="shared" si="143"/>
        <v>0</v>
      </c>
      <c r="FH38" s="566">
        <f t="shared" ref="FH38:FX38" si="144">SUM(FH39:FH83)</f>
        <v>0</v>
      </c>
      <c r="FI38" s="566">
        <f t="shared" si="144"/>
        <v>0</v>
      </c>
      <c r="FJ38" s="566">
        <f t="shared" si="144"/>
        <v>0</v>
      </c>
      <c r="FK38" s="566">
        <f t="shared" si="144"/>
        <v>127109.08080000001</v>
      </c>
      <c r="FL38" s="566">
        <f t="shared" si="144"/>
        <v>0</v>
      </c>
      <c r="FM38" s="566">
        <f t="shared" si="144"/>
        <v>0</v>
      </c>
      <c r="FN38" s="566">
        <f t="shared" si="144"/>
        <v>0</v>
      </c>
      <c r="FO38" s="566">
        <f t="shared" si="144"/>
        <v>0</v>
      </c>
      <c r="FP38" s="566">
        <f t="shared" si="144"/>
        <v>0</v>
      </c>
      <c r="FQ38" s="566">
        <f t="shared" si="144"/>
        <v>0</v>
      </c>
      <c r="FR38" s="566">
        <f t="shared" si="144"/>
        <v>0</v>
      </c>
      <c r="FS38" s="566">
        <f t="shared" si="144"/>
        <v>0</v>
      </c>
      <c r="FT38" s="566">
        <f t="shared" si="144"/>
        <v>0</v>
      </c>
      <c r="FU38" s="566">
        <f t="shared" si="144"/>
        <v>0</v>
      </c>
      <c r="FV38" s="566">
        <f t="shared" si="144"/>
        <v>0</v>
      </c>
      <c r="FW38" s="566">
        <f t="shared" si="144"/>
        <v>0</v>
      </c>
      <c r="FX38" s="566">
        <f t="shared" si="144"/>
        <v>0</v>
      </c>
      <c r="FY38" s="566"/>
      <c r="FZ38" s="566"/>
      <c r="GA38" s="566"/>
      <c r="GB38" s="566"/>
      <c r="GC38" s="566"/>
      <c r="GD38" s="566"/>
      <c r="GE38" s="566"/>
      <c r="GF38" s="569"/>
      <c r="GG38" s="566"/>
      <c r="GH38" s="566"/>
      <c r="GI38" s="566"/>
      <c r="GJ38" s="566"/>
      <c r="GK38" s="565"/>
      <c r="GL38" s="565"/>
      <c r="GM38" s="565"/>
      <c r="GN38" s="570"/>
      <c r="GO38" s="571"/>
      <c r="GP38" s="571"/>
      <c r="GQ38" s="684"/>
      <c r="GR38" s="1001"/>
      <c r="GS38" s="575"/>
      <c r="GT38" s="817"/>
      <c r="GU38" s="817"/>
      <c r="GV38" s="575"/>
      <c r="GW38" s="575"/>
      <c r="GX38" s="575"/>
      <c r="GY38" s="575"/>
      <c r="GZ38" s="575"/>
      <c r="HA38" s="572">
        <f t="shared" ref="HA38:HH38" si="145">SUM(HA39:HA83)</f>
        <v>0</v>
      </c>
      <c r="HB38" s="565">
        <f t="shared" si="145"/>
        <v>0</v>
      </c>
      <c r="HC38" s="565">
        <f t="shared" si="145"/>
        <v>0</v>
      </c>
      <c r="HD38" s="565">
        <f t="shared" si="145"/>
        <v>0</v>
      </c>
      <c r="HE38" s="572">
        <f t="shared" si="145"/>
        <v>5.0900000000000007</v>
      </c>
      <c r="HF38" s="565">
        <f t="shared" si="145"/>
        <v>0</v>
      </c>
      <c r="HG38" s="565">
        <f t="shared" si="145"/>
        <v>76.632000000000005</v>
      </c>
      <c r="HH38" s="565">
        <f t="shared" si="145"/>
        <v>107571</v>
      </c>
      <c r="HI38" s="591">
        <f t="shared" si="90"/>
        <v>0</v>
      </c>
      <c r="HL38" s="688">
        <f t="shared" si="14"/>
        <v>0</v>
      </c>
    </row>
    <row r="39" spans="1:220" s="592" customFormat="1" ht="120" outlineLevel="1">
      <c r="A39" s="578" t="s">
        <v>388</v>
      </c>
      <c r="B39" s="579"/>
      <c r="C39" s="580">
        <v>24</v>
      </c>
      <c r="D39" s="580"/>
      <c r="E39" s="580"/>
      <c r="F39" s="267" t="s">
        <v>1412</v>
      </c>
      <c r="G39" s="270"/>
      <c r="H39" s="270"/>
      <c r="I39" s="270"/>
      <c r="J39" s="581">
        <v>2010</v>
      </c>
      <c r="K39" s="581">
        <v>2011</v>
      </c>
      <c r="L39" s="581" t="s">
        <v>418</v>
      </c>
      <c r="M39" s="581" t="s">
        <v>420</v>
      </c>
      <c r="N39" s="581" t="s">
        <v>420</v>
      </c>
      <c r="O39" s="581" t="s">
        <v>420</v>
      </c>
      <c r="P39" s="273" t="s">
        <v>1337</v>
      </c>
      <c r="Q39" s="273">
        <v>1</v>
      </c>
      <c r="R39" s="273"/>
      <c r="S39" s="273"/>
      <c r="T39" s="273"/>
      <c r="U39" s="582">
        <v>0</v>
      </c>
      <c r="V39" s="582">
        <v>7.28</v>
      </c>
      <c r="W39" s="582">
        <v>0</v>
      </c>
      <c r="X39" s="582">
        <v>0</v>
      </c>
      <c r="Y39" s="583">
        <v>0</v>
      </c>
      <c r="Z39" s="582">
        <v>7.28</v>
      </c>
      <c r="AA39" s="582">
        <v>0</v>
      </c>
      <c r="AB39" s="582">
        <v>0</v>
      </c>
      <c r="AC39" s="583">
        <v>0</v>
      </c>
      <c r="AD39" s="583">
        <v>7.28</v>
      </c>
      <c r="AE39" s="583">
        <v>0</v>
      </c>
      <c r="AF39" s="583">
        <v>0</v>
      </c>
      <c r="AG39" s="582">
        <f t="shared" ref="AG39:AG83" si="146">Y39</f>
        <v>0</v>
      </c>
      <c r="AH39" s="582">
        <f t="shared" ref="AH39:AH83" si="147">Z39</f>
        <v>7.28</v>
      </c>
      <c r="AI39" s="582">
        <f t="shared" ref="AI39:AI83" si="148">AA39</f>
        <v>0</v>
      </c>
      <c r="AJ39" s="582">
        <f t="shared" ref="AJ39:AJ83" si="149">AB39</f>
        <v>0</v>
      </c>
      <c r="AK39" s="582"/>
      <c r="AL39" s="582"/>
      <c r="AM39" s="582"/>
      <c r="AN39" s="582"/>
      <c r="AO39" s="582"/>
      <c r="AP39" s="582"/>
      <c r="AQ39" s="582"/>
      <c r="AR39" s="582"/>
      <c r="AS39" s="582">
        <f t="shared" ref="AS39:AS83" si="150">IF(EK39,Y39,0)</f>
        <v>0</v>
      </c>
      <c r="AT39" s="582">
        <f t="shared" ref="AT39:AT83" si="151">IF(EK39,AH39,0)</f>
        <v>0</v>
      </c>
      <c r="AU39" s="582"/>
      <c r="AV39" s="582"/>
      <c r="AW39" s="582">
        <f t="shared" ref="AW39:AW83" si="152">IF(EL39,Y39,0)</f>
        <v>0</v>
      </c>
      <c r="AX39" s="582">
        <f t="shared" ref="AX39:AX83" si="153">IF(EL39,AH39,0)</f>
        <v>7.28</v>
      </c>
      <c r="AY39" s="582"/>
      <c r="AZ39" s="582"/>
      <c r="BA39" s="582"/>
      <c r="BB39" s="582"/>
      <c r="BC39" s="582"/>
      <c r="BD39" s="582"/>
      <c r="BE39" s="582"/>
      <c r="BF39" s="582"/>
      <c r="BG39" s="582"/>
      <c r="BH39" s="582"/>
      <c r="BI39" s="582">
        <v>0</v>
      </c>
      <c r="BJ39" s="582">
        <v>7.28</v>
      </c>
      <c r="BK39" s="582"/>
      <c r="BL39" s="582"/>
      <c r="BM39" s="582">
        <v>0</v>
      </c>
      <c r="BN39" s="582">
        <v>0</v>
      </c>
      <c r="BO39" s="582">
        <v>0</v>
      </c>
      <c r="BP39" s="582">
        <v>0</v>
      </c>
      <c r="BQ39" s="582">
        <v>0</v>
      </c>
      <c r="BR39" s="582">
        <v>0</v>
      </c>
      <c r="BS39" s="582">
        <v>0</v>
      </c>
      <c r="BT39" s="582">
        <v>0</v>
      </c>
      <c r="BU39" s="582">
        <f t="shared" si="109"/>
        <v>3735</v>
      </c>
      <c r="BV39" s="582">
        <v>235</v>
      </c>
      <c r="BW39" s="582">
        <v>0</v>
      </c>
      <c r="BX39" s="582">
        <v>3455</v>
      </c>
      <c r="BY39" s="582">
        <v>45</v>
      </c>
      <c r="BZ39" s="582">
        <v>3735</v>
      </c>
      <c r="CA39" s="582"/>
      <c r="CB39" s="582"/>
      <c r="CC39" s="581" t="s">
        <v>425</v>
      </c>
      <c r="CD39" s="582">
        <v>10.8</v>
      </c>
      <c r="CE39" s="582">
        <v>-976</v>
      </c>
      <c r="CF39" s="581">
        <v>9.6</v>
      </c>
      <c r="CG39" s="581" t="s">
        <v>429</v>
      </c>
      <c r="CH39" s="582"/>
      <c r="CI39" s="582"/>
      <c r="CJ39" s="582"/>
      <c r="CK39" s="582">
        <v>235</v>
      </c>
      <c r="CL39" s="582"/>
      <c r="CM39" s="582">
        <v>3500</v>
      </c>
      <c r="CN39" s="582">
        <v>3500</v>
      </c>
      <c r="CO39" s="582">
        <v>235</v>
      </c>
      <c r="CP39" s="582">
        <v>3500</v>
      </c>
      <c r="CQ39" s="582">
        <f t="shared" ref="CQ39:CQ82" si="154">CR39+CS39+CT39+CU39</f>
        <v>3500</v>
      </c>
      <c r="CR39" s="582"/>
      <c r="CS39" s="582"/>
      <c r="CT39" s="582">
        <v>3500</v>
      </c>
      <c r="CU39" s="582"/>
      <c r="CV39" s="582">
        <v>0</v>
      </c>
      <c r="CW39" s="582">
        <v>0</v>
      </c>
      <c r="CX39" s="582">
        <v>0</v>
      </c>
      <c r="CY39" s="809">
        <f t="shared" si="111"/>
        <v>0</v>
      </c>
      <c r="CZ39" s="582"/>
      <c r="DA39" s="582"/>
      <c r="DB39" s="582"/>
      <c r="DC39" s="582"/>
      <c r="DD39" s="582">
        <v>277.3</v>
      </c>
      <c r="DE39" s="582">
        <v>4130</v>
      </c>
      <c r="DF39" s="582">
        <f t="shared" si="112"/>
        <v>4130</v>
      </c>
      <c r="DG39" s="582"/>
      <c r="DH39" s="582"/>
      <c r="DI39" s="582"/>
      <c r="DJ39" s="582"/>
      <c r="DK39" s="582"/>
      <c r="DL39" s="582">
        <v>4130</v>
      </c>
      <c r="DM39" s="582"/>
      <c r="DN39" s="582"/>
      <c r="DO39" s="582"/>
      <c r="DP39" s="582"/>
      <c r="DQ39" s="582">
        <v>0</v>
      </c>
      <c r="DR39" s="582">
        <v>0</v>
      </c>
      <c r="DS39" s="582">
        <v>0</v>
      </c>
      <c r="DT39" s="582"/>
      <c r="DU39" s="582"/>
      <c r="DV39" s="582"/>
      <c r="DW39" s="582"/>
      <c r="DX39" s="582">
        <v>4130</v>
      </c>
      <c r="DY39" s="582"/>
      <c r="DZ39" s="582"/>
      <c r="EA39" s="582"/>
      <c r="EB39" s="582"/>
      <c r="EC39" s="582"/>
      <c r="ED39" s="582">
        <f t="shared" ref="ED39:ED83" si="155">CQ39*1.18+DB39-DC39-DF39</f>
        <v>0</v>
      </c>
      <c r="EE39" s="582"/>
      <c r="EF39" s="582">
        <v>0</v>
      </c>
      <c r="EG39" s="582">
        <v>3735</v>
      </c>
      <c r="EH39" s="582">
        <f t="shared" si="114"/>
        <v>3735</v>
      </c>
      <c r="EI39" s="582"/>
      <c r="EJ39" s="582"/>
      <c r="EK39" s="582"/>
      <c r="EL39" s="582">
        <v>3735</v>
      </c>
      <c r="EM39" s="582">
        <v>373.5</v>
      </c>
      <c r="EN39" s="582">
        <v>1120.5</v>
      </c>
      <c r="EO39" s="582">
        <v>2241</v>
      </c>
      <c r="EP39" s="582"/>
      <c r="EQ39" s="582"/>
      <c r="ER39" s="582">
        <f t="shared" ref="ER39:ER83" si="156">CK39+CQ39-EH39</f>
        <v>0</v>
      </c>
      <c r="ES39" s="584"/>
      <c r="ET39" s="585">
        <f t="shared" ref="ET39:ET83" si="157">CQ39*0.18</f>
        <v>630</v>
      </c>
      <c r="EU39" s="582">
        <f t="shared" ref="EU39:EU83" si="158">EH39*0.18</f>
        <v>672.3</v>
      </c>
      <c r="EV39" s="586">
        <v>2012</v>
      </c>
      <c r="EW39" s="587">
        <f t="shared" ref="EW39:EW83" si="159">CQ39/$CQ$6</f>
        <v>3.8200748597754761E-4</v>
      </c>
      <c r="EX39" s="582">
        <f t="shared" ref="EX39:EX83" si="160">SUMIF(GT39,$GT$13,CQ39)</f>
        <v>3500</v>
      </c>
      <c r="EY39" s="582">
        <f t="shared" ref="EY39:EY83" si="161">SUMIF(GT39,$GT$101,CQ39)</f>
        <v>0</v>
      </c>
      <c r="EZ39" s="582">
        <f t="shared" ref="EZ39:EZ83" si="162">SUMIF(GT39,$GT$101,CQ39)</f>
        <v>0</v>
      </c>
      <c r="FA39" s="582">
        <f t="shared" ref="FA39:FA83" si="163">SUMIF(GT39,$GT$16,CQ39)</f>
        <v>0</v>
      </c>
      <c r="FB39" s="582">
        <f t="shared" ref="FB39:FB83" si="164">SUMIF(GT39,$GT$129,CQ39)</f>
        <v>0</v>
      </c>
      <c r="FC39" s="582"/>
      <c r="FD39" s="582">
        <f t="shared" ref="FD39:FD83" si="165">SUMIF(GT39,$GT$104,CQ39)</f>
        <v>0</v>
      </c>
      <c r="FE39" s="582"/>
      <c r="FF39" s="582">
        <f t="shared" ref="FF39:FF83" si="166">SUMIF(GT39,$GT$202,CQ39)</f>
        <v>0</v>
      </c>
      <c r="FG39" s="582"/>
      <c r="FH39" s="582"/>
      <c r="FI39" s="582"/>
      <c r="FJ39" s="582"/>
      <c r="FK39" s="582">
        <f t="shared" ref="FK39:FK83" si="167">SUMIF(GU39,$GU$13,DF39)</f>
        <v>4130</v>
      </c>
      <c r="FL39" s="582">
        <f t="shared" ref="FL39:FL83" si="168">SUMIF(GU39,$GU$101,DF39)</f>
        <v>0</v>
      </c>
      <c r="FM39" s="582">
        <f t="shared" ref="FM39:FM83" si="169">SUMIF(GU39,$GU$102,DF39)</f>
        <v>0</v>
      </c>
      <c r="FN39" s="582">
        <f t="shared" ref="FN39:FN83" si="170">SUMIF(GU39,$GU$16,DF39)</f>
        <v>0</v>
      </c>
      <c r="FO39" s="582">
        <f t="shared" ref="FO39:FO83" si="171">SUMIF(GU39,$GU$129,DF39)</f>
        <v>0</v>
      </c>
      <c r="FP39" s="582"/>
      <c r="FQ39" s="582">
        <f t="shared" ref="FQ39:FQ83" si="172">SUMIF(GU39,$GU$97,DF39)</f>
        <v>0</v>
      </c>
      <c r="FR39" s="582"/>
      <c r="FS39" s="582">
        <f t="shared" ref="FS39:FS83" si="173">SUMIF(GU39,$GU$205,DF39)</f>
        <v>0</v>
      </c>
      <c r="FT39" s="582"/>
      <c r="FU39" s="582"/>
      <c r="FV39" s="582"/>
      <c r="FW39" s="582"/>
      <c r="FX39" s="582"/>
      <c r="FY39" s="581" t="s">
        <v>417</v>
      </c>
      <c r="FZ39" s="582"/>
      <c r="GA39" s="582"/>
      <c r="GB39" s="582"/>
      <c r="GC39" s="582"/>
      <c r="GD39" s="582"/>
      <c r="GE39" s="582"/>
      <c r="GF39" s="303" t="s">
        <v>417</v>
      </c>
      <c r="GG39" s="303" t="s">
        <v>417</v>
      </c>
      <c r="GH39" s="303" t="s">
        <v>417</v>
      </c>
      <c r="GI39" s="303" t="s">
        <v>417</v>
      </c>
      <c r="GJ39" s="302" t="s">
        <v>417</v>
      </c>
      <c r="GK39" s="303" t="s">
        <v>448</v>
      </c>
      <c r="GL39" s="303" t="s">
        <v>418</v>
      </c>
      <c r="GM39" s="303" t="s">
        <v>419</v>
      </c>
      <c r="GN39" s="600"/>
      <c r="GO39" s="818"/>
      <c r="GP39" s="818" t="s">
        <v>1065</v>
      </c>
      <c r="GQ39" s="685"/>
      <c r="GR39" s="1002"/>
      <c r="GS39" s="590"/>
      <c r="GT39" s="811">
        <v>2</v>
      </c>
      <c r="GU39" s="811">
        <v>2</v>
      </c>
      <c r="GV39" s="590"/>
      <c r="GW39" s="590"/>
      <c r="GX39" s="590"/>
      <c r="GY39" s="590"/>
      <c r="GZ39" s="312">
        <v>4</v>
      </c>
      <c r="HA39" s="814">
        <f t="shared" ref="HA39:HA83" si="174">IF(GW39=1,AG39,0)</f>
        <v>0</v>
      </c>
      <c r="HB39" s="815">
        <f t="shared" ref="HB39:HB83" si="175">IF(GW39=1,EH39,0)</f>
        <v>0</v>
      </c>
      <c r="HC39" s="816">
        <f t="shared" ref="HC39:HC83" si="176">IF(GX39=2,AH39,0)</f>
        <v>0</v>
      </c>
      <c r="HD39" s="815">
        <f t="shared" ref="HD39:HD83" si="177">IF(GX39=2,EH39,0)</f>
        <v>0</v>
      </c>
      <c r="HE39" s="814">
        <v>0</v>
      </c>
      <c r="HF39" s="815">
        <f t="shared" ref="HF39:HF83" si="178">IF(GY39=3,EH39,0)</f>
        <v>0</v>
      </c>
      <c r="HG39" s="816">
        <f t="shared" ref="HG39:HG83" si="179">IF(GZ39=4,AH39,0)</f>
        <v>7.28</v>
      </c>
      <c r="HH39" s="815">
        <f t="shared" ref="HH39:HH83" si="180">IF(GZ39=4,EH39,0)</f>
        <v>3735</v>
      </c>
      <c r="HI39" s="591">
        <f t="shared" si="90"/>
        <v>0</v>
      </c>
      <c r="HL39" s="688">
        <f t="shared" si="14"/>
        <v>0</v>
      </c>
    </row>
    <row r="40" spans="1:220" s="592" customFormat="1" ht="99.75" outlineLevel="1">
      <c r="A40" s="578" t="s">
        <v>388</v>
      </c>
      <c r="B40" s="579"/>
      <c r="C40" s="580">
        <v>25</v>
      </c>
      <c r="D40" s="580"/>
      <c r="E40" s="580"/>
      <c r="F40" s="267" t="s">
        <v>1413</v>
      </c>
      <c r="G40" s="270"/>
      <c r="H40" s="270"/>
      <c r="I40" s="270"/>
      <c r="J40" s="581">
        <v>2010</v>
      </c>
      <c r="K40" s="581">
        <v>2011</v>
      </c>
      <c r="L40" s="581" t="s">
        <v>418</v>
      </c>
      <c r="M40" s="581" t="s">
        <v>420</v>
      </c>
      <c r="N40" s="581" t="s">
        <v>420</v>
      </c>
      <c r="O40" s="581" t="s">
        <v>420</v>
      </c>
      <c r="P40" s="273" t="s">
        <v>1337</v>
      </c>
      <c r="Q40" s="273">
        <v>1</v>
      </c>
      <c r="R40" s="273"/>
      <c r="S40" s="273"/>
      <c r="T40" s="273"/>
      <c r="U40" s="582">
        <v>0</v>
      </c>
      <c r="V40" s="582">
        <v>2.2799999999999998</v>
      </c>
      <c r="W40" s="582">
        <v>0</v>
      </c>
      <c r="X40" s="582">
        <v>0</v>
      </c>
      <c r="Y40" s="583">
        <v>0</v>
      </c>
      <c r="Z40" s="582">
        <v>2.2799999999999998</v>
      </c>
      <c r="AA40" s="582">
        <v>0</v>
      </c>
      <c r="AB40" s="582">
        <v>0</v>
      </c>
      <c r="AC40" s="583">
        <v>0</v>
      </c>
      <c r="AD40" s="583">
        <v>2.2799999999999998</v>
      </c>
      <c r="AE40" s="583">
        <v>0</v>
      </c>
      <c r="AF40" s="583">
        <v>0</v>
      </c>
      <c r="AG40" s="582">
        <f t="shared" si="146"/>
        <v>0</v>
      </c>
      <c r="AH40" s="582">
        <f t="shared" si="147"/>
        <v>2.2799999999999998</v>
      </c>
      <c r="AI40" s="582">
        <f t="shared" si="148"/>
        <v>0</v>
      </c>
      <c r="AJ40" s="582">
        <f t="shared" si="149"/>
        <v>0</v>
      </c>
      <c r="AK40" s="582"/>
      <c r="AL40" s="582"/>
      <c r="AM40" s="582"/>
      <c r="AN40" s="582"/>
      <c r="AO40" s="582"/>
      <c r="AP40" s="582"/>
      <c r="AQ40" s="582"/>
      <c r="AR40" s="582"/>
      <c r="AS40" s="582">
        <f t="shared" si="150"/>
        <v>0</v>
      </c>
      <c r="AT40" s="582">
        <f t="shared" si="151"/>
        <v>0</v>
      </c>
      <c r="AU40" s="582"/>
      <c r="AV40" s="582"/>
      <c r="AW40" s="582">
        <f t="shared" si="152"/>
        <v>0</v>
      </c>
      <c r="AX40" s="582">
        <f t="shared" si="153"/>
        <v>2.2799999999999998</v>
      </c>
      <c r="AY40" s="582"/>
      <c r="AZ40" s="582"/>
      <c r="BA40" s="582"/>
      <c r="BB40" s="582"/>
      <c r="BC40" s="582"/>
      <c r="BD40" s="582"/>
      <c r="BE40" s="582"/>
      <c r="BF40" s="582"/>
      <c r="BG40" s="582"/>
      <c r="BH40" s="582"/>
      <c r="BI40" s="582">
        <v>0</v>
      </c>
      <c r="BJ40" s="582">
        <v>2.2799999999999998</v>
      </c>
      <c r="BK40" s="582"/>
      <c r="BL40" s="582"/>
      <c r="BM40" s="582">
        <v>0</v>
      </c>
      <c r="BN40" s="582">
        <v>0</v>
      </c>
      <c r="BO40" s="582">
        <v>0</v>
      </c>
      <c r="BP40" s="582">
        <v>0</v>
      </c>
      <c r="BQ40" s="582">
        <v>0</v>
      </c>
      <c r="BR40" s="582">
        <v>0</v>
      </c>
      <c r="BS40" s="582">
        <v>0</v>
      </c>
      <c r="BT40" s="582">
        <v>0</v>
      </c>
      <c r="BU40" s="582">
        <f t="shared" si="109"/>
        <v>2383</v>
      </c>
      <c r="BV40" s="582">
        <v>253</v>
      </c>
      <c r="BW40" s="582">
        <v>0</v>
      </c>
      <c r="BX40" s="582">
        <v>2080</v>
      </c>
      <c r="BY40" s="582">
        <v>50</v>
      </c>
      <c r="BZ40" s="582">
        <v>2383</v>
      </c>
      <c r="CA40" s="582"/>
      <c r="CB40" s="582"/>
      <c r="CC40" s="581" t="s">
        <v>425</v>
      </c>
      <c r="CD40" s="582">
        <v>14</v>
      </c>
      <c r="CE40" s="582">
        <v>-167</v>
      </c>
      <c r="CF40" s="581">
        <v>8.1</v>
      </c>
      <c r="CG40" s="581" t="s">
        <v>429</v>
      </c>
      <c r="CH40" s="582"/>
      <c r="CI40" s="582"/>
      <c r="CJ40" s="582"/>
      <c r="CK40" s="582">
        <v>253</v>
      </c>
      <c r="CL40" s="582"/>
      <c r="CM40" s="582">
        <v>2130</v>
      </c>
      <c r="CN40" s="582">
        <v>2130</v>
      </c>
      <c r="CO40" s="582">
        <v>253</v>
      </c>
      <c r="CP40" s="582">
        <v>2130</v>
      </c>
      <c r="CQ40" s="582">
        <f t="shared" si="154"/>
        <v>2130</v>
      </c>
      <c r="CR40" s="582"/>
      <c r="CS40" s="582"/>
      <c r="CT40" s="582">
        <v>2130</v>
      </c>
      <c r="CU40" s="582"/>
      <c r="CV40" s="582">
        <v>0</v>
      </c>
      <c r="CW40" s="582">
        <v>0</v>
      </c>
      <c r="CX40" s="582">
        <v>0</v>
      </c>
      <c r="CY40" s="809">
        <f t="shared" si="111"/>
        <v>0</v>
      </c>
      <c r="CZ40" s="582"/>
      <c r="DA40" s="582"/>
      <c r="DB40" s="582"/>
      <c r="DC40" s="582"/>
      <c r="DD40" s="582">
        <v>298.53999999999996</v>
      </c>
      <c r="DE40" s="582">
        <v>2513.4</v>
      </c>
      <c r="DF40" s="582">
        <f t="shared" si="112"/>
        <v>2513.4</v>
      </c>
      <c r="DG40" s="582"/>
      <c r="DH40" s="582"/>
      <c r="DI40" s="582"/>
      <c r="DJ40" s="582"/>
      <c r="DK40" s="582"/>
      <c r="DL40" s="582">
        <v>2513.4</v>
      </c>
      <c r="DM40" s="582"/>
      <c r="DN40" s="582"/>
      <c r="DO40" s="582"/>
      <c r="DP40" s="582"/>
      <c r="DQ40" s="582">
        <v>0</v>
      </c>
      <c r="DR40" s="582">
        <v>0</v>
      </c>
      <c r="DS40" s="582">
        <v>0</v>
      </c>
      <c r="DT40" s="582"/>
      <c r="DU40" s="582"/>
      <c r="DV40" s="582"/>
      <c r="DW40" s="582"/>
      <c r="DX40" s="582">
        <v>2513.4</v>
      </c>
      <c r="DY40" s="582"/>
      <c r="DZ40" s="582"/>
      <c r="EA40" s="582"/>
      <c r="EB40" s="582"/>
      <c r="EC40" s="582"/>
      <c r="ED40" s="582">
        <f t="shared" si="155"/>
        <v>0</v>
      </c>
      <c r="EE40" s="582"/>
      <c r="EF40" s="582">
        <v>0</v>
      </c>
      <c r="EG40" s="582">
        <v>2383</v>
      </c>
      <c r="EH40" s="582">
        <f t="shared" si="114"/>
        <v>2383</v>
      </c>
      <c r="EI40" s="582"/>
      <c r="EJ40" s="582"/>
      <c r="EK40" s="582"/>
      <c r="EL40" s="582">
        <v>2383</v>
      </c>
      <c r="EM40" s="582">
        <v>238.3</v>
      </c>
      <c r="EN40" s="582">
        <v>714.9</v>
      </c>
      <c r="EO40" s="582">
        <v>1429.7999999999997</v>
      </c>
      <c r="EP40" s="582"/>
      <c r="EQ40" s="582"/>
      <c r="ER40" s="582">
        <f t="shared" si="156"/>
        <v>0</v>
      </c>
      <c r="ES40" s="584"/>
      <c r="ET40" s="585">
        <f t="shared" si="157"/>
        <v>383.4</v>
      </c>
      <c r="EU40" s="582">
        <f t="shared" si="158"/>
        <v>428.94</v>
      </c>
      <c r="EV40" s="586">
        <v>2012</v>
      </c>
      <c r="EW40" s="587">
        <f t="shared" si="159"/>
        <v>2.3247884146633614E-4</v>
      </c>
      <c r="EX40" s="582">
        <f t="shared" si="160"/>
        <v>2130</v>
      </c>
      <c r="EY40" s="582">
        <f t="shared" si="161"/>
        <v>0</v>
      </c>
      <c r="EZ40" s="582">
        <f t="shared" si="162"/>
        <v>0</v>
      </c>
      <c r="FA40" s="582">
        <f t="shared" si="163"/>
        <v>0</v>
      </c>
      <c r="FB40" s="582">
        <f t="shared" si="164"/>
        <v>0</v>
      </c>
      <c r="FC40" s="582"/>
      <c r="FD40" s="582">
        <f t="shared" si="165"/>
        <v>0</v>
      </c>
      <c r="FE40" s="582"/>
      <c r="FF40" s="582">
        <f t="shared" si="166"/>
        <v>0</v>
      </c>
      <c r="FG40" s="582"/>
      <c r="FH40" s="582"/>
      <c r="FI40" s="582"/>
      <c r="FJ40" s="582"/>
      <c r="FK40" s="582">
        <f t="shared" si="167"/>
        <v>2513.4</v>
      </c>
      <c r="FL40" s="582">
        <f t="shared" si="168"/>
        <v>0</v>
      </c>
      <c r="FM40" s="582">
        <f t="shared" si="169"/>
        <v>0</v>
      </c>
      <c r="FN40" s="582">
        <f t="shared" si="170"/>
        <v>0</v>
      </c>
      <c r="FO40" s="582">
        <f t="shared" si="171"/>
        <v>0</v>
      </c>
      <c r="FP40" s="582"/>
      <c r="FQ40" s="582">
        <f t="shared" si="172"/>
        <v>0</v>
      </c>
      <c r="FR40" s="582"/>
      <c r="FS40" s="582">
        <f t="shared" si="173"/>
        <v>0</v>
      </c>
      <c r="FT40" s="582"/>
      <c r="FU40" s="582"/>
      <c r="FV40" s="582"/>
      <c r="FW40" s="582"/>
      <c r="FX40" s="582"/>
      <c r="FY40" s="581" t="s">
        <v>417</v>
      </c>
      <c r="FZ40" s="582"/>
      <c r="GA40" s="582"/>
      <c r="GB40" s="582"/>
      <c r="GC40" s="582"/>
      <c r="GD40" s="582"/>
      <c r="GE40" s="582"/>
      <c r="GF40" s="303" t="s">
        <v>417</v>
      </c>
      <c r="GG40" s="303" t="s">
        <v>417</v>
      </c>
      <c r="GH40" s="303" t="s">
        <v>417</v>
      </c>
      <c r="GI40" s="303" t="s">
        <v>417</v>
      </c>
      <c r="GJ40" s="302" t="s">
        <v>417</v>
      </c>
      <c r="GK40" s="303" t="s">
        <v>448</v>
      </c>
      <c r="GL40" s="303" t="s">
        <v>418</v>
      </c>
      <c r="GM40" s="303" t="s">
        <v>419</v>
      </c>
      <c r="GN40" s="600"/>
      <c r="GO40" s="818"/>
      <c r="GP40" s="818" t="s">
        <v>1065</v>
      </c>
      <c r="GQ40" s="685"/>
      <c r="GR40" s="1002"/>
      <c r="GS40" s="590"/>
      <c r="GT40" s="811">
        <v>2</v>
      </c>
      <c r="GU40" s="811">
        <v>2</v>
      </c>
      <c r="GV40" s="590"/>
      <c r="GW40" s="590"/>
      <c r="GX40" s="590"/>
      <c r="GY40" s="590"/>
      <c r="GZ40" s="312">
        <v>4</v>
      </c>
      <c r="HA40" s="814">
        <f t="shared" si="174"/>
        <v>0</v>
      </c>
      <c r="HB40" s="815">
        <f t="shared" si="175"/>
        <v>0</v>
      </c>
      <c r="HC40" s="816">
        <f t="shared" si="176"/>
        <v>0</v>
      </c>
      <c r="HD40" s="815">
        <f t="shared" si="177"/>
        <v>0</v>
      </c>
      <c r="HE40" s="814">
        <v>0</v>
      </c>
      <c r="HF40" s="815">
        <f t="shared" si="178"/>
        <v>0</v>
      </c>
      <c r="HG40" s="816">
        <f t="shared" si="179"/>
        <v>2.2799999999999998</v>
      </c>
      <c r="HH40" s="815">
        <f t="shared" si="180"/>
        <v>2383</v>
      </c>
      <c r="HI40" s="591">
        <f t="shared" si="90"/>
        <v>0</v>
      </c>
      <c r="HL40" s="688">
        <f t="shared" si="14"/>
        <v>0</v>
      </c>
    </row>
    <row r="41" spans="1:220" s="592" customFormat="1" ht="108" outlineLevel="1">
      <c r="A41" s="578" t="s">
        <v>388</v>
      </c>
      <c r="B41" s="579"/>
      <c r="C41" s="580">
        <v>26</v>
      </c>
      <c r="D41" s="580"/>
      <c r="E41" s="580"/>
      <c r="F41" s="267" t="s">
        <v>263</v>
      </c>
      <c r="G41" s="270"/>
      <c r="H41" s="270"/>
      <c r="I41" s="270"/>
      <c r="J41" s="581">
        <v>2010</v>
      </c>
      <c r="K41" s="581">
        <v>2011</v>
      </c>
      <c r="L41" s="581" t="s">
        <v>418</v>
      </c>
      <c r="M41" s="581" t="s">
        <v>420</v>
      </c>
      <c r="N41" s="581" t="s">
        <v>420</v>
      </c>
      <c r="O41" s="581" t="s">
        <v>420</v>
      </c>
      <c r="P41" s="273" t="s">
        <v>1337</v>
      </c>
      <c r="Q41" s="273">
        <v>1</v>
      </c>
      <c r="R41" s="273"/>
      <c r="S41" s="273"/>
      <c r="T41" s="273"/>
      <c r="U41" s="582">
        <v>0.16</v>
      </c>
      <c r="V41" s="582">
        <v>2.94</v>
      </c>
      <c r="W41" s="582">
        <v>0</v>
      </c>
      <c r="X41" s="582">
        <v>0</v>
      </c>
      <c r="Y41" s="583">
        <v>0.1</v>
      </c>
      <c r="Z41" s="582">
        <v>2.94</v>
      </c>
      <c r="AA41" s="582">
        <v>0</v>
      </c>
      <c r="AB41" s="582">
        <v>0</v>
      </c>
      <c r="AC41" s="583">
        <v>0.1</v>
      </c>
      <c r="AD41" s="583">
        <v>2.94</v>
      </c>
      <c r="AE41" s="583">
        <v>0</v>
      </c>
      <c r="AF41" s="583">
        <v>0</v>
      </c>
      <c r="AG41" s="582">
        <f t="shared" si="146"/>
        <v>0.1</v>
      </c>
      <c r="AH41" s="582">
        <f t="shared" si="147"/>
        <v>2.94</v>
      </c>
      <c r="AI41" s="582">
        <f t="shared" si="148"/>
        <v>0</v>
      </c>
      <c r="AJ41" s="582">
        <f t="shared" si="149"/>
        <v>0</v>
      </c>
      <c r="AK41" s="582">
        <f t="shared" ref="AK41:AK83" si="181">IF(EI41,Y41,0)</f>
        <v>0</v>
      </c>
      <c r="AL41" s="582">
        <f t="shared" ref="AL41:AL83" si="182">IF(EI41,AH41,0)</f>
        <v>0</v>
      </c>
      <c r="AM41" s="582"/>
      <c r="AN41" s="582"/>
      <c r="AO41" s="582">
        <f t="shared" ref="AO41:AO83" si="183">IF(EJ41,Y41,0)</f>
        <v>0</v>
      </c>
      <c r="AP41" s="582">
        <f t="shared" ref="AP41:AP83" si="184">IF(EJ41,AH41,0)</f>
        <v>0</v>
      </c>
      <c r="AQ41" s="582"/>
      <c r="AR41" s="582"/>
      <c r="AS41" s="582">
        <f t="shared" si="150"/>
        <v>0</v>
      </c>
      <c r="AT41" s="582">
        <f t="shared" si="151"/>
        <v>0</v>
      </c>
      <c r="AU41" s="582"/>
      <c r="AV41" s="582"/>
      <c r="AW41" s="582">
        <f t="shared" si="152"/>
        <v>0.1</v>
      </c>
      <c r="AX41" s="582">
        <f t="shared" si="153"/>
        <v>2.94</v>
      </c>
      <c r="AY41" s="582"/>
      <c r="AZ41" s="582"/>
      <c r="BA41" s="582"/>
      <c r="BB41" s="582"/>
      <c r="BC41" s="582"/>
      <c r="BD41" s="582"/>
      <c r="BE41" s="582"/>
      <c r="BF41" s="582"/>
      <c r="BG41" s="582"/>
      <c r="BH41" s="582"/>
      <c r="BI41" s="582">
        <v>0.1</v>
      </c>
      <c r="BJ41" s="582">
        <v>2.94</v>
      </c>
      <c r="BK41" s="582"/>
      <c r="BL41" s="582"/>
      <c r="BM41" s="582">
        <v>0.1</v>
      </c>
      <c r="BN41" s="582">
        <v>0.3</v>
      </c>
      <c r="BO41" s="582">
        <v>0</v>
      </c>
      <c r="BP41" s="582">
        <v>0</v>
      </c>
      <c r="BQ41" s="582">
        <v>0.1</v>
      </c>
      <c r="BR41" s="582">
        <v>0.3</v>
      </c>
      <c r="BS41" s="582">
        <v>0</v>
      </c>
      <c r="BT41" s="582">
        <v>0</v>
      </c>
      <c r="BU41" s="582">
        <f t="shared" si="109"/>
        <v>1758</v>
      </c>
      <c r="BV41" s="582">
        <v>258</v>
      </c>
      <c r="BW41" s="582">
        <v>0</v>
      </c>
      <c r="BX41" s="582">
        <v>1460</v>
      </c>
      <c r="BY41" s="582">
        <v>40</v>
      </c>
      <c r="BZ41" s="582">
        <v>1758</v>
      </c>
      <c r="CA41" s="582"/>
      <c r="CB41" s="582"/>
      <c r="CC41" s="581" t="s">
        <v>425</v>
      </c>
      <c r="CD41" s="582">
        <v>16.5</v>
      </c>
      <c r="CE41" s="582">
        <v>196</v>
      </c>
      <c r="CF41" s="581">
        <v>7.1</v>
      </c>
      <c r="CG41" s="581">
        <v>16.7</v>
      </c>
      <c r="CH41" s="582"/>
      <c r="CI41" s="582"/>
      <c r="CJ41" s="582"/>
      <c r="CK41" s="582">
        <v>258</v>
      </c>
      <c r="CL41" s="582"/>
      <c r="CM41" s="582">
        <v>1500</v>
      </c>
      <c r="CN41" s="582">
        <v>1500</v>
      </c>
      <c r="CO41" s="582"/>
      <c r="CP41" s="582">
        <v>1500</v>
      </c>
      <c r="CQ41" s="582">
        <f t="shared" si="154"/>
        <v>1500</v>
      </c>
      <c r="CR41" s="582"/>
      <c r="CS41" s="582"/>
      <c r="CT41" s="582">
        <v>1500</v>
      </c>
      <c r="CU41" s="582"/>
      <c r="CV41" s="582">
        <v>0</v>
      </c>
      <c r="CW41" s="582">
        <v>0</v>
      </c>
      <c r="CX41" s="582">
        <v>0</v>
      </c>
      <c r="CY41" s="809">
        <f t="shared" si="111"/>
        <v>0</v>
      </c>
      <c r="CZ41" s="582"/>
      <c r="DA41" s="582"/>
      <c r="DB41" s="582"/>
      <c r="DC41" s="582"/>
      <c r="DD41" s="582"/>
      <c r="DE41" s="582">
        <v>1770</v>
      </c>
      <c r="DF41" s="582">
        <f t="shared" si="112"/>
        <v>1770</v>
      </c>
      <c r="DG41" s="582"/>
      <c r="DH41" s="582"/>
      <c r="DI41" s="582"/>
      <c r="DJ41" s="582"/>
      <c r="DK41" s="582"/>
      <c r="DL41" s="582">
        <v>1770</v>
      </c>
      <c r="DM41" s="582"/>
      <c r="DN41" s="582"/>
      <c r="DO41" s="582"/>
      <c r="DP41" s="582"/>
      <c r="DQ41" s="582">
        <v>0</v>
      </c>
      <c r="DR41" s="582">
        <v>0</v>
      </c>
      <c r="DS41" s="582">
        <v>0</v>
      </c>
      <c r="DT41" s="582"/>
      <c r="DU41" s="582"/>
      <c r="DV41" s="582"/>
      <c r="DW41" s="582"/>
      <c r="DX41" s="582">
        <v>1770</v>
      </c>
      <c r="DY41" s="582"/>
      <c r="DZ41" s="582"/>
      <c r="EA41" s="582"/>
      <c r="EB41" s="582"/>
      <c r="EC41" s="582"/>
      <c r="ED41" s="582">
        <f t="shared" si="155"/>
        <v>0</v>
      </c>
      <c r="EE41" s="582"/>
      <c r="EF41" s="582"/>
      <c r="EG41" s="582">
        <v>1758</v>
      </c>
      <c r="EH41" s="582">
        <f t="shared" si="114"/>
        <v>1758</v>
      </c>
      <c r="EI41" s="582"/>
      <c r="EJ41" s="582"/>
      <c r="EK41" s="582"/>
      <c r="EL41" s="582">
        <v>1758</v>
      </c>
      <c r="EM41" s="582">
        <v>175.8</v>
      </c>
      <c r="EN41" s="582">
        <v>527.4</v>
      </c>
      <c r="EO41" s="582">
        <v>1054.8000000000002</v>
      </c>
      <c r="EP41" s="582"/>
      <c r="EQ41" s="582"/>
      <c r="ER41" s="582">
        <f t="shared" si="156"/>
        <v>0</v>
      </c>
      <c r="ES41" s="584"/>
      <c r="ET41" s="585">
        <f t="shared" si="157"/>
        <v>270</v>
      </c>
      <c r="EU41" s="582">
        <f t="shared" si="158"/>
        <v>316.44</v>
      </c>
      <c r="EV41" s="586">
        <v>2012</v>
      </c>
      <c r="EW41" s="587">
        <f t="shared" si="159"/>
        <v>1.6371749399037754E-4</v>
      </c>
      <c r="EX41" s="582">
        <f t="shared" si="160"/>
        <v>1500</v>
      </c>
      <c r="EY41" s="582">
        <f t="shared" si="161"/>
        <v>0</v>
      </c>
      <c r="EZ41" s="582">
        <f t="shared" si="162"/>
        <v>0</v>
      </c>
      <c r="FA41" s="582">
        <f t="shared" si="163"/>
        <v>0</v>
      </c>
      <c r="FB41" s="582">
        <f t="shared" si="164"/>
        <v>0</v>
      </c>
      <c r="FC41" s="582"/>
      <c r="FD41" s="582">
        <f t="shared" si="165"/>
        <v>0</v>
      </c>
      <c r="FE41" s="582"/>
      <c r="FF41" s="582">
        <f t="shared" si="166"/>
        <v>0</v>
      </c>
      <c r="FG41" s="582"/>
      <c r="FH41" s="582"/>
      <c r="FI41" s="582"/>
      <c r="FJ41" s="582"/>
      <c r="FK41" s="582">
        <f t="shared" si="167"/>
        <v>1770</v>
      </c>
      <c r="FL41" s="582">
        <f t="shared" si="168"/>
        <v>0</v>
      </c>
      <c r="FM41" s="582">
        <f t="shared" si="169"/>
        <v>0</v>
      </c>
      <c r="FN41" s="582">
        <f t="shared" si="170"/>
        <v>0</v>
      </c>
      <c r="FO41" s="582">
        <f t="shared" si="171"/>
        <v>0</v>
      </c>
      <c r="FP41" s="582"/>
      <c r="FQ41" s="582">
        <f t="shared" si="172"/>
        <v>0</v>
      </c>
      <c r="FR41" s="582"/>
      <c r="FS41" s="582">
        <f t="shared" si="173"/>
        <v>0</v>
      </c>
      <c r="FT41" s="582"/>
      <c r="FU41" s="582"/>
      <c r="FV41" s="582"/>
      <c r="FW41" s="582"/>
      <c r="FX41" s="582"/>
      <c r="FY41" s="581" t="s">
        <v>417</v>
      </c>
      <c r="FZ41" s="582"/>
      <c r="GA41" s="582"/>
      <c r="GB41" s="582"/>
      <c r="GC41" s="582"/>
      <c r="GD41" s="582"/>
      <c r="GE41" s="582"/>
      <c r="GF41" s="303" t="s">
        <v>417</v>
      </c>
      <c r="GG41" s="303" t="s">
        <v>417</v>
      </c>
      <c r="GH41" s="303" t="s">
        <v>417</v>
      </c>
      <c r="GI41" s="303" t="s">
        <v>417</v>
      </c>
      <c r="GJ41" s="302" t="s">
        <v>417</v>
      </c>
      <c r="GK41" s="303" t="s">
        <v>448</v>
      </c>
      <c r="GL41" s="303" t="s">
        <v>418</v>
      </c>
      <c r="GM41" s="303" t="s">
        <v>419</v>
      </c>
      <c r="GN41" s="600"/>
      <c r="GO41" s="818"/>
      <c r="GP41" s="818" t="s">
        <v>1065</v>
      </c>
      <c r="GQ41" s="685"/>
      <c r="GR41" s="1002"/>
      <c r="GS41" s="590"/>
      <c r="GT41" s="811">
        <v>2</v>
      </c>
      <c r="GU41" s="811">
        <v>2</v>
      </c>
      <c r="GV41" s="590"/>
      <c r="GW41" s="590"/>
      <c r="GX41" s="590"/>
      <c r="GY41" s="590"/>
      <c r="GZ41" s="312">
        <v>4</v>
      </c>
      <c r="HA41" s="814">
        <f t="shared" si="174"/>
        <v>0</v>
      </c>
      <c r="HB41" s="815">
        <f t="shared" si="175"/>
        <v>0</v>
      </c>
      <c r="HC41" s="816">
        <f t="shared" si="176"/>
        <v>0</v>
      </c>
      <c r="HD41" s="815">
        <f t="shared" si="177"/>
        <v>0</v>
      </c>
      <c r="HE41" s="814">
        <v>0.1</v>
      </c>
      <c r="HF41" s="815">
        <f t="shared" si="178"/>
        <v>0</v>
      </c>
      <c r="HG41" s="816">
        <f t="shared" si="179"/>
        <v>2.94</v>
      </c>
      <c r="HH41" s="815">
        <f t="shared" si="180"/>
        <v>1758</v>
      </c>
      <c r="HI41" s="591">
        <f t="shared" si="90"/>
        <v>0</v>
      </c>
      <c r="HL41" s="688">
        <f t="shared" si="14"/>
        <v>0</v>
      </c>
    </row>
    <row r="42" spans="1:220" s="592" customFormat="1" ht="96" outlineLevel="1">
      <c r="A42" s="578" t="s">
        <v>388</v>
      </c>
      <c r="B42" s="579"/>
      <c r="C42" s="580">
        <v>27</v>
      </c>
      <c r="D42" s="580"/>
      <c r="E42" s="580"/>
      <c r="F42" s="267" t="s">
        <v>264</v>
      </c>
      <c r="G42" s="270"/>
      <c r="H42" s="270"/>
      <c r="I42" s="270"/>
      <c r="J42" s="581">
        <v>2010</v>
      </c>
      <c r="K42" s="581">
        <v>2011</v>
      </c>
      <c r="L42" s="581" t="s">
        <v>418</v>
      </c>
      <c r="M42" s="581" t="s">
        <v>420</v>
      </c>
      <c r="N42" s="581" t="s">
        <v>420</v>
      </c>
      <c r="O42" s="581" t="s">
        <v>420</v>
      </c>
      <c r="P42" s="273" t="s">
        <v>1337</v>
      </c>
      <c r="Q42" s="273">
        <v>1</v>
      </c>
      <c r="R42" s="273"/>
      <c r="S42" s="273"/>
      <c r="T42" s="273"/>
      <c r="U42" s="582">
        <v>0</v>
      </c>
      <c r="V42" s="582">
        <v>2.04</v>
      </c>
      <c r="W42" s="582">
        <v>0</v>
      </c>
      <c r="X42" s="582">
        <v>0</v>
      </c>
      <c r="Y42" s="583">
        <v>0.1</v>
      </c>
      <c r="Z42" s="582">
        <v>2.04</v>
      </c>
      <c r="AA42" s="582">
        <v>0</v>
      </c>
      <c r="AB42" s="582">
        <v>0</v>
      </c>
      <c r="AC42" s="583">
        <v>0.1</v>
      </c>
      <c r="AD42" s="583">
        <v>2.04</v>
      </c>
      <c r="AE42" s="583">
        <v>0</v>
      </c>
      <c r="AF42" s="583">
        <v>0</v>
      </c>
      <c r="AG42" s="582">
        <f t="shared" si="146"/>
        <v>0.1</v>
      </c>
      <c r="AH42" s="582">
        <f t="shared" si="147"/>
        <v>2.04</v>
      </c>
      <c r="AI42" s="582">
        <f t="shared" si="148"/>
        <v>0</v>
      </c>
      <c r="AJ42" s="582">
        <f t="shared" si="149"/>
        <v>0</v>
      </c>
      <c r="AK42" s="582">
        <f t="shared" si="181"/>
        <v>0</v>
      </c>
      <c r="AL42" s="582">
        <f t="shared" si="182"/>
        <v>0</v>
      </c>
      <c r="AM42" s="582"/>
      <c r="AN42" s="582"/>
      <c r="AO42" s="582">
        <f t="shared" si="183"/>
        <v>0</v>
      </c>
      <c r="AP42" s="582">
        <f t="shared" si="184"/>
        <v>0</v>
      </c>
      <c r="AQ42" s="582"/>
      <c r="AR42" s="582"/>
      <c r="AS42" s="582">
        <f t="shared" si="150"/>
        <v>0</v>
      </c>
      <c r="AT42" s="582">
        <f t="shared" si="151"/>
        <v>0</v>
      </c>
      <c r="AU42" s="582"/>
      <c r="AV42" s="582"/>
      <c r="AW42" s="582">
        <f t="shared" si="152"/>
        <v>0.1</v>
      </c>
      <c r="AX42" s="582">
        <f t="shared" si="153"/>
        <v>2.04</v>
      </c>
      <c r="AY42" s="582"/>
      <c r="AZ42" s="582"/>
      <c r="BA42" s="582"/>
      <c r="BB42" s="582"/>
      <c r="BC42" s="582"/>
      <c r="BD42" s="582"/>
      <c r="BE42" s="582"/>
      <c r="BF42" s="582"/>
      <c r="BG42" s="582"/>
      <c r="BH42" s="582"/>
      <c r="BI42" s="582">
        <v>0.1</v>
      </c>
      <c r="BJ42" s="582">
        <v>2.04</v>
      </c>
      <c r="BK42" s="582"/>
      <c r="BL42" s="582"/>
      <c r="BM42" s="582">
        <v>0</v>
      </c>
      <c r="BN42" s="582">
        <v>0</v>
      </c>
      <c r="BO42" s="582">
        <v>0</v>
      </c>
      <c r="BP42" s="582">
        <v>0</v>
      </c>
      <c r="BQ42" s="582">
        <v>0</v>
      </c>
      <c r="BR42" s="582">
        <v>0</v>
      </c>
      <c r="BS42" s="582">
        <v>0</v>
      </c>
      <c r="BT42" s="582">
        <v>0</v>
      </c>
      <c r="BU42" s="582">
        <f t="shared" si="109"/>
        <v>1177</v>
      </c>
      <c r="BV42" s="582">
        <v>107</v>
      </c>
      <c r="BW42" s="582">
        <v>0</v>
      </c>
      <c r="BX42" s="582">
        <v>1040</v>
      </c>
      <c r="BY42" s="582">
        <v>30</v>
      </c>
      <c r="BZ42" s="582">
        <v>1177</v>
      </c>
      <c r="CA42" s="582"/>
      <c r="CB42" s="582"/>
      <c r="CC42" s="581" t="s">
        <v>425</v>
      </c>
      <c r="CD42" s="582">
        <v>20.8</v>
      </c>
      <c r="CE42" s="582">
        <v>555</v>
      </c>
      <c r="CF42" s="581">
        <v>5.9</v>
      </c>
      <c r="CG42" s="581">
        <v>11.1</v>
      </c>
      <c r="CH42" s="582"/>
      <c r="CI42" s="582"/>
      <c r="CJ42" s="582"/>
      <c r="CK42" s="582">
        <v>107</v>
      </c>
      <c r="CL42" s="582"/>
      <c r="CM42" s="582">
        <v>1070</v>
      </c>
      <c r="CN42" s="582">
        <v>1070</v>
      </c>
      <c r="CO42" s="582">
        <v>107</v>
      </c>
      <c r="CP42" s="582">
        <v>1070</v>
      </c>
      <c r="CQ42" s="582">
        <f t="shared" si="154"/>
        <v>1070</v>
      </c>
      <c r="CR42" s="582"/>
      <c r="CS42" s="582"/>
      <c r="CT42" s="582">
        <v>1070</v>
      </c>
      <c r="CU42" s="582"/>
      <c r="CV42" s="582">
        <v>0</v>
      </c>
      <c r="CW42" s="582">
        <v>0</v>
      </c>
      <c r="CX42" s="582">
        <v>0</v>
      </c>
      <c r="CY42" s="809">
        <f t="shared" si="111"/>
        <v>0</v>
      </c>
      <c r="CZ42" s="582"/>
      <c r="DA42" s="582"/>
      <c r="DB42" s="582"/>
      <c r="DC42" s="582"/>
      <c r="DD42" s="582">
        <v>126.25999999999999</v>
      </c>
      <c r="DE42" s="582">
        <v>1262.5999999999999</v>
      </c>
      <c r="DF42" s="582">
        <f t="shared" si="112"/>
        <v>1262.5999999999999</v>
      </c>
      <c r="DG42" s="582"/>
      <c r="DH42" s="582"/>
      <c r="DI42" s="582"/>
      <c r="DJ42" s="582"/>
      <c r="DK42" s="582"/>
      <c r="DL42" s="582">
        <v>1262.5999999999999</v>
      </c>
      <c r="DM42" s="582"/>
      <c r="DN42" s="582"/>
      <c r="DO42" s="582"/>
      <c r="DP42" s="582"/>
      <c r="DQ42" s="582">
        <v>0</v>
      </c>
      <c r="DR42" s="582">
        <v>0</v>
      </c>
      <c r="DS42" s="582">
        <v>0</v>
      </c>
      <c r="DT42" s="582"/>
      <c r="DU42" s="582"/>
      <c r="DV42" s="582"/>
      <c r="DW42" s="582"/>
      <c r="DX42" s="582">
        <v>1262.5999999999999</v>
      </c>
      <c r="DY42" s="582"/>
      <c r="DZ42" s="582"/>
      <c r="EA42" s="582"/>
      <c r="EB42" s="582"/>
      <c r="EC42" s="582"/>
      <c r="ED42" s="582">
        <f t="shared" si="155"/>
        <v>0</v>
      </c>
      <c r="EE42" s="582"/>
      <c r="EF42" s="582">
        <v>0</v>
      </c>
      <c r="EG42" s="582">
        <v>1177</v>
      </c>
      <c r="EH42" s="582">
        <f t="shared" si="114"/>
        <v>1177</v>
      </c>
      <c r="EI42" s="582"/>
      <c r="EJ42" s="582"/>
      <c r="EK42" s="582"/>
      <c r="EL42" s="582">
        <v>1177</v>
      </c>
      <c r="EM42" s="582">
        <v>117.7</v>
      </c>
      <c r="EN42" s="582">
        <v>353.1</v>
      </c>
      <c r="EO42" s="582">
        <v>706.19999999999993</v>
      </c>
      <c r="EP42" s="582"/>
      <c r="EQ42" s="582"/>
      <c r="ER42" s="582">
        <f t="shared" si="156"/>
        <v>0</v>
      </c>
      <c r="ES42" s="584"/>
      <c r="ET42" s="585">
        <f t="shared" si="157"/>
        <v>192.6</v>
      </c>
      <c r="EU42" s="582">
        <f t="shared" si="158"/>
        <v>211.85999999999999</v>
      </c>
      <c r="EV42" s="586">
        <v>2012</v>
      </c>
      <c r="EW42" s="587">
        <f t="shared" si="159"/>
        <v>1.1678514571313599E-4</v>
      </c>
      <c r="EX42" s="582">
        <f t="shared" si="160"/>
        <v>1070</v>
      </c>
      <c r="EY42" s="582">
        <f t="shared" si="161"/>
        <v>0</v>
      </c>
      <c r="EZ42" s="582">
        <f t="shared" si="162"/>
        <v>0</v>
      </c>
      <c r="FA42" s="582">
        <f t="shared" si="163"/>
        <v>0</v>
      </c>
      <c r="FB42" s="582">
        <f t="shared" si="164"/>
        <v>0</v>
      </c>
      <c r="FC42" s="582"/>
      <c r="FD42" s="582">
        <f t="shared" si="165"/>
        <v>0</v>
      </c>
      <c r="FE42" s="582"/>
      <c r="FF42" s="582">
        <f t="shared" si="166"/>
        <v>0</v>
      </c>
      <c r="FG42" s="582"/>
      <c r="FH42" s="582"/>
      <c r="FI42" s="582"/>
      <c r="FJ42" s="582"/>
      <c r="FK42" s="582">
        <f t="shared" si="167"/>
        <v>1262.5999999999999</v>
      </c>
      <c r="FL42" s="582">
        <f t="shared" si="168"/>
        <v>0</v>
      </c>
      <c r="FM42" s="582">
        <f t="shared" si="169"/>
        <v>0</v>
      </c>
      <c r="FN42" s="582">
        <f t="shared" si="170"/>
        <v>0</v>
      </c>
      <c r="FO42" s="582">
        <f t="shared" si="171"/>
        <v>0</v>
      </c>
      <c r="FP42" s="582"/>
      <c r="FQ42" s="582">
        <f t="shared" si="172"/>
        <v>0</v>
      </c>
      <c r="FR42" s="582"/>
      <c r="FS42" s="582">
        <f t="shared" si="173"/>
        <v>0</v>
      </c>
      <c r="FT42" s="582"/>
      <c r="FU42" s="582"/>
      <c r="FV42" s="582"/>
      <c r="FW42" s="582"/>
      <c r="FX42" s="582"/>
      <c r="FY42" s="581" t="s">
        <v>417</v>
      </c>
      <c r="FZ42" s="582"/>
      <c r="GA42" s="582"/>
      <c r="GB42" s="582"/>
      <c r="GC42" s="582"/>
      <c r="GD42" s="582"/>
      <c r="GE42" s="582"/>
      <c r="GF42" s="304" t="s">
        <v>417</v>
      </c>
      <c r="GG42" s="304" t="s">
        <v>417</v>
      </c>
      <c r="GH42" s="304" t="s">
        <v>417</v>
      </c>
      <c r="GI42" s="304" t="s">
        <v>417</v>
      </c>
      <c r="GJ42" s="304" t="s">
        <v>417</v>
      </c>
      <c r="GK42" s="304" t="s">
        <v>448</v>
      </c>
      <c r="GL42" s="304" t="s">
        <v>418</v>
      </c>
      <c r="GM42" s="304" t="s">
        <v>419</v>
      </c>
      <c r="GN42" s="600"/>
      <c r="GO42" s="818"/>
      <c r="GP42" s="818" t="s">
        <v>1065</v>
      </c>
      <c r="GQ42" s="685"/>
      <c r="GR42" s="1002"/>
      <c r="GS42" s="590"/>
      <c r="GT42" s="811">
        <v>2</v>
      </c>
      <c r="GU42" s="811">
        <v>2</v>
      </c>
      <c r="GV42" s="590"/>
      <c r="GW42" s="590"/>
      <c r="GX42" s="590"/>
      <c r="GY42" s="590"/>
      <c r="GZ42" s="312">
        <v>4</v>
      </c>
      <c r="HA42" s="814">
        <f t="shared" si="174"/>
        <v>0</v>
      </c>
      <c r="HB42" s="815">
        <f t="shared" si="175"/>
        <v>0</v>
      </c>
      <c r="HC42" s="816">
        <f t="shared" si="176"/>
        <v>0</v>
      </c>
      <c r="HD42" s="815">
        <f t="shared" si="177"/>
        <v>0</v>
      </c>
      <c r="HE42" s="814">
        <v>0.1</v>
      </c>
      <c r="HF42" s="815">
        <f t="shared" si="178"/>
        <v>0</v>
      </c>
      <c r="HG42" s="816">
        <f t="shared" si="179"/>
        <v>2.04</v>
      </c>
      <c r="HH42" s="815">
        <f t="shared" si="180"/>
        <v>1177</v>
      </c>
      <c r="HI42" s="591">
        <f t="shared" si="90"/>
        <v>0</v>
      </c>
      <c r="HL42" s="688">
        <f t="shared" si="14"/>
        <v>0</v>
      </c>
    </row>
    <row r="43" spans="1:220" s="592" customFormat="1" ht="132" outlineLevel="1">
      <c r="A43" s="578" t="s">
        <v>388</v>
      </c>
      <c r="B43" s="579"/>
      <c r="C43" s="580">
        <v>28</v>
      </c>
      <c r="D43" s="580"/>
      <c r="E43" s="580"/>
      <c r="F43" s="267" t="s">
        <v>265</v>
      </c>
      <c r="G43" s="270"/>
      <c r="H43" s="270"/>
      <c r="I43" s="270"/>
      <c r="J43" s="581">
        <v>2010</v>
      </c>
      <c r="K43" s="581">
        <v>2011</v>
      </c>
      <c r="L43" s="581" t="s">
        <v>418</v>
      </c>
      <c r="M43" s="581" t="s">
        <v>420</v>
      </c>
      <c r="N43" s="581" t="s">
        <v>420</v>
      </c>
      <c r="O43" s="581" t="s">
        <v>420</v>
      </c>
      <c r="P43" s="273" t="s">
        <v>1337</v>
      </c>
      <c r="Q43" s="273">
        <v>1</v>
      </c>
      <c r="R43" s="273"/>
      <c r="S43" s="273"/>
      <c r="T43" s="273"/>
      <c r="U43" s="582">
        <v>0</v>
      </c>
      <c r="V43" s="582">
        <v>4.67</v>
      </c>
      <c r="W43" s="582">
        <v>0</v>
      </c>
      <c r="X43" s="582">
        <v>0</v>
      </c>
      <c r="Y43" s="583">
        <v>0.16</v>
      </c>
      <c r="Z43" s="582">
        <v>4.67</v>
      </c>
      <c r="AA43" s="582">
        <v>0</v>
      </c>
      <c r="AB43" s="582">
        <v>0</v>
      </c>
      <c r="AC43" s="583">
        <v>0.16</v>
      </c>
      <c r="AD43" s="583">
        <v>4.67</v>
      </c>
      <c r="AE43" s="583">
        <v>0</v>
      </c>
      <c r="AF43" s="583">
        <v>0</v>
      </c>
      <c r="AG43" s="582">
        <f t="shared" si="146"/>
        <v>0.16</v>
      </c>
      <c r="AH43" s="582">
        <f t="shared" si="147"/>
        <v>4.67</v>
      </c>
      <c r="AI43" s="582">
        <f t="shared" si="148"/>
        <v>0</v>
      </c>
      <c r="AJ43" s="582">
        <f t="shared" si="149"/>
        <v>0</v>
      </c>
      <c r="AK43" s="582">
        <f t="shared" si="181"/>
        <v>0</v>
      </c>
      <c r="AL43" s="582">
        <f t="shared" si="182"/>
        <v>0</v>
      </c>
      <c r="AM43" s="582"/>
      <c r="AN43" s="582"/>
      <c r="AO43" s="582">
        <f t="shared" si="183"/>
        <v>0</v>
      </c>
      <c r="AP43" s="582">
        <f t="shared" si="184"/>
        <v>0</v>
      </c>
      <c r="AQ43" s="582"/>
      <c r="AR43" s="582"/>
      <c r="AS43" s="582">
        <f t="shared" si="150"/>
        <v>0</v>
      </c>
      <c r="AT43" s="582">
        <f t="shared" si="151"/>
        <v>0</v>
      </c>
      <c r="AU43" s="582"/>
      <c r="AV43" s="582"/>
      <c r="AW43" s="582">
        <f t="shared" si="152"/>
        <v>0.16</v>
      </c>
      <c r="AX43" s="582">
        <f t="shared" si="153"/>
        <v>4.67</v>
      </c>
      <c r="AY43" s="582"/>
      <c r="AZ43" s="582"/>
      <c r="BA43" s="582"/>
      <c r="BB43" s="582"/>
      <c r="BC43" s="582"/>
      <c r="BD43" s="582"/>
      <c r="BE43" s="582"/>
      <c r="BF43" s="582"/>
      <c r="BG43" s="582"/>
      <c r="BH43" s="582"/>
      <c r="BI43" s="582">
        <v>0.16</v>
      </c>
      <c r="BJ43" s="582">
        <v>4.67</v>
      </c>
      <c r="BK43" s="582"/>
      <c r="BL43" s="582"/>
      <c r="BM43" s="582">
        <v>0</v>
      </c>
      <c r="BN43" s="582">
        <v>0</v>
      </c>
      <c r="BO43" s="582">
        <v>0</v>
      </c>
      <c r="BP43" s="582">
        <v>0</v>
      </c>
      <c r="BQ43" s="582">
        <v>0</v>
      </c>
      <c r="BR43" s="582">
        <v>0</v>
      </c>
      <c r="BS43" s="582">
        <v>0</v>
      </c>
      <c r="BT43" s="582">
        <v>0</v>
      </c>
      <c r="BU43" s="582">
        <f t="shared" si="109"/>
        <v>1980</v>
      </c>
      <c r="BV43" s="582">
        <v>180</v>
      </c>
      <c r="BW43" s="582">
        <v>0</v>
      </c>
      <c r="BX43" s="582">
        <v>1755</v>
      </c>
      <c r="BY43" s="582">
        <v>45</v>
      </c>
      <c r="BZ43" s="582">
        <v>1980</v>
      </c>
      <c r="CA43" s="582"/>
      <c r="CB43" s="582"/>
      <c r="CC43" s="581" t="s">
        <v>425</v>
      </c>
      <c r="CD43" s="582">
        <v>15.5</v>
      </c>
      <c r="CE43" s="582">
        <v>77</v>
      </c>
      <c r="CF43" s="581">
        <v>7.5</v>
      </c>
      <c r="CG43" s="581">
        <v>18.600000000000001</v>
      </c>
      <c r="CH43" s="582"/>
      <c r="CI43" s="582"/>
      <c r="CJ43" s="582"/>
      <c r="CK43" s="582">
        <v>180</v>
      </c>
      <c r="CL43" s="582"/>
      <c r="CM43" s="582">
        <v>1800</v>
      </c>
      <c r="CN43" s="582">
        <v>1800</v>
      </c>
      <c r="CO43" s="582">
        <v>180</v>
      </c>
      <c r="CP43" s="582">
        <v>1800</v>
      </c>
      <c r="CQ43" s="582">
        <f t="shared" si="154"/>
        <v>1800</v>
      </c>
      <c r="CR43" s="582"/>
      <c r="CS43" s="582"/>
      <c r="CT43" s="582"/>
      <c r="CU43" s="582">
        <v>1800</v>
      </c>
      <c r="CV43" s="582">
        <v>180</v>
      </c>
      <c r="CW43" s="582">
        <v>540</v>
      </c>
      <c r="CX43" s="582">
        <v>1080</v>
      </c>
      <c r="CY43" s="809">
        <f t="shared" si="111"/>
        <v>0</v>
      </c>
      <c r="CZ43" s="582"/>
      <c r="DA43" s="582"/>
      <c r="DB43" s="582"/>
      <c r="DC43" s="582"/>
      <c r="DD43" s="582">
        <v>212.39999999999998</v>
      </c>
      <c r="DE43" s="582">
        <v>2124</v>
      </c>
      <c r="DF43" s="582">
        <f t="shared" si="112"/>
        <v>2124</v>
      </c>
      <c r="DG43" s="582"/>
      <c r="DH43" s="582"/>
      <c r="DI43" s="582"/>
      <c r="DJ43" s="582"/>
      <c r="DK43" s="582"/>
      <c r="DL43" s="582"/>
      <c r="DM43" s="582"/>
      <c r="DN43" s="582">
        <v>2124</v>
      </c>
      <c r="DO43" s="582"/>
      <c r="DP43" s="582"/>
      <c r="DQ43" s="582">
        <v>0</v>
      </c>
      <c r="DR43" s="582">
        <v>0</v>
      </c>
      <c r="DS43" s="582">
        <v>0</v>
      </c>
      <c r="DT43" s="582"/>
      <c r="DU43" s="582"/>
      <c r="DV43" s="582"/>
      <c r="DW43" s="582"/>
      <c r="DX43" s="582">
        <v>2124</v>
      </c>
      <c r="DY43" s="582"/>
      <c r="DZ43" s="582"/>
      <c r="EA43" s="582"/>
      <c r="EB43" s="582"/>
      <c r="EC43" s="582"/>
      <c r="ED43" s="582">
        <f t="shared" si="155"/>
        <v>0</v>
      </c>
      <c r="EE43" s="582"/>
      <c r="EF43" s="601">
        <v>0</v>
      </c>
      <c r="EG43" s="582">
        <v>1980</v>
      </c>
      <c r="EH43" s="582">
        <f t="shared" si="114"/>
        <v>1980</v>
      </c>
      <c r="EI43" s="582"/>
      <c r="EJ43" s="582"/>
      <c r="EK43" s="582"/>
      <c r="EL43" s="582">
        <v>1980</v>
      </c>
      <c r="EM43" s="582">
        <v>198</v>
      </c>
      <c r="EN43" s="582">
        <v>594</v>
      </c>
      <c r="EO43" s="582">
        <v>1188</v>
      </c>
      <c r="EP43" s="582"/>
      <c r="EQ43" s="582"/>
      <c r="ER43" s="582">
        <f t="shared" si="156"/>
        <v>0</v>
      </c>
      <c r="ES43" s="584"/>
      <c r="ET43" s="585">
        <f t="shared" si="157"/>
        <v>324</v>
      </c>
      <c r="EU43" s="582">
        <f t="shared" si="158"/>
        <v>356.4</v>
      </c>
      <c r="EV43" s="586">
        <v>2012</v>
      </c>
      <c r="EW43" s="587">
        <f t="shared" si="159"/>
        <v>1.9646099278845306E-4</v>
      </c>
      <c r="EX43" s="582">
        <f t="shared" si="160"/>
        <v>1800</v>
      </c>
      <c r="EY43" s="582">
        <f t="shared" si="161"/>
        <v>0</v>
      </c>
      <c r="EZ43" s="582">
        <f t="shared" si="162"/>
        <v>0</v>
      </c>
      <c r="FA43" s="582">
        <f t="shared" si="163"/>
        <v>0</v>
      </c>
      <c r="FB43" s="582">
        <f t="shared" si="164"/>
        <v>0</v>
      </c>
      <c r="FC43" s="582"/>
      <c r="FD43" s="582">
        <f t="shared" si="165"/>
        <v>0</v>
      </c>
      <c r="FE43" s="582"/>
      <c r="FF43" s="582">
        <f t="shared" si="166"/>
        <v>0</v>
      </c>
      <c r="FG43" s="582"/>
      <c r="FH43" s="582"/>
      <c r="FI43" s="582"/>
      <c r="FJ43" s="582"/>
      <c r="FK43" s="582">
        <f t="shared" si="167"/>
        <v>2124</v>
      </c>
      <c r="FL43" s="582">
        <f t="shared" si="168"/>
        <v>0</v>
      </c>
      <c r="FM43" s="582">
        <f t="shared" si="169"/>
        <v>0</v>
      </c>
      <c r="FN43" s="582">
        <f t="shared" si="170"/>
        <v>0</v>
      </c>
      <c r="FO43" s="582">
        <f t="shared" si="171"/>
        <v>0</v>
      </c>
      <c r="FP43" s="582"/>
      <c r="FQ43" s="582">
        <f t="shared" si="172"/>
        <v>0</v>
      </c>
      <c r="FR43" s="582"/>
      <c r="FS43" s="582">
        <f t="shared" si="173"/>
        <v>0</v>
      </c>
      <c r="FT43" s="582"/>
      <c r="FU43" s="582"/>
      <c r="FV43" s="582"/>
      <c r="FW43" s="582"/>
      <c r="FX43" s="582"/>
      <c r="FY43" s="581" t="s">
        <v>417</v>
      </c>
      <c r="FZ43" s="582"/>
      <c r="GA43" s="582"/>
      <c r="GB43" s="582"/>
      <c r="GC43" s="582"/>
      <c r="GD43" s="582"/>
      <c r="GE43" s="582"/>
      <c r="GF43" s="304" t="s">
        <v>417</v>
      </c>
      <c r="GG43" s="304" t="s">
        <v>417</v>
      </c>
      <c r="GH43" s="304" t="s">
        <v>417</v>
      </c>
      <c r="GI43" s="304" t="s">
        <v>417</v>
      </c>
      <c r="GJ43" s="304" t="s">
        <v>417</v>
      </c>
      <c r="GK43" s="304" t="s">
        <v>448</v>
      </c>
      <c r="GL43" s="304" t="s">
        <v>418</v>
      </c>
      <c r="GM43" s="304" t="s">
        <v>419</v>
      </c>
      <c r="GN43" s="600"/>
      <c r="GO43" s="818"/>
      <c r="GP43" s="818" t="s">
        <v>1065</v>
      </c>
      <c r="GQ43" s="685"/>
      <c r="GR43" s="1002"/>
      <c r="GS43" s="590"/>
      <c r="GT43" s="811">
        <v>2</v>
      </c>
      <c r="GU43" s="811">
        <v>2</v>
      </c>
      <c r="GV43" s="590"/>
      <c r="GW43" s="590"/>
      <c r="GX43" s="590"/>
      <c r="GY43" s="590"/>
      <c r="GZ43" s="312">
        <v>4</v>
      </c>
      <c r="HA43" s="814">
        <f t="shared" si="174"/>
        <v>0</v>
      </c>
      <c r="HB43" s="815">
        <f t="shared" si="175"/>
        <v>0</v>
      </c>
      <c r="HC43" s="816">
        <f t="shared" si="176"/>
        <v>0</v>
      </c>
      <c r="HD43" s="815">
        <f t="shared" si="177"/>
        <v>0</v>
      </c>
      <c r="HE43" s="602">
        <v>0.16</v>
      </c>
      <c r="HF43" s="809">
        <f t="shared" si="178"/>
        <v>0</v>
      </c>
      <c r="HG43" s="811">
        <f t="shared" si="179"/>
        <v>4.67</v>
      </c>
      <c r="HH43" s="809">
        <f t="shared" si="180"/>
        <v>1980</v>
      </c>
      <c r="HI43" s="591">
        <f t="shared" si="90"/>
        <v>0</v>
      </c>
      <c r="HL43" s="688">
        <f t="shared" si="14"/>
        <v>0</v>
      </c>
    </row>
    <row r="44" spans="1:220" s="592" customFormat="1" ht="60" outlineLevel="1">
      <c r="A44" s="578" t="s">
        <v>388</v>
      </c>
      <c r="B44" s="579"/>
      <c r="C44" s="580">
        <v>29</v>
      </c>
      <c r="D44" s="580"/>
      <c r="E44" s="580"/>
      <c r="F44" s="267" t="s">
        <v>266</v>
      </c>
      <c r="G44" s="270"/>
      <c r="H44" s="270"/>
      <c r="I44" s="270"/>
      <c r="J44" s="581">
        <v>2010</v>
      </c>
      <c r="K44" s="581">
        <v>2012</v>
      </c>
      <c r="L44" s="581" t="s">
        <v>418</v>
      </c>
      <c r="M44" s="581" t="s">
        <v>420</v>
      </c>
      <c r="N44" s="581" t="s">
        <v>418</v>
      </c>
      <c r="O44" s="581" t="s">
        <v>418</v>
      </c>
      <c r="P44" s="273" t="s">
        <v>1337</v>
      </c>
      <c r="Q44" s="273">
        <v>1</v>
      </c>
      <c r="R44" s="273"/>
      <c r="S44" s="273">
        <v>2</v>
      </c>
      <c r="T44" s="273"/>
      <c r="U44" s="582">
        <v>0</v>
      </c>
      <c r="V44" s="582">
        <v>1.1000000000000001</v>
      </c>
      <c r="W44" s="582">
        <v>0</v>
      </c>
      <c r="X44" s="582">
        <v>0</v>
      </c>
      <c r="Y44" s="583">
        <v>0</v>
      </c>
      <c r="Z44" s="582">
        <v>1.1000000000000001</v>
      </c>
      <c r="AA44" s="582">
        <v>0</v>
      </c>
      <c r="AB44" s="582">
        <v>0</v>
      </c>
      <c r="AC44" s="583">
        <v>0</v>
      </c>
      <c r="AD44" s="583">
        <v>1.1000000000000001</v>
      </c>
      <c r="AE44" s="583">
        <v>0</v>
      </c>
      <c r="AF44" s="583">
        <v>0</v>
      </c>
      <c r="AG44" s="582">
        <f t="shared" si="146"/>
        <v>0</v>
      </c>
      <c r="AH44" s="582">
        <f t="shared" si="147"/>
        <v>1.1000000000000001</v>
      </c>
      <c r="AI44" s="582">
        <f t="shared" si="148"/>
        <v>0</v>
      </c>
      <c r="AJ44" s="582">
        <f t="shared" si="149"/>
        <v>0</v>
      </c>
      <c r="AK44" s="582">
        <f t="shared" si="181"/>
        <v>0</v>
      </c>
      <c r="AL44" s="582">
        <f t="shared" si="182"/>
        <v>0</v>
      </c>
      <c r="AM44" s="582"/>
      <c r="AN44" s="582"/>
      <c r="AO44" s="582">
        <f t="shared" si="183"/>
        <v>0</v>
      </c>
      <c r="AP44" s="582">
        <f t="shared" si="184"/>
        <v>0</v>
      </c>
      <c r="AQ44" s="582"/>
      <c r="AR44" s="582"/>
      <c r="AS44" s="582">
        <f t="shared" si="150"/>
        <v>0</v>
      </c>
      <c r="AT44" s="582">
        <f t="shared" si="151"/>
        <v>0</v>
      </c>
      <c r="AU44" s="582"/>
      <c r="AV44" s="582"/>
      <c r="AW44" s="582">
        <f t="shared" si="152"/>
        <v>0</v>
      </c>
      <c r="AX44" s="582">
        <f t="shared" si="153"/>
        <v>1.1000000000000001</v>
      </c>
      <c r="AY44" s="582"/>
      <c r="AZ44" s="582"/>
      <c r="BA44" s="582"/>
      <c r="BB44" s="582"/>
      <c r="BC44" s="582"/>
      <c r="BD44" s="582"/>
      <c r="BE44" s="582"/>
      <c r="BF44" s="582"/>
      <c r="BG44" s="582"/>
      <c r="BH44" s="582"/>
      <c r="BI44" s="582">
        <v>0</v>
      </c>
      <c r="BJ44" s="582">
        <v>1.1000000000000001</v>
      </c>
      <c r="BK44" s="582"/>
      <c r="BL44" s="582"/>
      <c r="BM44" s="582">
        <v>0.1</v>
      </c>
      <c r="BN44" s="582">
        <v>0</v>
      </c>
      <c r="BO44" s="582">
        <v>0</v>
      </c>
      <c r="BP44" s="582">
        <v>0</v>
      </c>
      <c r="BQ44" s="582">
        <v>0.1</v>
      </c>
      <c r="BR44" s="582">
        <v>0</v>
      </c>
      <c r="BS44" s="582">
        <v>0</v>
      </c>
      <c r="BT44" s="582">
        <v>0</v>
      </c>
      <c r="BU44" s="582">
        <f t="shared" si="109"/>
        <v>2266.0100000000002</v>
      </c>
      <c r="BV44" s="582">
        <v>147</v>
      </c>
      <c r="BW44" s="582">
        <v>272.01</v>
      </c>
      <c r="BX44" s="582">
        <v>1481</v>
      </c>
      <c r="BY44" s="582">
        <v>366</v>
      </c>
      <c r="BZ44" s="582">
        <v>2266.0100000000002</v>
      </c>
      <c r="CA44" s="582"/>
      <c r="CB44" s="582"/>
      <c r="CC44" s="581" t="s">
        <v>425</v>
      </c>
      <c r="CD44" s="582">
        <v>14.7</v>
      </c>
      <c r="CE44" s="582">
        <v>-41</v>
      </c>
      <c r="CF44" s="581">
        <v>7.8</v>
      </c>
      <c r="CG44" s="581" t="s">
        <v>429</v>
      </c>
      <c r="CH44" s="582"/>
      <c r="CI44" s="582"/>
      <c r="CJ44" s="582"/>
      <c r="CK44" s="582">
        <v>147</v>
      </c>
      <c r="CL44" s="582"/>
      <c r="CM44" s="582">
        <v>2000</v>
      </c>
      <c r="CN44" s="582">
        <v>2000</v>
      </c>
      <c r="CO44" s="582"/>
      <c r="CP44" s="582">
        <v>2000</v>
      </c>
      <c r="CQ44" s="582">
        <f t="shared" si="154"/>
        <v>2000</v>
      </c>
      <c r="CR44" s="582"/>
      <c r="CS44" s="582"/>
      <c r="CT44" s="582"/>
      <c r="CU44" s="582">
        <v>2000</v>
      </c>
      <c r="CV44" s="582">
        <v>200</v>
      </c>
      <c r="CW44" s="582">
        <v>600</v>
      </c>
      <c r="CX44" s="582">
        <v>1200</v>
      </c>
      <c r="CY44" s="809">
        <f t="shared" si="111"/>
        <v>0</v>
      </c>
      <c r="CZ44" s="582"/>
      <c r="DA44" s="582"/>
      <c r="DB44" s="582"/>
      <c r="DC44" s="582"/>
      <c r="DD44" s="582"/>
      <c r="DE44" s="582">
        <v>2360</v>
      </c>
      <c r="DF44" s="582">
        <f t="shared" si="112"/>
        <v>2360</v>
      </c>
      <c r="DG44" s="582"/>
      <c r="DH44" s="582"/>
      <c r="DI44" s="582"/>
      <c r="DJ44" s="582"/>
      <c r="DK44" s="582"/>
      <c r="DL44" s="582"/>
      <c r="DM44" s="582"/>
      <c r="DN44" s="582">
        <v>2360</v>
      </c>
      <c r="DO44" s="582"/>
      <c r="DP44" s="582"/>
      <c r="DQ44" s="582">
        <v>0</v>
      </c>
      <c r="DR44" s="582">
        <v>0</v>
      </c>
      <c r="DS44" s="582">
        <v>0</v>
      </c>
      <c r="DT44" s="582"/>
      <c r="DU44" s="582"/>
      <c r="DV44" s="582"/>
      <c r="DW44" s="582"/>
      <c r="DX44" s="582">
        <v>2360</v>
      </c>
      <c r="DY44" s="582"/>
      <c r="DZ44" s="582"/>
      <c r="EA44" s="582"/>
      <c r="EB44" s="582"/>
      <c r="EC44" s="582"/>
      <c r="ED44" s="582">
        <f t="shared" si="155"/>
        <v>0</v>
      </c>
      <c r="EE44" s="582"/>
      <c r="EF44" s="582"/>
      <c r="EG44" s="582">
        <v>2147</v>
      </c>
      <c r="EH44" s="582">
        <f t="shared" si="114"/>
        <v>2147</v>
      </c>
      <c r="EI44" s="582"/>
      <c r="EJ44" s="582"/>
      <c r="EK44" s="582"/>
      <c r="EL44" s="582">
        <v>2147</v>
      </c>
      <c r="EM44" s="582">
        <v>214.7</v>
      </c>
      <c r="EN44" s="582">
        <v>644.1</v>
      </c>
      <c r="EO44" s="582">
        <v>1288.1999999999998</v>
      </c>
      <c r="EP44" s="582"/>
      <c r="EQ44" s="582"/>
      <c r="ER44" s="582">
        <f t="shared" si="156"/>
        <v>0</v>
      </c>
      <c r="ES44" s="584"/>
      <c r="ET44" s="585">
        <f t="shared" si="157"/>
        <v>360</v>
      </c>
      <c r="EU44" s="582">
        <f t="shared" si="158"/>
        <v>386.46</v>
      </c>
      <c r="EV44" s="586">
        <v>2012</v>
      </c>
      <c r="EW44" s="587">
        <f t="shared" si="159"/>
        <v>2.1828999198717007E-4</v>
      </c>
      <c r="EX44" s="582">
        <f t="shared" si="160"/>
        <v>2000</v>
      </c>
      <c r="EY44" s="582">
        <f t="shared" si="161"/>
        <v>0</v>
      </c>
      <c r="EZ44" s="582">
        <f t="shared" si="162"/>
        <v>0</v>
      </c>
      <c r="FA44" s="582">
        <f t="shared" si="163"/>
        <v>0</v>
      </c>
      <c r="FB44" s="582">
        <f t="shared" si="164"/>
        <v>0</v>
      </c>
      <c r="FC44" s="582"/>
      <c r="FD44" s="582">
        <f t="shared" si="165"/>
        <v>0</v>
      </c>
      <c r="FE44" s="582"/>
      <c r="FF44" s="582">
        <f t="shared" si="166"/>
        <v>0</v>
      </c>
      <c r="FG44" s="582"/>
      <c r="FH44" s="582"/>
      <c r="FI44" s="582"/>
      <c r="FJ44" s="582"/>
      <c r="FK44" s="582">
        <f t="shared" si="167"/>
        <v>2360</v>
      </c>
      <c r="FL44" s="582">
        <f t="shared" si="168"/>
        <v>0</v>
      </c>
      <c r="FM44" s="582">
        <f t="shared" si="169"/>
        <v>0</v>
      </c>
      <c r="FN44" s="582">
        <f t="shared" si="170"/>
        <v>0</v>
      </c>
      <c r="FO44" s="582">
        <f t="shared" si="171"/>
        <v>0</v>
      </c>
      <c r="FP44" s="582"/>
      <c r="FQ44" s="582">
        <f t="shared" si="172"/>
        <v>0</v>
      </c>
      <c r="FR44" s="582"/>
      <c r="FS44" s="582">
        <f t="shared" si="173"/>
        <v>0</v>
      </c>
      <c r="FT44" s="582"/>
      <c r="FU44" s="582"/>
      <c r="FV44" s="582"/>
      <c r="FW44" s="582"/>
      <c r="FX44" s="582"/>
      <c r="FY44" s="581" t="s">
        <v>417</v>
      </c>
      <c r="FZ44" s="582"/>
      <c r="GA44" s="582"/>
      <c r="GB44" s="582"/>
      <c r="GC44" s="582"/>
      <c r="GD44" s="582"/>
      <c r="GE44" s="582"/>
      <c r="GF44" s="304" t="s">
        <v>417</v>
      </c>
      <c r="GG44" s="304" t="s">
        <v>417</v>
      </c>
      <c r="GH44" s="304" t="s">
        <v>417</v>
      </c>
      <c r="GI44" s="304" t="s">
        <v>417</v>
      </c>
      <c r="GJ44" s="304" t="s">
        <v>417</v>
      </c>
      <c r="GK44" s="304" t="s">
        <v>448</v>
      </c>
      <c r="GL44" s="304" t="s">
        <v>418</v>
      </c>
      <c r="GM44" s="304" t="s">
        <v>419</v>
      </c>
      <c r="GN44" s="600"/>
      <c r="GO44" s="818"/>
      <c r="GP44" s="818" t="s">
        <v>1068</v>
      </c>
      <c r="GQ44" s="685"/>
      <c r="GR44" s="1002"/>
      <c r="GS44" s="590"/>
      <c r="GT44" s="811">
        <v>2</v>
      </c>
      <c r="GU44" s="811">
        <v>2</v>
      </c>
      <c r="GV44" s="590"/>
      <c r="GW44" s="590"/>
      <c r="GX44" s="590"/>
      <c r="GY44" s="590"/>
      <c r="GZ44" s="312">
        <v>4</v>
      </c>
      <c r="HA44" s="814">
        <f t="shared" si="174"/>
        <v>0</v>
      </c>
      <c r="HB44" s="815">
        <f t="shared" si="175"/>
        <v>0</v>
      </c>
      <c r="HC44" s="816">
        <f t="shared" si="176"/>
        <v>0</v>
      </c>
      <c r="HD44" s="815">
        <f t="shared" si="177"/>
        <v>0</v>
      </c>
      <c r="HE44" s="814">
        <v>0</v>
      </c>
      <c r="HF44" s="815">
        <f t="shared" si="178"/>
        <v>0</v>
      </c>
      <c r="HG44" s="816">
        <f t="shared" si="179"/>
        <v>1.1000000000000001</v>
      </c>
      <c r="HH44" s="815">
        <f t="shared" si="180"/>
        <v>2147</v>
      </c>
      <c r="HI44" s="591">
        <f t="shared" si="90"/>
        <v>0</v>
      </c>
      <c r="HL44" s="688">
        <f t="shared" si="14"/>
        <v>0</v>
      </c>
    </row>
    <row r="45" spans="1:220" s="592" customFormat="1" ht="72" outlineLevel="1">
      <c r="A45" s="578" t="s">
        <v>395</v>
      </c>
      <c r="B45" s="579"/>
      <c r="C45" s="580">
        <v>30</v>
      </c>
      <c r="D45" s="580"/>
      <c r="E45" s="580"/>
      <c r="F45" s="267" t="s">
        <v>267</v>
      </c>
      <c r="G45" s="270"/>
      <c r="H45" s="270"/>
      <c r="I45" s="270"/>
      <c r="J45" s="581">
        <v>2011</v>
      </c>
      <c r="K45" s="581">
        <v>2011</v>
      </c>
      <c r="L45" s="581" t="s">
        <v>418</v>
      </c>
      <c r="M45" s="581" t="s">
        <v>420</v>
      </c>
      <c r="N45" s="581" t="s">
        <v>420</v>
      </c>
      <c r="O45" s="581" t="s">
        <v>420</v>
      </c>
      <c r="P45" s="270"/>
      <c r="Q45" s="270"/>
      <c r="R45" s="270"/>
      <c r="S45" s="270"/>
      <c r="T45" s="270"/>
      <c r="U45" s="582">
        <v>0.1</v>
      </c>
      <c r="V45" s="582">
        <v>4.5</v>
      </c>
      <c r="W45" s="582">
        <v>0</v>
      </c>
      <c r="X45" s="582">
        <v>0</v>
      </c>
      <c r="Y45" s="583">
        <v>0.1</v>
      </c>
      <c r="Z45" s="582">
        <v>4.5</v>
      </c>
      <c r="AA45" s="582">
        <v>0</v>
      </c>
      <c r="AB45" s="582">
        <v>0</v>
      </c>
      <c r="AC45" s="583">
        <v>0.1</v>
      </c>
      <c r="AD45" s="583">
        <v>4.5</v>
      </c>
      <c r="AE45" s="583">
        <v>0</v>
      </c>
      <c r="AF45" s="583">
        <v>0</v>
      </c>
      <c r="AG45" s="582">
        <f t="shared" si="146"/>
        <v>0.1</v>
      </c>
      <c r="AH45" s="582">
        <f t="shared" si="147"/>
        <v>4.5</v>
      </c>
      <c r="AI45" s="582">
        <f t="shared" si="148"/>
        <v>0</v>
      </c>
      <c r="AJ45" s="582">
        <f t="shared" si="149"/>
        <v>0</v>
      </c>
      <c r="AK45" s="582">
        <f t="shared" si="181"/>
        <v>0</v>
      </c>
      <c r="AL45" s="582">
        <f t="shared" si="182"/>
        <v>0</v>
      </c>
      <c r="AM45" s="582"/>
      <c r="AN45" s="582"/>
      <c r="AO45" s="582">
        <f t="shared" si="183"/>
        <v>0</v>
      </c>
      <c r="AP45" s="582">
        <f t="shared" si="184"/>
        <v>0</v>
      </c>
      <c r="AQ45" s="582"/>
      <c r="AR45" s="582"/>
      <c r="AS45" s="582">
        <f t="shared" si="150"/>
        <v>0</v>
      </c>
      <c r="AT45" s="582">
        <f t="shared" si="151"/>
        <v>0</v>
      </c>
      <c r="AU45" s="582"/>
      <c r="AV45" s="582"/>
      <c r="AW45" s="582">
        <f t="shared" si="152"/>
        <v>0.1</v>
      </c>
      <c r="AX45" s="582">
        <f t="shared" si="153"/>
        <v>4.5</v>
      </c>
      <c r="AY45" s="582"/>
      <c r="AZ45" s="582"/>
      <c r="BA45" s="582"/>
      <c r="BB45" s="582"/>
      <c r="BC45" s="582"/>
      <c r="BD45" s="582"/>
      <c r="BE45" s="582"/>
      <c r="BF45" s="582"/>
      <c r="BG45" s="582"/>
      <c r="BH45" s="582"/>
      <c r="BI45" s="582">
        <v>0.1</v>
      </c>
      <c r="BJ45" s="582">
        <v>4.5</v>
      </c>
      <c r="BK45" s="582"/>
      <c r="BL45" s="582"/>
      <c r="BM45" s="582">
        <v>0.1</v>
      </c>
      <c r="BN45" s="582">
        <v>0.04</v>
      </c>
      <c r="BO45" s="582">
        <v>0</v>
      </c>
      <c r="BP45" s="582">
        <v>0</v>
      </c>
      <c r="BQ45" s="582">
        <v>0.1</v>
      </c>
      <c r="BR45" s="582">
        <v>0.04</v>
      </c>
      <c r="BS45" s="582">
        <v>0</v>
      </c>
      <c r="BT45" s="582">
        <v>0</v>
      </c>
      <c r="BU45" s="582">
        <f t="shared" si="109"/>
        <v>12068.229999999998</v>
      </c>
      <c r="BV45" s="582">
        <v>1994.36</v>
      </c>
      <c r="BW45" s="582">
        <v>260.77999999999997</v>
      </c>
      <c r="BX45" s="582">
        <v>9209.4599999999991</v>
      </c>
      <c r="BY45" s="582">
        <v>603.63</v>
      </c>
      <c r="BZ45" s="582">
        <v>12068.23</v>
      </c>
      <c r="CA45" s="582"/>
      <c r="CB45" s="582"/>
      <c r="CC45" s="581" t="s">
        <v>425</v>
      </c>
      <c r="CD45" s="582">
        <v>6.2</v>
      </c>
      <c r="CE45" s="582">
        <v>-6267</v>
      </c>
      <c r="CF45" s="581">
        <v>12.8</v>
      </c>
      <c r="CG45" s="581" t="s">
        <v>429</v>
      </c>
      <c r="CH45" s="582"/>
      <c r="CI45" s="582"/>
      <c r="CJ45" s="582"/>
      <c r="CK45" s="582">
        <v>1994.36</v>
      </c>
      <c r="CL45" s="582"/>
      <c r="CM45" s="582">
        <v>10073.870000000001</v>
      </c>
      <c r="CN45" s="582">
        <v>10073.870000000001</v>
      </c>
      <c r="CO45" s="582"/>
      <c r="CP45" s="582">
        <v>10073.870000000001</v>
      </c>
      <c r="CQ45" s="582">
        <f t="shared" si="154"/>
        <v>10073.869999999999</v>
      </c>
      <c r="CR45" s="582">
        <v>284.39999999999998</v>
      </c>
      <c r="CS45" s="582">
        <v>284.39999999999998</v>
      </c>
      <c r="CT45" s="582">
        <v>2300</v>
      </c>
      <c r="CU45" s="582">
        <v>7205.07</v>
      </c>
      <c r="CV45" s="582">
        <v>720.50699999999995</v>
      </c>
      <c r="CW45" s="582">
        <v>2161.5209999999997</v>
      </c>
      <c r="CX45" s="582">
        <v>4323.0420000000004</v>
      </c>
      <c r="CY45" s="809">
        <f t="shared" si="111"/>
        <v>0</v>
      </c>
      <c r="CZ45" s="582"/>
      <c r="DA45" s="582"/>
      <c r="DB45" s="582"/>
      <c r="DC45" s="582"/>
      <c r="DD45" s="582"/>
      <c r="DE45" s="582">
        <v>11887.1666</v>
      </c>
      <c r="DF45" s="582">
        <f t="shared" si="112"/>
        <v>11887.1666</v>
      </c>
      <c r="DG45" s="582"/>
      <c r="DH45" s="582"/>
      <c r="DI45" s="582"/>
      <c r="DJ45" s="582">
        <v>335.6</v>
      </c>
      <c r="DK45" s="582"/>
      <c r="DL45" s="582">
        <v>335.6</v>
      </c>
      <c r="DM45" s="582"/>
      <c r="DN45" s="582">
        <v>2714</v>
      </c>
      <c r="DO45" s="582">
        <v>8501.9665999999997</v>
      </c>
      <c r="DP45" s="582"/>
      <c r="DQ45" s="582">
        <v>850.19665999999995</v>
      </c>
      <c r="DR45" s="582">
        <v>2550.5899799999997</v>
      </c>
      <c r="DS45" s="582">
        <v>5101.1799600000004</v>
      </c>
      <c r="DT45" s="582"/>
      <c r="DU45" s="582"/>
      <c r="DV45" s="582"/>
      <c r="DW45" s="582"/>
      <c r="DX45" s="582">
        <v>11887.1666</v>
      </c>
      <c r="DY45" s="582"/>
      <c r="DZ45" s="582"/>
      <c r="EA45" s="582"/>
      <c r="EB45" s="582"/>
      <c r="EC45" s="582"/>
      <c r="ED45" s="582">
        <f t="shared" si="155"/>
        <v>0</v>
      </c>
      <c r="EE45" s="582"/>
      <c r="EF45" s="582"/>
      <c r="EG45" s="582">
        <v>12068.23</v>
      </c>
      <c r="EH45" s="582">
        <f t="shared" si="114"/>
        <v>12068.23</v>
      </c>
      <c r="EI45" s="582"/>
      <c r="EJ45" s="582"/>
      <c r="EK45" s="582"/>
      <c r="EL45" s="582">
        <v>12068.23</v>
      </c>
      <c r="EM45" s="582">
        <v>1206.8229999999999</v>
      </c>
      <c r="EN45" s="582">
        <v>3620.4689999999996</v>
      </c>
      <c r="EO45" s="582">
        <v>7240.9380000000001</v>
      </c>
      <c r="EP45" s="582"/>
      <c r="EQ45" s="582"/>
      <c r="ER45" s="582">
        <f t="shared" si="156"/>
        <v>0</v>
      </c>
      <c r="ES45" s="584"/>
      <c r="ET45" s="585">
        <f t="shared" si="157"/>
        <v>1813.2965999999997</v>
      </c>
      <c r="EU45" s="582">
        <f t="shared" si="158"/>
        <v>2172.2813999999998</v>
      </c>
      <c r="EV45" s="586">
        <v>2012</v>
      </c>
      <c r="EW45" s="587">
        <f t="shared" si="159"/>
        <v>1.0995125007898963E-3</v>
      </c>
      <c r="EX45" s="582">
        <f t="shared" si="160"/>
        <v>10073.869999999999</v>
      </c>
      <c r="EY45" s="582">
        <f t="shared" si="161"/>
        <v>0</v>
      </c>
      <c r="EZ45" s="582">
        <f t="shared" si="162"/>
        <v>0</v>
      </c>
      <c r="FA45" s="582">
        <f t="shared" si="163"/>
        <v>0</v>
      </c>
      <c r="FB45" s="582">
        <f t="shared" si="164"/>
        <v>0</v>
      </c>
      <c r="FC45" s="582"/>
      <c r="FD45" s="582">
        <f t="shared" si="165"/>
        <v>0</v>
      </c>
      <c r="FE45" s="582"/>
      <c r="FF45" s="582">
        <f t="shared" si="166"/>
        <v>0</v>
      </c>
      <c r="FG45" s="582"/>
      <c r="FH45" s="582"/>
      <c r="FI45" s="582"/>
      <c r="FJ45" s="582"/>
      <c r="FK45" s="582">
        <f t="shared" si="167"/>
        <v>11887.1666</v>
      </c>
      <c r="FL45" s="582">
        <f t="shared" si="168"/>
        <v>0</v>
      </c>
      <c r="FM45" s="582">
        <f t="shared" si="169"/>
        <v>0</v>
      </c>
      <c r="FN45" s="582">
        <f t="shared" si="170"/>
        <v>0</v>
      </c>
      <c r="FO45" s="582">
        <f t="shared" si="171"/>
        <v>0</v>
      </c>
      <c r="FP45" s="582"/>
      <c r="FQ45" s="582">
        <f t="shared" si="172"/>
        <v>0</v>
      </c>
      <c r="FR45" s="582"/>
      <c r="FS45" s="582">
        <f t="shared" si="173"/>
        <v>0</v>
      </c>
      <c r="FT45" s="582"/>
      <c r="FU45" s="582"/>
      <c r="FV45" s="582"/>
      <c r="FW45" s="582"/>
      <c r="FX45" s="582"/>
      <c r="FY45" s="581" t="s">
        <v>417</v>
      </c>
      <c r="FZ45" s="582"/>
      <c r="GA45" s="582"/>
      <c r="GB45" s="582"/>
      <c r="GC45" s="582"/>
      <c r="GD45" s="582"/>
      <c r="GE45" s="582"/>
      <c r="GF45" s="304" t="s">
        <v>417</v>
      </c>
      <c r="GG45" s="304" t="s">
        <v>417</v>
      </c>
      <c r="GH45" s="304" t="s">
        <v>417</v>
      </c>
      <c r="GI45" s="304" t="s">
        <v>417</v>
      </c>
      <c r="GJ45" s="304" t="s">
        <v>417</v>
      </c>
      <c r="GK45" s="304" t="s">
        <v>418</v>
      </c>
      <c r="GL45" s="304" t="s">
        <v>417</v>
      </c>
      <c r="GM45" s="304" t="s">
        <v>417</v>
      </c>
      <c r="GN45" s="600"/>
      <c r="GO45" s="818"/>
      <c r="GP45" s="818" t="s">
        <v>1068</v>
      </c>
      <c r="GQ45" s="685"/>
      <c r="GR45" s="1002"/>
      <c r="GS45" s="590"/>
      <c r="GT45" s="811">
        <v>2</v>
      </c>
      <c r="GU45" s="811">
        <v>2</v>
      </c>
      <c r="GV45" s="590"/>
      <c r="GW45" s="590"/>
      <c r="GX45" s="590"/>
      <c r="GY45" s="590"/>
      <c r="GZ45" s="312">
        <v>4</v>
      </c>
      <c r="HA45" s="814">
        <f t="shared" si="174"/>
        <v>0</v>
      </c>
      <c r="HB45" s="815">
        <f t="shared" si="175"/>
        <v>0</v>
      </c>
      <c r="HC45" s="816">
        <f t="shared" si="176"/>
        <v>0</v>
      </c>
      <c r="HD45" s="815">
        <f t="shared" si="177"/>
        <v>0</v>
      </c>
      <c r="HE45" s="602">
        <v>0.1</v>
      </c>
      <c r="HF45" s="809">
        <f t="shared" si="178"/>
        <v>0</v>
      </c>
      <c r="HG45" s="811">
        <f t="shared" si="179"/>
        <v>4.5</v>
      </c>
      <c r="HH45" s="809">
        <f t="shared" si="180"/>
        <v>12068.23</v>
      </c>
      <c r="HI45" s="591">
        <f t="shared" si="90"/>
        <v>0</v>
      </c>
      <c r="HL45" s="688">
        <f t="shared" si="14"/>
        <v>0</v>
      </c>
    </row>
    <row r="46" spans="1:220" s="592" customFormat="1" ht="36" outlineLevel="1">
      <c r="A46" s="578" t="s">
        <v>391</v>
      </c>
      <c r="B46" s="579"/>
      <c r="C46" s="580">
        <v>31</v>
      </c>
      <c r="D46" s="580"/>
      <c r="E46" s="580"/>
      <c r="F46" s="267" t="s">
        <v>1414</v>
      </c>
      <c r="G46" s="270"/>
      <c r="H46" s="270"/>
      <c r="I46" s="270"/>
      <c r="J46" s="581">
        <v>2010</v>
      </c>
      <c r="K46" s="581">
        <v>2011</v>
      </c>
      <c r="L46" s="581" t="s">
        <v>418</v>
      </c>
      <c r="M46" s="581" t="s">
        <v>420</v>
      </c>
      <c r="N46" s="581" t="s">
        <v>420</v>
      </c>
      <c r="O46" s="581" t="s">
        <v>420</v>
      </c>
      <c r="P46" s="273" t="s">
        <v>1321</v>
      </c>
      <c r="Q46" s="273" t="s">
        <v>1320</v>
      </c>
      <c r="R46" s="581" t="s">
        <v>419</v>
      </c>
      <c r="S46" s="581" t="s">
        <v>419</v>
      </c>
      <c r="T46" s="581" t="s">
        <v>419</v>
      </c>
      <c r="U46" s="582">
        <v>0</v>
      </c>
      <c r="V46" s="582">
        <v>1.93</v>
      </c>
      <c r="W46" s="582">
        <v>0</v>
      </c>
      <c r="X46" s="582">
        <v>0</v>
      </c>
      <c r="Y46" s="583">
        <v>0</v>
      </c>
      <c r="Z46" s="582">
        <v>1.93</v>
      </c>
      <c r="AA46" s="582">
        <v>0</v>
      </c>
      <c r="AB46" s="582">
        <v>0</v>
      </c>
      <c r="AC46" s="583">
        <v>0</v>
      </c>
      <c r="AD46" s="583">
        <v>1.93</v>
      </c>
      <c r="AE46" s="583">
        <v>0</v>
      </c>
      <c r="AF46" s="583">
        <v>0</v>
      </c>
      <c r="AG46" s="582">
        <f t="shared" si="146"/>
        <v>0</v>
      </c>
      <c r="AH46" s="582">
        <f t="shared" si="147"/>
        <v>1.93</v>
      </c>
      <c r="AI46" s="582">
        <f t="shared" si="148"/>
        <v>0</v>
      </c>
      <c r="AJ46" s="582">
        <f t="shared" si="149"/>
        <v>0</v>
      </c>
      <c r="AK46" s="582">
        <f t="shared" si="181"/>
        <v>0</v>
      </c>
      <c r="AL46" s="582">
        <f t="shared" si="182"/>
        <v>0</v>
      </c>
      <c r="AM46" s="582"/>
      <c r="AN46" s="582"/>
      <c r="AO46" s="582">
        <f t="shared" si="183"/>
        <v>0</v>
      </c>
      <c r="AP46" s="582">
        <f t="shared" si="184"/>
        <v>0</v>
      </c>
      <c r="AQ46" s="582"/>
      <c r="AR46" s="582"/>
      <c r="AS46" s="582">
        <f t="shared" si="150"/>
        <v>0</v>
      </c>
      <c r="AT46" s="582">
        <f t="shared" si="151"/>
        <v>1.93</v>
      </c>
      <c r="AU46" s="582"/>
      <c r="AV46" s="582"/>
      <c r="AW46" s="582">
        <f t="shared" si="152"/>
        <v>0</v>
      </c>
      <c r="AX46" s="582">
        <f t="shared" si="153"/>
        <v>0</v>
      </c>
      <c r="AY46" s="582"/>
      <c r="AZ46" s="582"/>
      <c r="BA46" s="582"/>
      <c r="BB46" s="582"/>
      <c r="BC46" s="582"/>
      <c r="BD46" s="582"/>
      <c r="BE46" s="582"/>
      <c r="BF46" s="582"/>
      <c r="BG46" s="582"/>
      <c r="BH46" s="582"/>
      <c r="BI46" s="582">
        <v>0</v>
      </c>
      <c r="BJ46" s="582">
        <v>0</v>
      </c>
      <c r="BK46" s="582"/>
      <c r="BL46" s="582"/>
      <c r="BM46" s="582">
        <v>0</v>
      </c>
      <c r="BN46" s="582">
        <v>0</v>
      </c>
      <c r="BO46" s="582">
        <v>0</v>
      </c>
      <c r="BP46" s="582">
        <v>0</v>
      </c>
      <c r="BQ46" s="582">
        <v>0</v>
      </c>
      <c r="BR46" s="582">
        <v>0</v>
      </c>
      <c r="BS46" s="582">
        <v>0</v>
      </c>
      <c r="BT46" s="582">
        <v>0</v>
      </c>
      <c r="BU46" s="582">
        <f t="shared" si="109"/>
        <v>2336</v>
      </c>
      <c r="BV46" s="582">
        <v>300</v>
      </c>
      <c r="BW46" s="582">
        <v>0</v>
      </c>
      <c r="BX46" s="582">
        <v>1414</v>
      </c>
      <c r="BY46" s="582">
        <v>622</v>
      </c>
      <c r="BZ46" s="582">
        <v>2336</v>
      </c>
      <c r="CA46" s="582"/>
      <c r="CB46" s="582"/>
      <c r="CC46" s="581" t="s">
        <v>425</v>
      </c>
      <c r="CD46" s="582">
        <v>22.5</v>
      </c>
      <c r="CE46" s="582">
        <v>1260</v>
      </c>
      <c r="CF46" s="581">
        <v>4.9000000000000004</v>
      </c>
      <c r="CG46" s="581">
        <v>8.6999999999999993</v>
      </c>
      <c r="CH46" s="582"/>
      <c r="CI46" s="582"/>
      <c r="CJ46" s="582"/>
      <c r="CK46" s="582">
        <v>300</v>
      </c>
      <c r="CL46" s="582"/>
      <c r="CM46" s="582">
        <v>2036</v>
      </c>
      <c r="CN46" s="582">
        <v>2036.0000000000002</v>
      </c>
      <c r="CO46" s="582">
        <v>332.55</v>
      </c>
      <c r="CP46" s="582">
        <v>2036</v>
      </c>
      <c r="CQ46" s="582">
        <f t="shared" si="154"/>
        <v>2036</v>
      </c>
      <c r="CR46" s="582"/>
      <c r="CS46" s="582"/>
      <c r="CT46" s="582">
        <v>2036</v>
      </c>
      <c r="CU46" s="582"/>
      <c r="CV46" s="582">
        <v>0</v>
      </c>
      <c r="CW46" s="582">
        <v>0</v>
      </c>
      <c r="CX46" s="582">
        <v>0</v>
      </c>
      <c r="CY46" s="809">
        <f t="shared" si="111"/>
        <v>0</v>
      </c>
      <c r="CZ46" s="582"/>
      <c r="DA46" s="582"/>
      <c r="DB46" s="582"/>
      <c r="DC46" s="582"/>
      <c r="DD46" s="582">
        <v>354</v>
      </c>
      <c r="DE46" s="582">
        <v>2402.48</v>
      </c>
      <c r="DF46" s="582">
        <f t="shared" si="112"/>
        <v>2402.48</v>
      </c>
      <c r="DG46" s="582"/>
      <c r="DH46" s="582"/>
      <c r="DI46" s="582"/>
      <c r="DJ46" s="582"/>
      <c r="DK46" s="582"/>
      <c r="DL46" s="582"/>
      <c r="DM46" s="582"/>
      <c r="DN46" s="582">
        <v>2402.48</v>
      </c>
      <c r="DO46" s="582"/>
      <c r="DP46" s="582"/>
      <c r="DQ46" s="582">
        <v>0</v>
      </c>
      <c r="DR46" s="582">
        <v>0</v>
      </c>
      <c r="DS46" s="582">
        <v>0</v>
      </c>
      <c r="DT46" s="582"/>
      <c r="DU46" s="582"/>
      <c r="DV46" s="582"/>
      <c r="DW46" s="582"/>
      <c r="DX46" s="582">
        <v>2402.48</v>
      </c>
      <c r="DY46" s="582"/>
      <c r="DZ46" s="582"/>
      <c r="EA46" s="582"/>
      <c r="EB46" s="582"/>
      <c r="EC46" s="582"/>
      <c r="ED46" s="582">
        <f t="shared" si="155"/>
        <v>0</v>
      </c>
      <c r="EE46" s="582"/>
      <c r="EF46" s="582">
        <v>0</v>
      </c>
      <c r="EG46" s="582">
        <v>2336</v>
      </c>
      <c r="EH46" s="582">
        <f t="shared" si="114"/>
        <v>2336</v>
      </c>
      <c r="EI46" s="582"/>
      <c r="EJ46" s="582"/>
      <c r="EK46" s="582">
        <v>2336</v>
      </c>
      <c r="EL46" s="582"/>
      <c r="EM46" s="582">
        <v>0</v>
      </c>
      <c r="EN46" s="582">
        <v>0</v>
      </c>
      <c r="EO46" s="582">
        <v>0</v>
      </c>
      <c r="EP46" s="582"/>
      <c r="EQ46" s="582"/>
      <c r="ER46" s="582">
        <f t="shared" si="156"/>
        <v>0</v>
      </c>
      <c r="ES46" s="584"/>
      <c r="ET46" s="585">
        <f t="shared" si="157"/>
        <v>366.47999999999996</v>
      </c>
      <c r="EU46" s="582">
        <f t="shared" si="158"/>
        <v>420.47999999999996</v>
      </c>
      <c r="EV46" s="586">
        <v>2011</v>
      </c>
      <c r="EW46" s="587">
        <f t="shared" si="159"/>
        <v>2.2221921184293914E-4</v>
      </c>
      <c r="EX46" s="582">
        <f t="shared" si="160"/>
        <v>2036</v>
      </c>
      <c r="EY46" s="582">
        <f t="shared" si="161"/>
        <v>0</v>
      </c>
      <c r="EZ46" s="582">
        <f t="shared" si="162"/>
        <v>0</v>
      </c>
      <c r="FA46" s="582">
        <f t="shared" si="163"/>
        <v>0</v>
      </c>
      <c r="FB46" s="582">
        <f t="shared" si="164"/>
        <v>0</v>
      </c>
      <c r="FC46" s="582"/>
      <c r="FD46" s="582">
        <f t="shared" si="165"/>
        <v>0</v>
      </c>
      <c r="FE46" s="582"/>
      <c r="FF46" s="582">
        <f t="shared" si="166"/>
        <v>0</v>
      </c>
      <c r="FG46" s="582"/>
      <c r="FH46" s="582"/>
      <c r="FI46" s="582"/>
      <c r="FJ46" s="582"/>
      <c r="FK46" s="582">
        <f t="shared" si="167"/>
        <v>2402.48</v>
      </c>
      <c r="FL46" s="582">
        <f t="shared" si="168"/>
        <v>0</v>
      </c>
      <c r="FM46" s="582">
        <f t="shared" si="169"/>
        <v>0</v>
      </c>
      <c r="FN46" s="582">
        <f t="shared" si="170"/>
        <v>0</v>
      </c>
      <c r="FO46" s="582">
        <f t="shared" si="171"/>
        <v>0</v>
      </c>
      <c r="FP46" s="582"/>
      <c r="FQ46" s="582">
        <f t="shared" si="172"/>
        <v>0</v>
      </c>
      <c r="FR46" s="582"/>
      <c r="FS46" s="582">
        <f t="shared" si="173"/>
        <v>0</v>
      </c>
      <c r="FT46" s="582"/>
      <c r="FU46" s="582"/>
      <c r="FV46" s="582"/>
      <c r="FW46" s="582"/>
      <c r="FX46" s="582"/>
      <c r="FY46" s="581" t="s">
        <v>417</v>
      </c>
      <c r="FZ46" s="582"/>
      <c r="GA46" s="582"/>
      <c r="GB46" s="582"/>
      <c r="GC46" s="582"/>
      <c r="GD46" s="582"/>
      <c r="GE46" s="582"/>
      <c r="GF46" s="304" t="s">
        <v>417</v>
      </c>
      <c r="GG46" s="304" t="s">
        <v>417</v>
      </c>
      <c r="GH46" s="304" t="s">
        <v>417</v>
      </c>
      <c r="GI46" s="304" t="s">
        <v>417</v>
      </c>
      <c r="GJ46" s="304" t="s">
        <v>417</v>
      </c>
      <c r="GK46" s="304" t="s">
        <v>442</v>
      </c>
      <c r="GL46" s="304" t="s">
        <v>417</v>
      </c>
      <c r="GM46" s="304" t="s">
        <v>443</v>
      </c>
      <c r="GN46" s="600"/>
      <c r="GO46" s="818"/>
      <c r="GP46" s="818" t="s">
        <v>1068</v>
      </c>
      <c r="GQ46" s="685"/>
      <c r="GR46" s="1002"/>
      <c r="GS46" s="590"/>
      <c r="GT46" s="811">
        <v>2</v>
      </c>
      <c r="GU46" s="811">
        <v>2</v>
      </c>
      <c r="GV46" s="590"/>
      <c r="GW46" s="590"/>
      <c r="GX46" s="590"/>
      <c r="GY46" s="590"/>
      <c r="GZ46" s="312">
        <v>4</v>
      </c>
      <c r="HA46" s="814">
        <f t="shared" si="174"/>
        <v>0</v>
      </c>
      <c r="HB46" s="815">
        <f t="shared" si="175"/>
        <v>0</v>
      </c>
      <c r="HC46" s="816">
        <f t="shared" si="176"/>
        <v>0</v>
      </c>
      <c r="HD46" s="815">
        <f t="shared" si="177"/>
        <v>0</v>
      </c>
      <c r="HE46" s="814">
        <v>0</v>
      </c>
      <c r="HF46" s="815">
        <f t="shared" si="178"/>
        <v>0</v>
      </c>
      <c r="HG46" s="816">
        <f t="shared" si="179"/>
        <v>1.93</v>
      </c>
      <c r="HH46" s="815">
        <f t="shared" si="180"/>
        <v>2336</v>
      </c>
      <c r="HI46" s="591">
        <f t="shared" si="90"/>
        <v>0</v>
      </c>
      <c r="HL46" s="688">
        <f t="shared" si="14"/>
        <v>0</v>
      </c>
    </row>
    <row r="47" spans="1:220" s="592" customFormat="1" ht="24" outlineLevel="1">
      <c r="A47" s="578" t="s">
        <v>391</v>
      </c>
      <c r="B47" s="579"/>
      <c r="C47" s="580">
        <v>32</v>
      </c>
      <c r="D47" s="580"/>
      <c r="E47" s="580"/>
      <c r="F47" s="267" t="s">
        <v>1415</v>
      </c>
      <c r="G47" s="270"/>
      <c r="H47" s="270"/>
      <c r="I47" s="270"/>
      <c r="J47" s="581">
        <v>2008</v>
      </c>
      <c r="K47" s="581">
        <v>2011</v>
      </c>
      <c r="L47" s="581" t="s">
        <v>418</v>
      </c>
      <c r="M47" s="581" t="s">
        <v>420</v>
      </c>
      <c r="N47" s="581" t="s">
        <v>420</v>
      </c>
      <c r="O47" s="581" t="s">
        <v>420</v>
      </c>
      <c r="P47" s="273" t="s">
        <v>1322</v>
      </c>
      <c r="Q47" s="273" t="s">
        <v>1320</v>
      </c>
      <c r="R47" s="581" t="s">
        <v>419</v>
      </c>
      <c r="S47" s="581" t="s">
        <v>1323</v>
      </c>
      <c r="T47" s="581" t="s">
        <v>419</v>
      </c>
      <c r="U47" s="582">
        <v>0.16</v>
      </c>
      <c r="V47" s="582">
        <v>1.675</v>
      </c>
      <c r="W47" s="582">
        <v>0</v>
      </c>
      <c r="X47" s="582">
        <v>0</v>
      </c>
      <c r="Y47" s="583">
        <v>0.16</v>
      </c>
      <c r="Z47" s="582">
        <v>1.675</v>
      </c>
      <c r="AA47" s="582">
        <v>0</v>
      </c>
      <c r="AB47" s="582">
        <v>0</v>
      </c>
      <c r="AC47" s="583">
        <v>0.16</v>
      </c>
      <c r="AD47" s="583">
        <v>1.675</v>
      </c>
      <c r="AE47" s="583">
        <v>0</v>
      </c>
      <c r="AF47" s="583">
        <v>0</v>
      </c>
      <c r="AG47" s="582">
        <f t="shared" si="146"/>
        <v>0.16</v>
      </c>
      <c r="AH47" s="582">
        <f t="shared" si="147"/>
        <v>1.675</v>
      </c>
      <c r="AI47" s="582">
        <f t="shared" si="148"/>
        <v>0</v>
      </c>
      <c r="AJ47" s="582">
        <f t="shared" si="149"/>
        <v>0</v>
      </c>
      <c r="AK47" s="582">
        <f t="shared" si="181"/>
        <v>0</v>
      </c>
      <c r="AL47" s="582">
        <f t="shared" si="182"/>
        <v>0</v>
      </c>
      <c r="AM47" s="582"/>
      <c r="AN47" s="582"/>
      <c r="AO47" s="582">
        <f t="shared" si="183"/>
        <v>0</v>
      </c>
      <c r="AP47" s="582">
        <f t="shared" si="184"/>
        <v>0</v>
      </c>
      <c r="AQ47" s="582"/>
      <c r="AR47" s="582"/>
      <c r="AS47" s="582">
        <f t="shared" si="150"/>
        <v>0</v>
      </c>
      <c r="AT47" s="582">
        <f t="shared" si="151"/>
        <v>0</v>
      </c>
      <c r="AU47" s="582"/>
      <c r="AV47" s="582"/>
      <c r="AW47" s="582">
        <f t="shared" si="152"/>
        <v>0.16</v>
      </c>
      <c r="AX47" s="582">
        <f t="shared" si="153"/>
        <v>1.675</v>
      </c>
      <c r="AY47" s="582"/>
      <c r="AZ47" s="582"/>
      <c r="BA47" s="582"/>
      <c r="BB47" s="582"/>
      <c r="BC47" s="582"/>
      <c r="BD47" s="582"/>
      <c r="BE47" s="582"/>
      <c r="BF47" s="582"/>
      <c r="BG47" s="582"/>
      <c r="BH47" s="582"/>
      <c r="BI47" s="582">
        <v>0.16</v>
      </c>
      <c r="BJ47" s="582">
        <v>1.675</v>
      </c>
      <c r="BK47" s="582"/>
      <c r="BL47" s="582"/>
      <c r="BM47" s="582">
        <v>0.16</v>
      </c>
      <c r="BN47" s="582">
        <v>0</v>
      </c>
      <c r="BO47" s="582">
        <v>0</v>
      </c>
      <c r="BP47" s="582">
        <v>0</v>
      </c>
      <c r="BQ47" s="582">
        <v>0.16</v>
      </c>
      <c r="BR47" s="582">
        <v>0</v>
      </c>
      <c r="BS47" s="582">
        <v>0</v>
      </c>
      <c r="BT47" s="582">
        <v>0</v>
      </c>
      <c r="BU47" s="582">
        <f t="shared" si="109"/>
        <v>2580</v>
      </c>
      <c r="BV47" s="582">
        <v>199</v>
      </c>
      <c r="BW47" s="582">
        <v>350</v>
      </c>
      <c r="BX47" s="582">
        <v>1401</v>
      </c>
      <c r="BY47" s="582">
        <v>630</v>
      </c>
      <c r="BZ47" s="582">
        <v>2580</v>
      </c>
      <c r="CA47" s="582"/>
      <c r="CB47" s="582"/>
      <c r="CC47" s="581" t="s">
        <v>425</v>
      </c>
      <c r="CD47" s="582">
        <v>16.399999999999999</v>
      </c>
      <c r="CE47" s="582">
        <v>236</v>
      </c>
      <c r="CF47" s="581">
        <v>6.4</v>
      </c>
      <c r="CG47" s="581">
        <v>15.9</v>
      </c>
      <c r="CH47" s="582"/>
      <c r="CI47" s="582"/>
      <c r="CJ47" s="582"/>
      <c r="CK47" s="582">
        <v>241</v>
      </c>
      <c r="CL47" s="582"/>
      <c r="CM47" s="582">
        <v>2339</v>
      </c>
      <c r="CN47" s="582">
        <v>2339</v>
      </c>
      <c r="CO47" s="582"/>
      <c r="CP47" s="582">
        <v>2339</v>
      </c>
      <c r="CQ47" s="582">
        <f t="shared" si="154"/>
        <v>2339</v>
      </c>
      <c r="CR47" s="582"/>
      <c r="CS47" s="582"/>
      <c r="CT47" s="582"/>
      <c r="CU47" s="582">
        <v>2339</v>
      </c>
      <c r="CV47" s="582">
        <v>233.9</v>
      </c>
      <c r="CW47" s="582">
        <v>701.7</v>
      </c>
      <c r="CX47" s="582">
        <v>1403.3999999999999</v>
      </c>
      <c r="CY47" s="809">
        <f t="shared" si="111"/>
        <v>0</v>
      </c>
      <c r="CZ47" s="582"/>
      <c r="DA47" s="582"/>
      <c r="DB47" s="582"/>
      <c r="DC47" s="582"/>
      <c r="DD47" s="582"/>
      <c r="DE47" s="582">
        <v>2760.02</v>
      </c>
      <c r="DF47" s="582">
        <f t="shared" si="112"/>
        <v>2760.02</v>
      </c>
      <c r="DG47" s="582"/>
      <c r="DH47" s="582"/>
      <c r="DI47" s="582"/>
      <c r="DJ47" s="582"/>
      <c r="DK47" s="582"/>
      <c r="DL47" s="582"/>
      <c r="DM47" s="582"/>
      <c r="DN47" s="582"/>
      <c r="DO47" s="582">
        <v>2760.02</v>
      </c>
      <c r="DP47" s="582"/>
      <c r="DQ47" s="582">
        <v>276.00200000000001</v>
      </c>
      <c r="DR47" s="582">
        <v>828.00600000000009</v>
      </c>
      <c r="DS47" s="582">
        <v>1656.0119999999999</v>
      </c>
      <c r="DT47" s="582"/>
      <c r="DU47" s="582"/>
      <c r="DV47" s="582"/>
      <c r="DW47" s="582"/>
      <c r="DX47" s="582">
        <v>2760.02</v>
      </c>
      <c r="DY47" s="582"/>
      <c r="DZ47" s="582"/>
      <c r="EA47" s="582"/>
      <c r="EB47" s="582"/>
      <c r="EC47" s="582"/>
      <c r="ED47" s="582">
        <f t="shared" si="155"/>
        <v>0</v>
      </c>
      <c r="EE47" s="582"/>
      <c r="EF47" s="582"/>
      <c r="EG47" s="582">
        <v>2580</v>
      </c>
      <c r="EH47" s="582">
        <f t="shared" si="114"/>
        <v>2580</v>
      </c>
      <c r="EI47" s="582"/>
      <c r="EJ47" s="582"/>
      <c r="EK47" s="582"/>
      <c r="EL47" s="582">
        <v>2580</v>
      </c>
      <c r="EM47" s="582">
        <v>258</v>
      </c>
      <c r="EN47" s="582">
        <v>774</v>
      </c>
      <c r="EO47" s="582">
        <v>1548</v>
      </c>
      <c r="EP47" s="582"/>
      <c r="EQ47" s="582"/>
      <c r="ER47" s="582">
        <f t="shared" si="156"/>
        <v>0</v>
      </c>
      <c r="ES47" s="584"/>
      <c r="ET47" s="585">
        <f t="shared" si="157"/>
        <v>421.02</v>
      </c>
      <c r="EU47" s="582">
        <f t="shared" si="158"/>
        <v>464.4</v>
      </c>
      <c r="EV47" s="586">
        <v>2012</v>
      </c>
      <c r="EW47" s="587">
        <f t="shared" si="159"/>
        <v>2.5529014562899538E-4</v>
      </c>
      <c r="EX47" s="582">
        <f t="shared" si="160"/>
        <v>2339</v>
      </c>
      <c r="EY47" s="582">
        <f t="shared" si="161"/>
        <v>0</v>
      </c>
      <c r="EZ47" s="582">
        <f t="shared" si="162"/>
        <v>0</v>
      </c>
      <c r="FA47" s="582">
        <f t="shared" si="163"/>
        <v>0</v>
      </c>
      <c r="FB47" s="582">
        <f t="shared" si="164"/>
        <v>0</v>
      </c>
      <c r="FC47" s="582"/>
      <c r="FD47" s="582">
        <f t="shared" si="165"/>
        <v>0</v>
      </c>
      <c r="FE47" s="582"/>
      <c r="FF47" s="582">
        <f t="shared" si="166"/>
        <v>0</v>
      </c>
      <c r="FG47" s="582"/>
      <c r="FH47" s="582"/>
      <c r="FI47" s="582"/>
      <c r="FJ47" s="582"/>
      <c r="FK47" s="582">
        <f t="shared" si="167"/>
        <v>2760.02</v>
      </c>
      <c r="FL47" s="582">
        <f t="shared" si="168"/>
        <v>0</v>
      </c>
      <c r="FM47" s="582">
        <f t="shared" si="169"/>
        <v>0</v>
      </c>
      <c r="FN47" s="582">
        <f t="shared" si="170"/>
        <v>0</v>
      </c>
      <c r="FO47" s="582">
        <f t="shared" si="171"/>
        <v>0</v>
      </c>
      <c r="FP47" s="582"/>
      <c r="FQ47" s="582">
        <f t="shared" si="172"/>
        <v>0</v>
      </c>
      <c r="FR47" s="582"/>
      <c r="FS47" s="582">
        <f t="shared" si="173"/>
        <v>0</v>
      </c>
      <c r="FT47" s="582"/>
      <c r="FU47" s="582"/>
      <c r="FV47" s="582"/>
      <c r="FW47" s="582"/>
      <c r="FX47" s="582"/>
      <c r="FY47" s="581" t="s">
        <v>417</v>
      </c>
      <c r="FZ47" s="582"/>
      <c r="GA47" s="582"/>
      <c r="GB47" s="582"/>
      <c r="GC47" s="582"/>
      <c r="GD47" s="582"/>
      <c r="GE47" s="582"/>
      <c r="GF47" s="304" t="s">
        <v>417</v>
      </c>
      <c r="GG47" s="304" t="s">
        <v>417</v>
      </c>
      <c r="GH47" s="304" t="s">
        <v>417</v>
      </c>
      <c r="GI47" s="304" t="s">
        <v>417</v>
      </c>
      <c r="GJ47" s="304" t="s">
        <v>417</v>
      </c>
      <c r="GK47" s="304" t="s">
        <v>449</v>
      </c>
      <c r="GL47" s="304" t="s">
        <v>418</v>
      </c>
      <c r="GM47" s="304" t="s">
        <v>450</v>
      </c>
      <c r="GN47" s="600"/>
      <c r="GO47" s="818"/>
      <c r="GP47" s="818" t="s">
        <v>1068</v>
      </c>
      <c r="GQ47" s="685"/>
      <c r="GR47" s="1002"/>
      <c r="GS47" s="590"/>
      <c r="GT47" s="811">
        <v>2</v>
      </c>
      <c r="GU47" s="811">
        <v>2</v>
      </c>
      <c r="GV47" s="590"/>
      <c r="GW47" s="590"/>
      <c r="GX47" s="590"/>
      <c r="GY47" s="590"/>
      <c r="GZ47" s="312">
        <v>4</v>
      </c>
      <c r="HA47" s="814">
        <f t="shared" si="174"/>
        <v>0</v>
      </c>
      <c r="HB47" s="815">
        <f t="shared" si="175"/>
        <v>0</v>
      </c>
      <c r="HC47" s="816">
        <f t="shared" si="176"/>
        <v>0</v>
      </c>
      <c r="HD47" s="815">
        <f t="shared" si="177"/>
        <v>0</v>
      </c>
      <c r="HE47" s="602">
        <v>0.16</v>
      </c>
      <c r="HF47" s="809">
        <f t="shared" si="178"/>
        <v>0</v>
      </c>
      <c r="HG47" s="811">
        <f t="shared" si="179"/>
        <v>1.675</v>
      </c>
      <c r="HH47" s="809">
        <f t="shared" si="180"/>
        <v>2580</v>
      </c>
      <c r="HI47" s="591">
        <f t="shared" si="90"/>
        <v>0</v>
      </c>
      <c r="HL47" s="688">
        <f t="shared" si="14"/>
        <v>0</v>
      </c>
    </row>
    <row r="48" spans="1:220" s="592" customFormat="1" ht="24" outlineLevel="1">
      <c r="A48" s="578" t="s">
        <v>391</v>
      </c>
      <c r="B48" s="579"/>
      <c r="C48" s="580">
        <v>33</v>
      </c>
      <c r="D48" s="580"/>
      <c r="E48" s="580"/>
      <c r="F48" s="267" t="s">
        <v>1416</v>
      </c>
      <c r="G48" s="270"/>
      <c r="H48" s="270"/>
      <c r="I48" s="270"/>
      <c r="J48" s="581">
        <v>2008</v>
      </c>
      <c r="K48" s="581">
        <v>2011</v>
      </c>
      <c r="L48" s="581" t="s">
        <v>418</v>
      </c>
      <c r="M48" s="581" t="s">
        <v>420</v>
      </c>
      <c r="N48" s="581" t="s">
        <v>420</v>
      </c>
      <c r="O48" s="581" t="s">
        <v>420</v>
      </c>
      <c r="P48" s="273" t="s">
        <v>1324</v>
      </c>
      <c r="Q48" s="273" t="s">
        <v>1320</v>
      </c>
      <c r="R48" s="581" t="s">
        <v>419</v>
      </c>
      <c r="S48" s="581" t="s">
        <v>1323</v>
      </c>
      <c r="T48" s="581" t="s">
        <v>419</v>
      </c>
      <c r="U48" s="582">
        <v>0.16</v>
      </c>
      <c r="V48" s="582">
        <v>1.4670000000000001</v>
      </c>
      <c r="W48" s="582">
        <v>0</v>
      </c>
      <c r="X48" s="582">
        <v>0</v>
      </c>
      <c r="Y48" s="583">
        <v>0.16</v>
      </c>
      <c r="Z48" s="582">
        <v>1.4670000000000001</v>
      </c>
      <c r="AA48" s="582">
        <v>0</v>
      </c>
      <c r="AB48" s="582">
        <v>0</v>
      </c>
      <c r="AC48" s="583">
        <v>0.16</v>
      </c>
      <c r="AD48" s="583">
        <v>1.4670000000000001</v>
      </c>
      <c r="AE48" s="583">
        <v>0</v>
      </c>
      <c r="AF48" s="583">
        <v>0</v>
      </c>
      <c r="AG48" s="582">
        <f t="shared" si="146"/>
        <v>0.16</v>
      </c>
      <c r="AH48" s="582">
        <f t="shared" si="147"/>
        <v>1.4670000000000001</v>
      </c>
      <c r="AI48" s="582">
        <f t="shared" si="148"/>
        <v>0</v>
      </c>
      <c r="AJ48" s="582">
        <f t="shared" si="149"/>
        <v>0</v>
      </c>
      <c r="AK48" s="582">
        <f t="shared" si="181"/>
        <v>0</v>
      </c>
      <c r="AL48" s="582">
        <f t="shared" si="182"/>
        <v>0</v>
      </c>
      <c r="AM48" s="582"/>
      <c r="AN48" s="582"/>
      <c r="AO48" s="582">
        <f t="shared" si="183"/>
        <v>0</v>
      </c>
      <c r="AP48" s="582">
        <f t="shared" si="184"/>
        <v>0</v>
      </c>
      <c r="AQ48" s="582"/>
      <c r="AR48" s="582"/>
      <c r="AS48" s="582">
        <f t="shared" si="150"/>
        <v>0</v>
      </c>
      <c r="AT48" s="582">
        <f t="shared" si="151"/>
        <v>0</v>
      </c>
      <c r="AU48" s="582"/>
      <c r="AV48" s="582"/>
      <c r="AW48" s="582">
        <f t="shared" si="152"/>
        <v>0.16</v>
      </c>
      <c r="AX48" s="582">
        <f t="shared" si="153"/>
        <v>1.4670000000000001</v>
      </c>
      <c r="AY48" s="582"/>
      <c r="AZ48" s="582"/>
      <c r="BA48" s="582"/>
      <c r="BB48" s="582"/>
      <c r="BC48" s="582"/>
      <c r="BD48" s="582"/>
      <c r="BE48" s="582"/>
      <c r="BF48" s="582"/>
      <c r="BG48" s="582"/>
      <c r="BH48" s="582"/>
      <c r="BI48" s="582">
        <v>0.16</v>
      </c>
      <c r="BJ48" s="582">
        <v>1.4670000000000001</v>
      </c>
      <c r="BK48" s="582"/>
      <c r="BL48" s="582"/>
      <c r="BM48" s="582">
        <v>0.16</v>
      </c>
      <c r="BN48" s="582">
        <v>0</v>
      </c>
      <c r="BO48" s="582">
        <v>0</v>
      </c>
      <c r="BP48" s="582">
        <v>0</v>
      </c>
      <c r="BQ48" s="582">
        <v>0.16</v>
      </c>
      <c r="BR48" s="582">
        <v>0</v>
      </c>
      <c r="BS48" s="582">
        <v>0</v>
      </c>
      <c r="BT48" s="582">
        <v>0</v>
      </c>
      <c r="BU48" s="582">
        <f t="shared" si="109"/>
        <v>5858</v>
      </c>
      <c r="BV48" s="582">
        <v>193</v>
      </c>
      <c r="BW48" s="582">
        <v>386</v>
      </c>
      <c r="BX48" s="582">
        <v>4051</v>
      </c>
      <c r="BY48" s="582">
        <v>1228</v>
      </c>
      <c r="BZ48" s="582">
        <v>5858</v>
      </c>
      <c r="CA48" s="582"/>
      <c r="CB48" s="582"/>
      <c r="CC48" s="581" t="s">
        <v>425</v>
      </c>
      <c r="CD48" s="582">
        <v>16.100000000000001</v>
      </c>
      <c r="CE48" s="582">
        <v>422</v>
      </c>
      <c r="CF48" s="581">
        <v>6.6</v>
      </c>
      <c r="CG48" s="581">
        <v>16.600000000000001</v>
      </c>
      <c r="CH48" s="582"/>
      <c r="CI48" s="582"/>
      <c r="CJ48" s="582"/>
      <c r="CK48" s="582">
        <v>193</v>
      </c>
      <c r="CL48" s="582"/>
      <c r="CM48" s="582">
        <v>5665</v>
      </c>
      <c r="CN48" s="582">
        <v>5665</v>
      </c>
      <c r="CO48" s="582"/>
      <c r="CP48" s="582">
        <v>5665</v>
      </c>
      <c r="CQ48" s="582">
        <f t="shared" si="154"/>
        <v>5665</v>
      </c>
      <c r="CR48" s="582"/>
      <c r="CS48" s="582"/>
      <c r="CT48" s="582"/>
      <c r="CU48" s="582">
        <v>5665</v>
      </c>
      <c r="CV48" s="582">
        <v>566.5</v>
      </c>
      <c r="CW48" s="582">
        <v>1699.5</v>
      </c>
      <c r="CX48" s="582">
        <v>3399</v>
      </c>
      <c r="CY48" s="809">
        <f t="shared" si="111"/>
        <v>0</v>
      </c>
      <c r="CZ48" s="582"/>
      <c r="DA48" s="582"/>
      <c r="DB48" s="582"/>
      <c r="DC48" s="582"/>
      <c r="DD48" s="582"/>
      <c r="DE48" s="582">
        <v>6684.7</v>
      </c>
      <c r="DF48" s="582">
        <f t="shared" si="112"/>
        <v>6684.7</v>
      </c>
      <c r="DG48" s="582"/>
      <c r="DH48" s="582"/>
      <c r="DI48" s="582"/>
      <c r="DJ48" s="582"/>
      <c r="DK48" s="582"/>
      <c r="DL48" s="582"/>
      <c r="DM48" s="582"/>
      <c r="DN48" s="582"/>
      <c r="DO48" s="582">
        <v>6684.7</v>
      </c>
      <c r="DP48" s="582"/>
      <c r="DQ48" s="582">
        <v>668.47</v>
      </c>
      <c r="DR48" s="582">
        <v>2005.41</v>
      </c>
      <c r="DS48" s="582">
        <v>4010.8199999999997</v>
      </c>
      <c r="DT48" s="582"/>
      <c r="DU48" s="582"/>
      <c r="DV48" s="582"/>
      <c r="DW48" s="582"/>
      <c r="DX48" s="582">
        <v>6684.7</v>
      </c>
      <c r="DY48" s="582"/>
      <c r="DZ48" s="582"/>
      <c r="EA48" s="582"/>
      <c r="EB48" s="582"/>
      <c r="EC48" s="582"/>
      <c r="ED48" s="582">
        <f t="shared" si="155"/>
        <v>0</v>
      </c>
      <c r="EE48" s="582"/>
      <c r="EF48" s="582"/>
      <c r="EG48" s="582">
        <v>5858</v>
      </c>
      <c r="EH48" s="582">
        <f t="shared" si="114"/>
        <v>5858</v>
      </c>
      <c r="EI48" s="582"/>
      <c r="EJ48" s="582"/>
      <c r="EK48" s="582"/>
      <c r="EL48" s="582">
        <v>5858</v>
      </c>
      <c r="EM48" s="582">
        <v>585.79999999999995</v>
      </c>
      <c r="EN48" s="582">
        <v>1757.4</v>
      </c>
      <c r="EO48" s="582">
        <v>3514.7999999999997</v>
      </c>
      <c r="EP48" s="582"/>
      <c r="EQ48" s="582"/>
      <c r="ER48" s="582">
        <f t="shared" si="156"/>
        <v>0</v>
      </c>
      <c r="ES48" s="584"/>
      <c r="ET48" s="585">
        <f t="shared" si="157"/>
        <v>1019.6999999999999</v>
      </c>
      <c r="EU48" s="582">
        <f t="shared" si="158"/>
        <v>1054.44</v>
      </c>
      <c r="EV48" s="586">
        <v>2012</v>
      </c>
      <c r="EW48" s="587">
        <f t="shared" si="159"/>
        <v>6.1830640230365924E-4</v>
      </c>
      <c r="EX48" s="582">
        <f t="shared" si="160"/>
        <v>5665</v>
      </c>
      <c r="EY48" s="582">
        <f t="shared" si="161"/>
        <v>0</v>
      </c>
      <c r="EZ48" s="582">
        <f t="shared" si="162"/>
        <v>0</v>
      </c>
      <c r="FA48" s="582">
        <f t="shared" si="163"/>
        <v>0</v>
      </c>
      <c r="FB48" s="582">
        <f t="shared" si="164"/>
        <v>0</v>
      </c>
      <c r="FC48" s="582"/>
      <c r="FD48" s="582">
        <f t="shared" si="165"/>
        <v>0</v>
      </c>
      <c r="FE48" s="582"/>
      <c r="FF48" s="582">
        <f t="shared" si="166"/>
        <v>0</v>
      </c>
      <c r="FG48" s="582"/>
      <c r="FH48" s="582"/>
      <c r="FI48" s="582"/>
      <c r="FJ48" s="582"/>
      <c r="FK48" s="582">
        <f t="shared" si="167"/>
        <v>6684.7</v>
      </c>
      <c r="FL48" s="582">
        <f t="shared" si="168"/>
        <v>0</v>
      </c>
      <c r="FM48" s="582">
        <f t="shared" si="169"/>
        <v>0</v>
      </c>
      <c r="FN48" s="582">
        <f t="shared" si="170"/>
        <v>0</v>
      </c>
      <c r="FO48" s="582">
        <f t="shared" si="171"/>
        <v>0</v>
      </c>
      <c r="FP48" s="582"/>
      <c r="FQ48" s="582">
        <f t="shared" si="172"/>
        <v>0</v>
      </c>
      <c r="FR48" s="582"/>
      <c r="FS48" s="582">
        <f t="shared" si="173"/>
        <v>0</v>
      </c>
      <c r="FT48" s="582"/>
      <c r="FU48" s="582"/>
      <c r="FV48" s="582"/>
      <c r="FW48" s="582"/>
      <c r="FX48" s="582"/>
      <c r="FY48" s="581" t="s">
        <v>417</v>
      </c>
      <c r="FZ48" s="582"/>
      <c r="GA48" s="582"/>
      <c r="GB48" s="582"/>
      <c r="GC48" s="582"/>
      <c r="GD48" s="582"/>
      <c r="GE48" s="582"/>
      <c r="GF48" s="304" t="s">
        <v>417</v>
      </c>
      <c r="GG48" s="304" t="s">
        <v>417</v>
      </c>
      <c r="GH48" s="304" t="s">
        <v>417</v>
      </c>
      <c r="GI48" s="304" t="s">
        <v>417</v>
      </c>
      <c r="GJ48" s="304" t="s">
        <v>417</v>
      </c>
      <c r="GK48" s="304" t="s">
        <v>449</v>
      </c>
      <c r="GL48" s="304" t="s">
        <v>418</v>
      </c>
      <c r="GM48" s="304" t="s">
        <v>450</v>
      </c>
      <c r="GN48" s="600"/>
      <c r="GO48" s="818"/>
      <c r="GP48" s="818" t="s">
        <v>1068</v>
      </c>
      <c r="GQ48" s="685"/>
      <c r="GR48" s="1002"/>
      <c r="GS48" s="590"/>
      <c r="GT48" s="811">
        <v>2</v>
      </c>
      <c r="GU48" s="811">
        <v>2</v>
      </c>
      <c r="GV48" s="590"/>
      <c r="GW48" s="590"/>
      <c r="GX48" s="590"/>
      <c r="GY48" s="590"/>
      <c r="GZ48" s="312">
        <v>4</v>
      </c>
      <c r="HA48" s="814">
        <f t="shared" si="174"/>
        <v>0</v>
      </c>
      <c r="HB48" s="815">
        <f t="shared" si="175"/>
        <v>0</v>
      </c>
      <c r="HC48" s="816">
        <f t="shared" si="176"/>
        <v>0</v>
      </c>
      <c r="HD48" s="815">
        <f t="shared" si="177"/>
        <v>0</v>
      </c>
      <c r="HE48" s="602">
        <v>0.16</v>
      </c>
      <c r="HF48" s="809">
        <f t="shared" si="178"/>
        <v>0</v>
      </c>
      <c r="HG48" s="811">
        <f t="shared" si="179"/>
        <v>1.4670000000000001</v>
      </c>
      <c r="HH48" s="809">
        <f t="shared" si="180"/>
        <v>5858</v>
      </c>
      <c r="HI48" s="591">
        <f t="shared" si="90"/>
        <v>0</v>
      </c>
      <c r="HL48" s="688">
        <f t="shared" si="14"/>
        <v>0</v>
      </c>
    </row>
    <row r="49" spans="1:220" s="592" customFormat="1" ht="36" outlineLevel="1">
      <c r="A49" s="578" t="s">
        <v>396</v>
      </c>
      <c r="B49" s="579"/>
      <c r="C49" s="580">
        <v>34</v>
      </c>
      <c r="D49" s="580"/>
      <c r="E49" s="580"/>
      <c r="F49" s="267" t="s">
        <v>1417</v>
      </c>
      <c r="G49" s="270"/>
      <c r="H49" s="270"/>
      <c r="I49" s="270"/>
      <c r="J49" s="581">
        <v>2010</v>
      </c>
      <c r="K49" s="581">
        <v>2011</v>
      </c>
      <c r="L49" s="581" t="s">
        <v>418</v>
      </c>
      <c r="M49" s="581" t="s">
        <v>420</v>
      </c>
      <c r="N49" s="581" t="s">
        <v>420</v>
      </c>
      <c r="O49" s="581" t="s">
        <v>420</v>
      </c>
      <c r="P49" s="273" t="s">
        <v>1356</v>
      </c>
      <c r="Q49" s="273" t="s">
        <v>1357</v>
      </c>
      <c r="R49" s="273" t="s">
        <v>417</v>
      </c>
      <c r="S49" s="273">
        <v>1</v>
      </c>
      <c r="T49" s="273" t="s">
        <v>417</v>
      </c>
      <c r="U49" s="582">
        <v>0</v>
      </c>
      <c r="V49" s="582">
        <v>0</v>
      </c>
      <c r="W49" s="582">
        <v>0</v>
      </c>
      <c r="X49" s="582">
        <v>0</v>
      </c>
      <c r="Y49" s="583">
        <v>0.1</v>
      </c>
      <c r="Z49" s="582">
        <v>0.5</v>
      </c>
      <c r="AA49" s="582">
        <v>0</v>
      </c>
      <c r="AB49" s="582">
        <v>0</v>
      </c>
      <c r="AC49" s="583">
        <v>0.1</v>
      </c>
      <c r="AD49" s="583">
        <v>0.5</v>
      </c>
      <c r="AE49" s="583">
        <v>0</v>
      </c>
      <c r="AF49" s="583">
        <v>0</v>
      </c>
      <c r="AG49" s="582">
        <f t="shared" si="146"/>
        <v>0.1</v>
      </c>
      <c r="AH49" s="582">
        <f t="shared" si="147"/>
        <v>0.5</v>
      </c>
      <c r="AI49" s="582">
        <f t="shared" si="148"/>
        <v>0</v>
      </c>
      <c r="AJ49" s="582">
        <f t="shared" si="149"/>
        <v>0</v>
      </c>
      <c r="AK49" s="582">
        <f t="shared" si="181"/>
        <v>0</v>
      </c>
      <c r="AL49" s="582">
        <f t="shared" si="182"/>
        <v>0</v>
      </c>
      <c r="AM49" s="582"/>
      <c r="AN49" s="582"/>
      <c r="AO49" s="582">
        <f t="shared" si="183"/>
        <v>0</v>
      </c>
      <c r="AP49" s="582">
        <f t="shared" si="184"/>
        <v>0</v>
      </c>
      <c r="AQ49" s="582"/>
      <c r="AR49" s="582"/>
      <c r="AS49" s="582">
        <f t="shared" si="150"/>
        <v>0.1</v>
      </c>
      <c r="AT49" s="582">
        <f t="shared" si="151"/>
        <v>0.5</v>
      </c>
      <c r="AU49" s="582"/>
      <c r="AV49" s="582"/>
      <c r="AW49" s="582">
        <f t="shared" si="152"/>
        <v>0</v>
      </c>
      <c r="AX49" s="582">
        <f t="shared" si="153"/>
        <v>0</v>
      </c>
      <c r="AY49" s="582"/>
      <c r="AZ49" s="582"/>
      <c r="BA49" s="582"/>
      <c r="BB49" s="582"/>
      <c r="BC49" s="582"/>
      <c r="BD49" s="582"/>
      <c r="BE49" s="582"/>
      <c r="BF49" s="582"/>
      <c r="BG49" s="582"/>
      <c r="BH49" s="582"/>
      <c r="BI49" s="582">
        <v>0</v>
      </c>
      <c r="BJ49" s="582">
        <v>0</v>
      </c>
      <c r="BK49" s="582"/>
      <c r="BL49" s="582"/>
      <c r="BM49" s="582">
        <v>0.1</v>
      </c>
      <c r="BN49" s="582">
        <v>0.5</v>
      </c>
      <c r="BO49" s="582">
        <v>0</v>
      </c>
      <c r="BP49" s="582">
        <v>0</v>
      </c>
      <c r="BQ49" s="582">
        <v>0.1</v>
      </c>
      <c r="BR49" s="582">
        <v>0.5</v>
      </c>
      <c r="BS49" s="582">
        <v>0</v>
      </c>
      <c r="BT49" s="582">
        <v>0</v>
      </c>
      <c r="BU49" s="582">
        <f t="shared" si="109"/>
        <v>1630</v>
      </c>
      <c r="BV49" s="582">
        <v>120</v>
      </c>
      <c r="BW49" s="582">
        <v>230</v>
      </c>
      <c r="BX49" s="582">
        <v>1152</v>
      </c>
      <c r="BY49" s="582">
        <v>128</v>
      </c>
      <c r="BZ49" s="582">
        <v>1630</v>
      </c>
      <c r="CA49" s="582"/>
      <c r="CB49" s="582"/>
      <c r="CC49" s="581" t="s">
        <v>425</v>
      </c>
      <c r="CD49" s="582">
        <v>27.1</v>
      </c>
      <c r="CE49" s="582">
        <v>1799</v>
      </c>
      <c r="CF49" s="581">
        <v>4.5</v>
      </c>
      <c r="CG49" s="581">
        <v>7.3</v>
      </c>
      <c r="CH49" s="582"/>
      <c r="CI49" s="582"/>
      <c r="CJ49" s="582"/>
      <c r="CK49" s="582">
        <v>120</v>
      </c>
      <c r="CL49" s="582"/>
      <c r="CM49" s="582">
        <v>1510</v>
      </c>
      <c r="CN49" s="582">
        <v>1510</v>
      </c>
      <c r="CO49" s="582">
        <v>120.12</v>
      </c>
      <c r="CP49" s="582">
        <v>1510</v>
      </c>
      <c r="CQ49" s="582">
        <f t="shared" si="154"/>
        <v>1510</v>
      </c>
      <c r="CR49" s="582"/>
      <c r="CS49" s="582"/>
      <c r="CT49" s="582">
        <v>1510</v>
      </c>
      <c r="CU49" s="582"/>
      <c r="CV49" s="582">
        <v>0</v>
      </c>
      <c r="CW49" s="582">
        <v>0</v>
      </c>
      <c r="CX49" s="582">
        <v>0</v>
      </c>
      <c r="CY49" s="809">
        <f t="shared" si="111"/>
        <v>0</v>
      </c>
      <c r="CZ49" s="582"/>
      <c r="DA49" s="582"/>
      <c r="DB49" s="582"/>
      <c r="DC49" s="582"/>
      <c r="DD49" s="582">
        <v>141.6</v>
      </c>
      <c r="DE49" s="582">
        <v>1781.8</v>
      </c>
      <c r="DF49" s="582">
        <f t="shared" si="112"/>
        <v>1781.8</v>
      </c>
      <c r="DG49" s="582"/>
      <c r="DH49" s="582"/>
      <c r="DI49" s="582"/>
      <c r="DJ49" s="582"/>
      <c r="DK49" s="582"/>
      <c r="DL49" s="582"/>
      <c r="DM49" s="582"/>
      <c r="DN49" s="582">
        <v>1781.8</v>
      </c>
      <c r="DO49" s="582"/>
      <c r="DP49" s="582"/>
      <c r="DQ49" s="582">
        <v>0</v>
      </c>
      <c r="DR49" s="582">
        <v>0</v>
      </c>
      <c r="DS49" s="582">
        <v>0</v>
      </c>
      <c r="DT49" s="582"/>
      <c r="DU49" s="582"/>
      <c r="DV49" s="582"/>
      <c r="DW49" s="582"/>
      <c r="DX49" s="582">
        <v>1781.8</v>
      </c>
      <c r="DY49" s="582"/>
      <c r="DZ49" s="582"/>
      <c r="EA49" s="582"/>
      <c r="EB49" s="582"/>
      <c r="EC49" s="582"/>
      <c r="ED49" s="582">
        <f t="shared" si="155"/>
        <v>0</v>
      </c>
      <c r="EE49" s="582"/>
      <c r="EF49" s="582">
        <v>0</v>
      </c>
      <c r="EG49" s="582">
        <v>1630</v>
      </c>
      <c r="EH49" s="582">
        <f t="shared" si="114"/>
        <v>1630</v>
      </c>
      <c r="EI49" s="582"/>
      <c r="EJ49" s="582"/>
      <c r="EK49" s="582">
        <v>1630</v>
      </c>
      <c r="EL49" s="582"/>
      <c r="EM49" s="582">
        <v>0</v>
      </c>
      <c r="EN49" s="582">
        <v>0</v>
      </c>
      <c r="EO49" s="582">
        <v>0</v>
      </c>
      <c r="EP49" s="582"/>
      <c r="EQ49" s="582"/>
      <c r="ER49" s="582">
        <f t="shared" si="156"/>
        <v>0</v>
      </c>
      <c r="ES49" s="584"/>
      <c r="ET49" s="585">
        <f t="shared" si="157"/>
        <v>271.8</v>
      </c>
      <c r="EU49" s="582">
        <f t="shared" si="158"/>
        <v>293.39999999999998</v>
      </c>
      <c r="EV49" s="586">
        <v>2011</v>
      </c>
      <c r="EW49" s="587">
        <f t="shared" si="159"/>
        <v>1.6480894395031341E-4</v>
      </c>
      <c r="EX49" s="582">
        <f t="shared" si="160"/>
        <v>1510</v>
      </c>
      <c r="EY49" s="582">
        <f t="shared" si="161"/>
        <v>0</v>
      </c>
      <c r="EZ49" s="582">
        <f t="shared" si="162"/>
        <v>0</v>
      </c>
      <c r="FA49" s="582">
        <f t="shared" si="163"/>
        <v>0</v>
      </c>
      <c r="FB49" s="582">
        <f t="shared" si="164"/>
        <v>0</v>
      </c>
      <c r="FC49" s="582"/>
      <c r="FD49" s="582">
        <f t="shared" si="165"/>
        <v>0</v>
      </c>
      <c r="FE49" s="582"/>
      <c r="FF49" s="582">
        <f t="shared" si="166"/>
        <v>0</v>
      </c>
      <c r="FG49" s="582"/>
      <c r="FH49" s="582"/>
      <c r="FI49" s="582"/>
      <c r="FJ49" s="582"/>
      <c r="FK49" s="582">
        <f t="shared" si="167"/>
        <v>1781.8</v>
      </c>
      <c r="FL49" s="582">
        <f t="shared" si="168"/>
        <v>0</v>
      </c>
      <c r="FM49" s="582">
        <f t="shared" si="169"/>
        <v>0</v>
      </c>
      <c r="FN49" s="582">
        <f t="shared" si="170"/>
        <v>0</v>
      </c>
      <c r="FO49" s="582">
        <f t="shared" si="171"/>
        <v>0</v>
      </c>
      <c r="FP49" s="582"/>
      <c r="FQ49" s="582">
        <f t="shared" si="172"/>
        <v>0</v>
      </c>
      <c r="FR49" s="582"/>
      <c r="FS49" s="582">
        <f t="shared" si="173"/>
        <v>0</v>
      </c>
      <c r="FT49" s="582"/>
      <c r="FU49" s="582"/>
      <c r="FV49" s="582"/>
      <c r="FW49" s="582"/>
      <c r="FX49" s="582"/>
      <c r="FY49" s="581" t="s">
        <v>417</v>
      </c>
      <c r="FZ49" s="582"/>
      <c r="GA49" s="582"/>
      <c r="GB49" s="582"/>
      <c r="GC49" s="582"/>
      <c r="GD49" s="582"/>
      <c r="GE49" s="582"/>
      <c r="GF49" s="304" t="s">
        <v>417</v>
      </c>
      <c r="GG49" s="304" t="s">
        <v>417</v>
      </c>
      <c r="GH49" s="304" t="s">
        <v>417</v>
      </c>
      <c r="GI49" s="304" t="s">
        <v>417</v>
      </c>
      <c r="GJ49" s="304" t="s">
        <v>417</v>
      </c>
      <c r="GK49" s="304" t="s">
        <v>451</v>
      </c>
      <c r="GL49" s="304" t="s">
        <v>418</v>
      </c>
      <c r="GM49" s="304" t="s">
        <v>452</v>
      </c>
      <c r="GN49" s="600"/>
      <c r="GO49" s="818"/>
      <c r="GP49" s="818" t="s">
        <v>1068</v>
      </c>
      <c r="GQ49" s="685"/>
      <c r="GR49" s="1002"/>
      <c r="GS49" s="590"/>
      <c r="GT49" s="811">
        <v>2</v>
      </c>
      <c r="GU49" s="811">
        <v>2</v>
      </c>
      <c r="GV49" s="590"/>
      <c r="GW49" s="590"/>
      <c r="GX49" s="590"/>
      <c r="GY49" s="590"/>
      <c r="GZ49" s="312">
        <v>4</v>
      </c>
      <c r="HA49" s="814">
        <f t="shared" si="174"/>
        <v>0</v>
      </c>
      <c r="HB49" s="815">
        <f t="shared" si="175"/>
        <v>0</v>
      </c>
      <c r="HC49" s="816">
        <f t="shared" si="176"/>
        <v>0</v>
      </c>
      <c r="HD49" s="815">
        <f t="shared" si="177"/>
        <v>0</v>
      </c>
      <c r="HE49" s="602">
        <v>0.1</v>
      </c>
      <c r="HF49" s="809">
        <f t="shared" si="178"/>
        <v>0</v>
      </c>
      <c r="HG49" s="811">
        <f t="shared" si="179"/>
        <v>0.5</v>
      </c>
      <c r="HH49" s="809">
        <f t="shared" si="180"/>
        <v>1630</v>
      </c>
      <c r="HI49" s="591">
        <f t="shared" si="90"/>
        <v>0</v>
      </c>
      <c r="HL49" s="688">
        <f t="shared" si="14"/>
        <v>0</v>
      </c>
    </row>
    <row r="50" spans="1:220" s="592" customFormat="1" ht="36" outlineLevel="1">
      <c r="A50" s="578" t="s">
        <v>396</v>
      </c>
      <c r="B50" s="579"/>
      <c r="C50" s="580">
        <v>35</v>
      </c>
      <c r="D50" s="580"/>
      <c r="E50" s="580"/>
      <c r="F50" s="267" t="s">
        <v>1418</v>
      </c>
      <c r="G50" s="270"/>
      <c r="H50" s="270"/>
      <c r="I50" s="270"/>
      <c r="J50" s="581">
        <v>2010</v>
      </c>
      <c r="K50" s="581">
        <v>2011</v>
      </c>
      <c r="L50" s="581" t="s">
        <v>418</v>
      </c>
      <c r="M50" s="581" t="s">
        <v>420</v>
      </c>
      <c r="N50" s="581" t="s">
        <v>420</v>
      </c>
      <c r="O50" s="581" t="s">
        <v>420</v>
      </c>
      <c r="P50" s="273" t="s">
        <v>1356</v>
      </c>
      <c r="Q50" s="273" t="s">
        <v>1357</v>
      </c>
      <c r="R50" s="273" t="s">
        <v>417</v>
      </c>
      <c r="S50" s="273">
        <v>1</v>
      </c>
      <c r="T50" s="273" t="s">
        <v>417</v>
      </c>
      <c r="U50" s="582">
        <v>0</v>
      </c>
      <c r="V50" s="582">
        <v>0</v>
      </c>
      <c r="W50" s="582">
        <v>0</v>
      </c>
      <c r="X50" s="582">
        <v>0</v>
      </c>
      <c r="Y50" s="583">
        <v>0.1</v>
      </c>
      <c r="Z50" s="582">
        <v>0.5</v>
      </c>
      <c r="AA50" s="582">
        <v>0</v>
      </c>
      <c r="AB50" s="582">
        <v>0</v>
      </c>
      <c r="AC50" s="583">
        <v>0.1</v>
      </c>
      <c r="AD50" s="583">
        <v>0.5</v>
      </c>
      <c r="AE50" s="583">
        <v>0</v>
      </c>
      <c r="AF50" s="583">
        <v>0</v>
      </c>
      <c r="AG50" s="582">
        <f t="shared" si="146"/>
        <v>0.1</v>
      </c>
      <c r="AH50" s="582">
        <f t="shared" si="147"/>
        <v>0.5</v>
      </c>
      <c r="AI50" s="582">
        <f t="shared" si="148"/>
        <v>0</v>
      </c>
      <c r="AJ50" s="582">
        <f t="shared" si="149"/>
        <v>0</v>
      </c>
      <c r="AK50" s="582">
        <f t="shared" si="181"/>
        <v>0</v>
      </c>
      <c r="AL50" s="582">
        <f t="shared" si="182"/>
        <v>0</v>
      </c>
      <c r="AM50" s="582"/>
      <c r="AN50" s="582"/>
      <c r="AO50" s="582">
        <f t="shared" si="183"/>
        <v>0</v>
      </c>
      <c r="AP50" s="582">
        <f t="shared" si="184"/>
        <v>0</v>
      </c>
      <c r="AQ50" s="582"/>
      <c r="AR50" s="582"/>
      <c r="AS50" s="582">
        <f t="shared" si="150"/>
        <v>0.1</v>
      </c>
      <c r="AT50" s="582">
        <f t="shared" si="151"/>
        <v>0.5</v>
      </c>
      <c r="AU50" s="582"/>
      <c r="AV50" s="582"/>
      <c r="AW50" s="582">
        <f t="shared" si="152"/>
        <v>0</v>
      </c>
      <c r="AX50" s="582">
        <f t="shared" si="153"/>
        <v>0</v>
      </c>
      <c r="AY50" s="582"/>
      <c r="AZ50" s="582"/>
      <c r="BA50" s="582"/>
      <c r="BB50" s="582"/>
      <c r="BC50" s="582"/>
      <c r="BD50" s="582"/>
      <c r="BE50" s="582"/>
      <c r="BF50" s="582"/>
      <c r="BG50" s="582"/>
      <c r="BH50" s="582"/>
      <c r="BI50" s="582">
        <v>0</v>
      </c>
      <c r="BJ50" s="582">
        <v>0</v>
      </c>
      <c r="BK50" s="582"/>
      <c r="BL50" s="582"/>
      <c r="BM50" s="582">
        <v>0.1</v>
      </c>
      <c r="BN50" s="582">
        <v>0.5</v>
      </c>
      <c r="BO50" s="582">
        <v>0</v>
      </c>
      <c r="BP50" s="582">
        <v>0</v>
      </c>
      <c r="BQ50" s="582">
        <v>0.1</v>
      </c>
      <c r="BR50" s="582">
        <v>0.5</v>
      </c>
      <c r="BS50" s="582">
        <v>0</v>
      </c>
      <c r="BT50" s="582">
        <v>0</v>
      </c>
      <c r="BU50" s="582">
        <f t="shared" si="109"/>
        <v>3030</v>
      </c>
      <c r="BV50" s="582">
        <v>90</v>
      </c>
      <c r="BW50" s="582">
        <v>570</v>
      </c>
      <c r="BX50" s="582">
        <v>2160</v>
      </c>
      <c r="BY50" s="582">
        <v>210</v>
      </c>
      <c r="BZ50" s="582">
        <v>3030</v>
      </c>
      <c r="CA50" s="582"/>
      <c r="CB50" s="582"/>
      <c r="CC50" s="581" t="s">
        <v>425</v>
      </c>
      <c r="CD50" s="582">
        <v>26.9</v>
      </c>
      <c r="CE50" s="582">
        <v>3224</v>
      </c>
      <c r="CF50" s="581">
        <v>4.5999999999999996</v>
      </c>
      <c r="CG50" s="581">
        <v>7.4</v>
      </c>
      <c r="CH50" s="582"/>
      <c r="CI50" s="582"/>
      <c r="CJ50" s="582"/>
      <c r="CK50" s="582">
        <v>90</v>
      </c>
      <c r="CL50" s="582"/>
      <c r="CM50" s="582">
        <v>2940</v>
      </c>
      <c r="CN50" s="582">
        <v>2940</v>
      </c>
      <c r="CO50" s="582">
        <v>89.86</v>
      </c>
      <c r="CP50" s="582">
        <v>2940</v>
      </c>
      <c r="CQ50" s="582">
        <f t="shared" si="154"/>
        <v>2940</v>
      </c>
      <c r="CR50" s="582"/>
      <c r="CS50" s="582"/>
      <c r="CT50" s="582">
        <v>2940</v>
      </c>
      <c r="CU50" s="582"/>
      <c r="CV50" s="582">
        <v>0</v>
      </c>
      <c r="CW50" s="582">
        <v>0</v>
      </c>
      <c r="CX50" s="582">
        <v>0</v>
      </c>
      <c r="CY50" s="809">
        <f t="shared" si="111"/>
        <v>0</v>
      </c>
      <c r="CZ50" s="582"/>
      <c r="DA50" s="582"/>
      <c r="DB50" s="582"/>
      <c r="DC50" s="582"/>
      <c r="DD50" s="582">
        <v>106.2</v>
      </c>
      <c r="DE50" s="582">
        <v>3469.2</v>
      </c>
      <c r="DF50" s="582">
        <f t="shared" si="112"/>
        <v>3469.2</v>
      </c>
      <c r="DG50" s="582"/>
      <c r="DH50" s="582"/>
      <c r="DI50" s="582"/>
      <c r="DJ50" s="582"/>
      <c r="DK50" s="582"/>
      <c r="DL50" s="582"/>
      <c r="DM50" s="582"/>
      <c r="DN50" s="582">
        <v>3469.2</v>
      </c>
      <c r="DO50" s="582"/>
      <c r="DP50" s="582"/>
      <c r="DQ50" s="582">
        <v>0</v>
      </c>
      <c r="DR50" s="582">
        <v>0</v>
      </c>
      <c r="DS50" s="582">
        <v>0</v>
      </c>
      <c r="DT50" s="582"/>
      <c r="DU50" s="582"/>
      <c r="DV50" s="582"/>
      <c r="DW50" s="582"/>
      <c r="DX50" s="582">
        <v>3469.2</v>
      </c>
      <c r="DY50" s="582"/>
      <c r="DZ50" s="582"/>
      <c r="EA50" s="582"/>
      <c r="EB50" s="582"/>
      <c r="EC50" s="582"/>
      <c r="ED50" s="582">
        <f t="shared" si="155"/>
        <v>0</v>
      </c>
      <c r="EE50" s="582"/>
      <c r="EF50" s="582">
        <v>0</v>
      </c>
      <c r="EG50" s="582">
        <v>3030</v>
      </c>
      <c r="EH50" s="582">
        <f t="shared" si="114"/>
        <v>3030</v>
      </c>
      <c r="EI50" s="582"/>
      <c r="EJ50" s="582"/>
      <c r="EK50" s="582">
        <v>3030</v>
      </c>
      <c r="EL50" s="582"/>
      <c r="EM50" s="582">
        <v>0</v>
      </c>
      <c r="EN50" s="582">
        <v>0</v>
      </c>
      <c r="EO50" s="582">
        <v>0</v>
      </c>
      <c r="EP50" s="582"/>
      <c r="EQ50" s="582"/>
      <c r="ER50" s="582">
        <f t="shared" si="156"/>
        <v>0</v>
      </c>
      <c r="ES50" s="584"/>
      <c r="ET50" s="585">
        <f t="shared" si="157"/>
        <v>529.19999999999993</v>
      </c>
      <c r="EU50" s="582">
        <f t="shared" si="158"/>
        <v>545.4</v>
      </c>
      <c r="EV50" s="586">
        <v>2011</v>
      </c>
      <c r="EW50" s="587">
        <f t="shared" si="159"/>
        <v>3.2088628822113998E-4</v>
      </c>
      <c r="EX50" s="582">
        <f t="shared" si="160"/>
        <v>2940</v>
      </c>
      <c r="EY50" s="582">
        <f t="shared" si="161"/>
        <v>0</v>
      </c>
      <c r="EZ50" s="582">
        <f t="shared" si="162"/>
        <v>0</v>
      </c>
      <c r="FA50" s="582">
        <f t="shared" si="163"/>
        <v>0</v>
      </c>
      <c r="FB50" s="582">
        <f t="shared" si="164"/>
        <v>0</v>
      </c>
      <c r="FC50" s="582"/>
      <c r="FD50" s="582">
        <f t="shared" si="165"/>
        <v>0</v>
      </c>
      <c r="FE50" s="582"/>
      <c r="FF50" s="582">
        <f t="shared" si="166"/>
        <v>0</v>
      </c>
      <c r="FG50" s="582"/>
      <c r="FH50" s="582"/>
      <c r="FI50" s="582"/>
      <c r="FJ50" s="582"/>
      <c r="FK50" s="582">
        <f t="shared" si="167"/>
        <v>3469.2</v>
      </c>
      <c r="FL50" s="582">
        <f t="shared" si="168"/>
        <v>0</v>
      </c>
      <c r="FM50" s="582">
        <f t="shared" si="169"/>
        <v>0</v>
      </c>
      <c r="FN50" s="582">
        <f t="shared" si="170"/>
        <v>0</v>
      </c>
      <c r="FO50" s="582">
        <f t="shared" si="171"/>
        <v>0</v>
      </c>
      <c r="FP50" s="582"/>
      <c r="FQ50" s="582">
        <f t="shared" si="172"/>
        <v>0</v>
      </c>
      <c r="FR50" s="582"/>
      <c r="FS50" s="582">
        <f t="shared" si="173"/>
        <v>0</v>
      </c>
      <c r="FT50" s="582"/>
      <c r="FU50" s="582"/>
      <c r="FV50" s="582"/>
      <c r="FW50" s="582"/>
      <c r="FX50" s="582"/>
      <c r="FY50" s="581" t="s">
        <v>417</v>
      </c>
      <c r="FZ50" s="582"/>
      <c r="GA50" s="582"/>
      <c r="GB50" s="582"/>
      <c r="GC50" s="582"/>
      <c r="GD50" s="582"/>
      <c r="GE50" s="582"/>
      <c r="GF50" s="304" t="s">
        <v>417</v>
      </c>
      <c r="GG50" s="304" t="s">
        <v>417</v>
      </c>
      <c r="GH50" s="304" t="s">
        <v>417</v>
      </c>
      <c r="GI50" s="304" t="s">
        <v>417</v>
      </c>
      <c r="GJ50" s="304" t="s">
        <v>417</v>
      </c>
      <c r="GK50" s="304" t="s">
        <v>451</v>
      </c>
      <c r="GL50" s="304" t="s">
        <v>418</v>
      </c>
      <c r="GM50" s="304" t="s">
        <v>452</v>
      </c>
      <c r="GN50" s="600"/>
      <c r="GO50" s="818"/>
      <c r="GP50" s="818" t="s">
        <v>1068</v>
      </c>
      <c r="GQ50" s="685"/>
      <c r="GR50" s="1002"/>
      <c r="GS50" s="590"/>
      <c r="GT50" s="811">
        <v>2</v>
      </c>
      <c r="GU50" s="811">
        <v>2</v>
      </c>
      <c r="GV50" s="590"/>
      <c r="GW50" s="590"/>
      <c r="GX50" s="590"/>
      <c r="GY50" s="590"/>
      <c r="GZ50" s="312">
        <v>4</v>
      </c>
      <c r="HA50" s="814">
        <f t="shared" si="174"/>
        <v>0</v>
      </c>
      <c r="HB50" s="815">
        <f t="shared" si="175"/>
        <v>0</v>
      </c>
      <c r="HC50" s="816">
        <f t="shared" si="176"/>
        <v>0</v>
      </c>
      <c r="HD50" s="815">
        <f t="shared" si="177"/>
        <v>0</v>
      </c>
      <c r="HE50" s="602">
        <v>0.1</v>
      </c>
      <c r="HF50" s="809">
        <f t="shared" si="178"/>
        <v>0</v>
      </c>
      <c r="HG50" s="811">
        <f t="shared" si="179"/>
        <v>0.5</v>
      </c>
      <c r="HH50" s="809">
        <f t="shared" si="180"/>
        <v>3030</v>
      </c>
      <c r="HI50" s="591">
        <f t="shared" si="90"/>
        <v>0</v>
      </c>
      <c r="HL50" s="688">
        <f t="shared" si="14"/>
        <v>0</v>
      </c>
    </row>
    <row r="51" spans="1:220" s="592" customFormat="1" ht="36" outlineLevel="1">
      <c r="A51" s="578" t="s">
        <v>396</v>
      </c>
      <c r="B51" s="579"/>
      <c r="C51" s="580">
        <v>36</v>
      </c>
      <c r="D51" s="580"/>
      <c r="E51" s="580"/>
      <c r="F51" s="267" t="s">
        <v>1419</v>
      </c>
      <c r="G51" s="270"/>
      <c r="H51" s="270"/>
      <c r="I51" s="270"/>
      <c r="J51" s="581">
        <v>2010</v>
      </c>
      <c r="K51" s="581">
        <v>2011</v>
      </c>
      <c r="L51" s="581" t="s">
        <v>418</v>
      </c>
      <c r="M51" s="581" t="s">
        <v>420</v>
      </c>
      <c r="N51" s="581" t="s">
        <v>420</v>
      </c>
      <c r="O51" s="581" t="s">
        <v>420</v>
      </c>
      <c r="P51" s="273" t="s">
        <v>1356</v>
      </c>
      <c r="Q51" s="273" t="s">
        <v>1357</v>
      </c>
      <c r="R51" s="273" t="s">
        <v>417</v>
      </c>
      <c r="S51" s="273">
        <v>1</v>
      </c>
      <c r="T51" s="273" t="s">
        <v>417</v>
      </c>
      <c r="U51" s="582">
        <v>0</v>
      </c>
      <c r="V51" s="582">
        <v>0</v>
      </c>
      <c r="W51" s="582">
        <v>0</v>
      </c>
      <c r="X51" s="582">
        <v>0</v>
      </c>
      <c r="Y51" s="583">
        <v>0.1</v>
      </c>
      <c r="Z51" s="582">
        <v>0.6</v>
      </c>
      <c r="AA51" s="582">
        <v>0</v>
      </c>
      <c r="AB51" s="582">
        <v>0</v>
      </c>
      <c r="AC51" s="583">
        <v>0.1</v>
      </c>
      <c r="AD51" s="583">
        <v>0.6</v>
      </c>
      <c r="AE51" s="583">
        <v>0</v>
      </c>
      <c r="AF51" s="583">
        <v>0</v>
      </c>
      <c r="AG51" s="582">
        <f t="shared" si="146"/>
        <v>0.1</v>
      </c>
      <c r="AH51" s="582">
        <f t="shared" si="147"/>
        <v>0.6</v>
      </c>
      <c r="AI51" s="582">
        <f t="shared" si="148"/>
        <v>0</v>
      </c>
      <c r="AJ51" s="582">
        <f t="shared" si="149"/>
        <v>0</v>
      </c>
      <c r="AK51" s="582">
        <f t="shared" si="181"/>
        <v>0</v>
      </c>
      <c r="AL51" s="582">
        <f t="shared" si="182"/>
        <v>0</v>
      </c>
      <c r="AM51" s="582"/>
      <c r="AN51" s="582"/>
      <c r="AO51" s="582">
        <f t="shared" si="183"/>
        <v>0</v>
      </c>
      <c r="AP51" s="582">
        <f t="shared" si="184"/>
        <v>0</v>
      </c>
      <c r="AQ51" s="582"/>
      <c r="AR51" s="582"/>
      <c r="AS51" s="582">
        <f t="shared" si="150"/>
        <v>0.1</v>
      </c>
      <c r="AT51" s="582">
        <f t="shared" si="151"/>
        <v>0.6</v>
      </c>
      <c r="AU51" s="582"/>
      <c r="AV51" s="582"/>
      <c r="AW51" s="582">
        <f t="shared" si="152"/>
        <v>0</v>
      </c>
      <c r="AX51" s="582">
        <f t="shared" si="153"/>
        <v>0</v>
      </c>
      <c r="AY51" s="582"/>
      <c r="AZ51" s="582"/>
      <c r="BA51" s="582"/>
      <c r="BB51" s="582"/>
      <c r="BC51" s="582"/>
      <c r="BD51" s="582"/>
      <c r="BE51" s="582"/>
      <c r="BF51" s="582"/>
      <c r="BG51" s="582"/>
      <c r="BH51" s="582"/>
      <c r="BI51" s="582">
        <v>0</v>
      </c>
      <c r="BJ51" s="582">
        <v>0</v>
      </c>
      <c r="BK51" s="582"/>
      <c r="BL51" s="582"/>
      <c r="BM51" s="582">
        <v>0.1</v>
      </c>
      <c r="BN51" s="582">
        <v>0.6</v>
      </c>
      <c r="BO51" s="582">
        <v>0</v>
      </c>
      <c r="BP51" s="582">
        <v>0</v>
      </c>
      <c r="BQ51" s="582">
        <v>0.1</v>
      </c>
      <c r="BR51" s="582">
        <v>0.6</v>
      </c>
      <c r="BS51" s="582">
        <v>0</v>
      </c>
      <c r="BT51" s="582">
        <v>0</v>
      </c>
      <c r="BU51" s="582">
        <f t="shared" si="109"/>
        <v>1490</v>
      </c>
      <c r="BV51" s="582">
        <v>90</v>
      </c>
      <c r="BW51" s="582">
        <v>230</v>
      </c>
      <c r="BX51" s="582">
        <v>1050</v>
      </c>
      <c r="BY51" s="582">
        <v>120</v>
      </c>
      <c r="BZ51" s="582">
        <v>1490</v>
      </c>
      <c r="CA51" s="582"/>
      <c r="CB51" s="582"/>
      <c r="CC51" s="581" t="s">
        <v>425</v>
      </c>
      <c r="CD51" s="582">
        <v>25.6</v>
      </c>
      <c r="CE51" s="582">
        <v>1396</v>
      </c>
      <c r="CF51" s="581">
        <v>4.8</v>
      </c>
      <c r="CG51" s="581">
        <v>8</v>
      </c>
      <c r="CH51" s="582"/>
      <c r="CI51" s="582"/>
      <c r="CJ51" s="582"/>
      <c r="CK51" s="582">
        <v>90</v>
      </c>
      <c r="CL51" s="582"/>
      <c r="CM51" s="582">
        <v>1400</v>
      </c>
      <c r="CN51" s="582">
        <v>1400</v>
      </c>
      <c r="CO51" s="582">
        <v>90.05</v>
      </c>
      <c r="CP51" s="582">
        <v>1400</v>
      </c>
      <c r="CQ51" s="582">
        <f t="shared" si="154"/>
        <v>1400</v>
      </c>
      <c r="CR51" s="582"/>
      <c r="CS51" s="582"/>
      <c r="CT51" s="582">
        <v>1400</v>
      </c>
      <c r="CU51" s="582"/>
      <c r="CV51" s="582">
        <v>0</v>
      </c>
      <c r="CW51" s="582">
        <v>0</v>
      </c>
      <c r="CX51" s="582">
        <v>0</v>
      </c>
      <c r="CY51" s="809">
        <f t="shared" si="111"/>
        <v>0</v>
      </c>
      <c r="CZ51" s="582"/>
      <c r="DA51" s="582"/>
      <c r="DB51" s="582"/>
      <c r="DC51" s="582"/>
      <c r="DD51" s="582">
        <v>106.2</v>
      </c>
      <c r="DE51" s="582">
        <v>1652</v>
      </c>
      <c r="DF51" s="582">
        <f t="shared" si="112"/>
        <v>1652</v>
      </c>
      <c r="DG51" s="582"/>
      <c r="DH51" s="582"/>
      <c r="DI51" s="582"/>
      <c r="DJ51" s="582"/>
      <c r="DK51" s="582"/>
      <c r="DL51" s="582"/>
      <c r="DM51" s="582"/>
      <c r="DN51" s="582">
        <v>1652</v>
      </c>
      <c r="DO51" s="582"/>
      <c r="DP51" s="582"/>
      <c r="DQ51" s="582">
        <v>0</v>
      </c>
      <c r="DR51" s="582">
        <v>0</v>
      </c>
      <c r="DS51" s="582">
        <v>0</v>
      </c>
      <c r="DT51" s="582"/>
      <c r="DU51" s="582"/>
      <c r="DV51" s="582"/>
      <c r="DW51" s="582"/>
      <c r="DX51" s="582">
        <v>1652</v>
      </c>
      <c r="DY51" s="582"/>
      <c r="DZ51" s="582"/>
      <c r="EA51" s="582"/>
      <c r="EB51" s="582"/>
      <c r="EC51" s="582"/>
      <c r="ED51" s="582">
        <f t="shared" si="155"/>
        <v>0</v>
      </c>
      <c r="EE51" s="582"/>
      <c r="EF51" s="582">
        <v>0</v>
      </c>
      <c r="EG51" s="582">
        <v>1490</v>
      </c>
      <c r="EH51" s="582">
        <f t="shared" si="114"/>
        <v>1490</v>
      </c>
      <c r="EI51" s="582"/>
      <c r="EJ51" s="582"/>
      <c r="EK51" s="582">
        <v>1490</v>
      </c>
      <c r="EL51" s="582"/>
      <c r="EM51" s="582">
        <v>0</v>
      </c>
      <c r="EN51" s="582">
        <v>0</v>
      </c>
      <c r="EO51" s="582">
        <v>0</v>
      </c>
      <c r="EP51" s="582"/>
      <c r="EQ51" s="582"/>
      <c r="ER51" s="582">
        <f t="shared" si="156"/>
        <v>0</v>
      </c>
      <c r="ES51" s="584"/>
      <c r="ET51" s="585">
        <f t="shared" si="157"/>
        <v>252</v>
      </c>
      <c r="EU51" s="582">
        <f t="shared" si="158"/>
        <v>268.2</v>
      </c>
      <c r="EV51" s="586">
        <v>2011</v>
      </c>
      <c r="EW51" s="587">
        <f t="shared" si="159"/>
        <v>1.5280299439101905E-4</v>
      </c>
      <c r="EX51" s="582">
        <f t="shared" si="160"/>
        <v>1400</v>
      </c>
      <c r="EY51" s="582">
        <f t="shared" si="161"/>
        <v>0</v>
      </c>
      <c r="EZ51" s="582">
        <f t="shared" si="162"/>
        <v>0</v>
      </c>
      <c r="FA51" s="582">
        <f t="shared" si="163"/>
        <v>0</v>
      </c>
      <c r="FB51" s="582">
        <f t="shared" si="164"/>
        <v>0</v>
      </c>
      <c r="FC51" s="582"/>
      <c r="FD51" s="582">
        <f t="shared" si="165"/>
        <v>0</v>
      </c>
      <c r="FE51" s="582"/>
      <c r="FF51" s="582">
        <f t="shared" si="166"/>
        <v>0</v>
      </c>
      <c r="FG51" s="582"/>
      <c r="FH51" s="582"/>
      <c r="FI51" s="582"/>
      <c r="FJ51" s="582"/>
      <c r="FK51" s="582">
        <f t="shared" si="167"/>
        <v>1652</v>
      </c>
      <c r="FL51" s="582">
        <f t="shared" si="168"/>
        <v>0</v>
      </c>
      <c r="FM51" s="582">
        <f t="shared" si="169"/>
        <v>0</v>
      </c>
      <c r="FN51" s="582">
        <f t="shared" si="170"/>
        <v>0</v>
      </c>
      <c r="FO51" s="582">
        <f t="shared" si="171"/>
        <v>0</v>
      </c>
      <c r="FP51" s="582"/>
      <c r="FQ51" s="582">
        <f t="shared" si="172"/>
        <v>0</v>
      </c>
      <c r="FR51" s="582"/>
      <c r="FS51" s="582">
        <f t="shared" si="173"/>
        <v>0</v>
      </c>
      <c r="FT51" s="582"/>
      <c r="FU51" s="582"/>
      <c r="FV51" s="582"/>
      <c r="FW51" s="582"/>
      <c r="FX51" s="582"/>
      <c r="FY51" s="581" t="s">
        <v>417</v>
      </c>
      <c r="FZ51" s="582"/>
      <c r="GA51" s="582"/>
      <c r="GB51" s="582"/>
      <c r="GC51" s="582"/>
      <c r="GD51" s="582"/>
      <c r="GE51" s="582"/>
      <c r="GF51" s="304" t="s">
        <v>417</v>
      </c>
      <c r="GG51" s="304" t="s">
        <v>417</v>
      </c>
      <c r="GH51" s="304" t="s">
        <v>417</v>
      </c>
      <c r="GI51" s="304" t="s">
        <v>417</v>
      </c>
      <c r="GJ51" s="304" t="s">
        <v>417</v>
      </c>
      <c r="GK51" s="304" t="s">
        <v>451</v>
      </c>
      <c r="GL51" s="304" t="s">
        <v>418</v>
      </c>
      <c r="GM51" s="304" t="s">
        <v>452</v>
      </c>
      <c r="GN51" s="600"/>
      <c r="GO51" s="818"/>
      <c r="GP51" s="818" t="s">
        <v>1068</v>
      </c>
      <c r="GQ51" s="685"/>
      <c r="GR51" s="1002"/>
      <c r="GS51" s="590"/>
      <c r="GT51" s="811">
        <v>2</v>
      </c>
      <c r="GU51" s="811">
        <v>2</v>
      </c>
      <c r="GV51" s="590"/>
      <c r="GW51" s="590"/>
      <c r="GX51" s="590"/>
      <c r="GY51" s="590"/>
      <c r="GZ51" s="312">
        <v>4</v>
      </c>
      <c r="HA51" s="814">
        <f t="shared" si="174"/>
        <v>0</v>
      </c>
      <c r="HB51" s="815">
        <f t="shared" si="175"/>
        <v>0</v>
      </c>
      <c r="HC51" s="816">
        <f t="shared" si="176"/>
        <v>0</v>
      </c>
      <c r="HD51" s="815">
        <f t="shared" si="177"/>
        <v>0</v>
      </c>
      <c r="HE51" s="602">
        <v>0.1</v>
      </c>
      <c r="HF51" s="809">
        <f t="shared" si="178"/>
        <v>0</v>
      </c>
      <c r="HG51" s="811">
        <f t="shared" si="179"/>
        <v>0.6</v>
      </c>
      <c r="HH51" s="809">
        <f t="shared" si="180"/>
        <v>1490</v>
      </c>
      <c r="HI51" s="591">
        <f t="shared" si="90"/>
        <v>0</v>
      </c>
      <c r="HL51" s="688">
        <f t="shared" si="14"/>
        <v>0</v>
      </c>
    </row>
    <row r="52" spans="1:220" s="592" customFormat="1" ht="36" outlineLevel="1">
      <c r="A52" s="578" t="s">
        <v>396</v>
      </c>
      <c r="B52" s="579"/>
      <c r="C52" s="580">
        <v>37</v>
      </c>
      <c r="D52" s="580"/>
      <c r="E52" s="580"/>
      <c r="F52" s="267" t="s">
        <v>1420</v>
      </c>
      <c r="G52" s="270"/>
      <c r="H52" s="270"/>
      <c r="I52" s="270"/>
      <c r="J52" s="581">
        <v>2010</v>
      </c>
      <c r="K52" s="581">
        <v>2011</v>
      </c>
      <c r="L52" s="581" t="s">
        <v>418</v>
      </c>
      <c r="M52" s="581" t="s">
        <v>420</v>
      </c>
      <c r="N52" s="581" t="s">
        <v>420</v>
      </c>
      <c r="O52" s="581" t="s">
        <v>420</v>
      </c>
      <c r="P52" s="273" t="s">
        <v>1356</v>
      </c>
      <c r="Q52" s="273" t="s">
        <v>1357</v>
      </c>
      <c r="R52" s="273" t="s">
        <v>417</v>
      </c>
      <c r="S52" s="273">
        <v>1</v>
      </c>
      <c r="T52" s="273" t="s">
        <v>417</v>
      </c>
      <c r="U52" s="582">
        <v>0</v>
      </c>
      <c r="V52" s="582">
        <v>0</v>
      </c>
      <c r="W52" s="582">
        <v>0</v>
      </c>
      <c r="X52" s="582">
        <v>0</v>
      </c>
      <c r="Y52" s="583">
        <v>0.1</v>
      </c>
      <c r="Z52" s="582">
        <v>0.2</v>
      </c>
      <c r="AA52" s="582">
        <v>0</v>
      </c>
      <c r="AB52" s="582">
        <v>0</v>
      </c>
      <c r="AC52" s="583">
        <v>0.1</v>
      </c>
      <c r="AD52" s="583">
        <v>0.2</v>
      </c>
      <c r="AE52" s="583">
        <v>0</v>
      </c>
      <c r="AF52" s="583">
        <v>0</v>
      </c>
      <c r="AG52" s="582">
        <f t="shared" si="146"/>
        <v>0.1</v>
      </c>
      <c r="AH52" s="582">
        <f t="shared" si="147"/>
        <v>0.2</v>
      </c>
      <c r="AI52" s="582">
        <f t="shared" si="148"/>
        <v>0</v>
      </c>
      <c r="AJ52" s="582">
        <f t="shared" si="149"/>
        <v>0</v>
      </c>
      <c r="AK52" s="582">
        <f t="shared" si="181"/>
        <v>0</v>
      </c>
      <c r="AL52" s="582">
        <f t="shared" si="182"/>
        <v>0</v>
      </c>
      <c r="AM52" s="582"/>
      <c r="AN52" s="582"/>
      <c r="AO52" s="582">
        <f t="shared" si="183"/>
        <v>0</v>
      </c>
      <c r="AP52" s="582">
        <f t="shared" si="184"/>
        <v>0</v>
      </c>
      <c r="AQ52" s="582"/>
      <c r="AR52" s="582"/>
      <c r="AS52" s="582">
        <f t="shared" si="150"/>
        <v>0</v>
      </c>
      <c r="AT52" s="582">
        <f t="shared" si="151"/>
        <v>0</v>
      </c>
      <c r="AU52" s="582"/>
      <c r="AV52" s="582"/>
      <c r="AW52" s="582">
        <f t="shared" si="152"/>
        <v>0.1</v>
      </c>
      <c r="AX52" s="582">
        <f t="shared" si="153"/>
        <v>0.2</v>
      </c>
      <c r="AY52" s="582"/>
      <c r="AZ52" s="582"/>
      <c r="BA52" s="582"/>
      <c r="BB52" s="582"/>
      <c r="BC52" s="582"/>
      <c r="BD52" s="582"/>
      <c r="BE52" s="582"/>
      <c r="BF52" s="582"/>
      <c r="BG52" s="582"/>
      <c r="BH52" s="582"/>
      <c r="BI52" s="582">
        <v>0.1</v>
      </c>
      <c r="BJ52" s="582">
        <v>0.2</v>
      </c>
      <c r="BK52" s="582"/>
      <c r="BL52" s="582"/>
      <c r="BM52" s="582">
        <v>0.1</v>
      </c>
      <c r="BN52" s="582">
        <v>0.2</v>
      </c>
      <c r="BO52" s="582">
        <v>0</v>
      </c>
      <c r="BP52" s="582">
        <v>0</v>
      </c>
      <c r="BQ52" s="582">
        <v>0.1</v>
      </c>
      <c r="BR52" s="582">
        <v>0.2</v>
      </c>
      <c r="BS52" s="582">
        <v>0</v>
      </c>
      <c r="BT52" s="582">
        <v>0</v>
      </c>
      <c r="BU52" s="582">
        <f t="shared" si="109"/>
        <v>835</v>
      </c>
      <c r="BV52" s="582">
        <v>95</v>
      </c>
      <c r="BW52" s="582">
        <v>230</v>
      </c>
      <c r="BX52" s="582">
        <v>430</v>
      </c>
      <c r="BY52" s="582">
        <v>80</v>
      </c>
      <c r="BZ52" s="582">
        <v>835</v>
      </c>
      <c r="CA52" s="582"/>
      <c r="CB52" s="582"/>
      <c r="CC52" s="581" t="s">
        <v>425</v>
      </c>
      <c r="CD52" s="582">
        <v>93.7</v>
      </c>
      <c r="CE52" s="582">
        <v>8885</v>
      </c>
      <c r="CF52" s="581">
        <v>1.1000000000000001</v>
      </c>
      <c r="CG52" s="581">
        <v>1.3</v>
      </c>
      <c r="CH52" s="582"/>
      <c r="CI52" s="582"/>
      <c r="CJ52" s="582"/>
      <c r="CK52" s="582">
        <v>95</v>
      </c>
      <c r="CL52" s="582"/>
      <c r="CM52" s="582">
        <v>740</v>
      </c>
      <c r="CN52" s="582">
        <v>740</v>
      </c>
      <c r="CO52" s="582">
        <v>95</v>
      </c>
      <c r="CP52" s="582">
        <v>740</v>
      </c>
      <c r="CQ52" s="582">
        <f t="shared" si="154"/>
        <v>740</v>
      </c>
      <c r="CR52" s="582"/>
      <c r="CS52" s="582"/>
      <c r="CT52" s="582"/>
      <c r="CU52" s="582">
        <v>740</v>
      </c>
      <c r="CV52" s="582">
        <v>74</v>
      </c>
      <c r="CW52" s="582">
        <v>222</v>
      </c>
      <c r="CX52" s="582">
        <v>444</v>
      </c>
      <c r="CY52" s="809">
        <f t="shared" si="111"/>
        <v>0</v>
      </c>
      <c r="CZ52" s="582"/>
      <c r="DA52" s="582"/>
      <c r="DB52" s="582"/>
      <c r="DC52" s="582"/>
      <c r="DD52" s="582">
        <v>112.1</v>
      </c>
      <c r="DE52" s="582">
        <v>873.2</v>
      </c>
      <c r="DF52" s="582">
        <f t="shared" si="112"/>
        <v>873.19999999999993</v>
      </c>
      <c r="DG52" s="582"/>
      <c r="DH52" s="582"/>
      <c r="DI52" s="582"/>
      <c r="DJ52" s="582"/>
      <c r="DK52" s="582"/>
      <c r="DL52" s="582"/>
      <c r="DM52" s="582"/>
      <c r="DN52" s="582"/>
      <c r="DO52" s="582">
        <v>873.19999999999993</v>
      </c>
      <c r="DP52" s="582"/>
      <c r="DQ52" s="582">
        <v>87.32</v>
      </c>
      <c r="DR52" s="582">
        <v>261.95999999999998</v>
      </c>
      <c r="DS52" s="582">
        <v>523.91999999999985</v>
      </c>
      <c r="DT52" s="582"/>
      <c r="DU52" s="582"/>
      <c r="DV52" s="582"/>
      <c r="DW52" s="582"/>
      <c r="DX52" s="582">
        <v>873.19999999999993</v>
      </c>
      <c r="DY52" s="582"/>
      <c r="DZ52" s="582"/>
      <c r="EA52" s="582"/>
      <c r="EB52" s="582"/>
      <c r="EC52" s="582"/>
      <c r="ED52" s="582">
        <f t="shared" si="155"/>
        <v>0</v>
      </c>
      <c r="EE52" s="582"/>
      <c r="EF52" s="582">
        <v>0</v>
      </c>
      <c r="EG52" s="582">
        <v>835</v>
      </c>
      <c r="EH52" s="582">
        <f t="shared" si="114"/>
        <v>835</v>
      </c>
      <c r="EI52" s="582"/>
      <c r="EJ52" s="582"/>
      <c r="EK52" s="582"/>
      <c r="EL52" s="582">
        <v>835</v>
      </c>
      <c r="EM52" s="582">
        <v>83.5</v>
      </c>
      <c r="EN52" s="582">
        <v>250.5</v>
      </c>
      <c r="EO52" s="582">
        <v>501</v>
      </c>
      <c r="EP52" s="582"/>
      <c r="EQ52" s="582"/>
      <c r="ER52" s="582">
        <f t="shared" si="156"/>
        <v>0</v>
      </c>
      <c r="ES52" s="584"/>
      <c r="ET52" s="585">
        <f t="shared" si="157"/>
        <v>133.19999999999999</v>
      </c>
      <c r="EU52" s="582">
        <f t="shared" si="158"/>
        <v>150.29999999999998</v>
      </c>
      <c r="EV52" s="586">
        <v>2012</v>
      </c>
      <c r="EW52" s="587">
        <f t="shared" si="159"/>
        <v>8.0767297035252929E-5</v>
      </c>
      <c r="EX52" s="582">
        <f t="shared" si="160"/>
        <v>740</v>
      </c>
      <c r="EY52" s="582">
        <f t="shared" si="161"/>
        <v>0</v>
      </c>
      <c r="EZ52" s="582">
        <f t="shared" si="162"/>
        <v>0</v>
      </c>
      <c r="FA52" s="582">
        <f t="shared" si="163"/>
        <v>0</v>
      </c>
      <c r="FB52" s="582">
        <f t="shared" si="164"/>
        <v>0</v>
      </c>
      <c r="FC52" s="582"/>
      <c r="FD52" s="582">
        <f t="shared" si="165"/>
        <v>0</v>
      </c>
      <c r="FE52" s="582"/>
      <c r="FF52" s="582">
        <f t="shared" si="166"/>
        <v>0</v>
      </c>
      <c r="FG52" s="582"/>
      <c r="FH52" s="582"/>
      <c r="FI52" s="582"/>
      <c r="FJ52" s="582"/>
      <c r="FK52" s="582">
        <f t="shared" si="167"/>
        <v>873.19999999999993</v>
      </c>
      <c r="FL52" s="582">
        <f t="shared" si="168"/>
        <v>0</v>
      </c>
      <c r="FM52" s="582">
        <f t="shared" si="169"/>
        <v>0</v>
      </c>
      <c r="FN52" s="582">
        <f t="shared" si="170"/>
        <v>0</v>
      </c>
      <c r="FO52" s="582">
        <f t="shared" si="171"/>
        <v>0</v>
      </c>
      <c r="FP52" s="582"/>
      <c r="FQ52" s="582">
        <f t="shared" si="172"/>
        <v>0</v>
      </c>
      <c r="FR52" s="582"/>
      <c r="FS52" s="582">
        <f t="shared" si="173"/>
        <v>0</v>
      </c>
      <c r="FT52" s="582"/>
      <c r="FU52" s="582"/>
      <c r="FV52" s="582"/>
      <c r="FW52" s="582"/>
      <c r="FX52" s="582"/>
      <c r="FY52" s="581" t="s">
        <v>417</v>
      </c>
      <c r="FZ52" s="582"/>
      <c r="GA52" s="582"/>
      <c r="GB52" s="582"/>
      <c r="GC52" s="582"/>
      <c r="GD52" s="582"/>
      <c r="GE52" s="582"/>
      <c r="GF52" s="304" t="s">
        <v>417</v>
      </c>
      <c r="GG52" s="304" t="s">
        <v>417</v>
      </c>
      <c r="GH52" s="304" t="s">
        <v>417</v>
      </c>
      <c r="GI52" s="304" t="s">
        <v>417</v>
      </c>
      <c r="GJ52" s="304" t="s">
        <v>417</v>
      </c>
      <c r="GK52" s="304" t="s">
        <v>451</v>
      </c>
      <c r="GL52" s="304" t="s">
        <v>418</v>
      </c>
      <c r="GM52" s="304" t="s">
        <v>452</v>
      </c>
      <c r="GN52" s="600"/>
      <c r="GO52" s="818"/>
      <c r="GP52" s="818" t="s">
        <v>1068</v>
      </c>
      <c r="GQ52" s="685"/>
      <c r="GR52" s="1002"/>
      <c r="GS52" s="590"/>
      <c r="GT52" s="811">
        <v>2</v>
      </c>
      <c r="GU52" s="811">
        <v>2</v>
      </c>
      <c r="GV52" s="590"/>
      <c r="GW52" s="590"/>
      <c r="GX52" s="590"/>
      <c r="GY52" s="590"/>
      <c r="GZ52" s="312">
        <v>4</v>
      </c>
      <c r="HA52" s="814">
        <f t="shared" si="174"/>
        <v>0</v>
      </c>
      <c r="HB52" s="815">
        <f t="shared" si="175"/>
        <v>0</v>
      </c>
      <c r="HC52" s="816">
        <f t="shared" si="176"/>
        <v>0</v>
      </c>
      <c r="HD52" s="815">
        <f t="shared" si="177"/>
        <v>0</v>
      </c>
      <c r="HE52" s="602">
        <v>0.1</v>
      </c>
      <c r="HF52" s="809">
        <f t="shared" si="178"/>
        <v>0</v>
      </c>
      <c r="HG52" s="811">
        <f t="shared" si="179"/>
        <v>0.2</v>
      </c>
      <c r="HH52" s="809">
        <f t="shared" si="180"/>
        <v>835</v>
      </c>
      <c r="HI52" s="591">
        <f t="shared" si="90"/>
        <v>0</v>
      </c>
      <c r="HL52" s="688">
        <f t="shared" si="14"/>
        <v>0</v>
      </c>
    </row>
    <row r="53" spans="1:220" s="592" customFormat="1" ht="36" outlineLevel="1">
      <c r="A53" s="578" t="s">
        <v>396</v>
      </c>
      <c r="B53" s="579"/>
      <c r="C53" s="580">
        <v>38</v>
      </c>
      <c r="D53" s="580"/>
      <c r="E53" s="580"/>
      <c r="F53" s="267" t="s">
        <v>1421</v>
      </c>
      <c r="G53" s="270"/>
      <c r="H53" s="270"/>
      <c r="I53" s="270"/>
      <c r="J53" s="581">
        <v>2010</v>
      </c>
      <c r="K53" s="581">
        <v>2011</v>
      </c>
      <c r="L53" s="581" t="s">
        <v>418</v>
      </c>
      <c r="M53" s="581" t="s">
        <v>420</v>
      </c>
      <c r="N53" s="581" t="s">
        <v>420</v>
      </c>
      <c r="O53" s="581" t="s">
        <v>420</v>
      </c>
      <c r="P53" s="273" t="s">
        <v>1356</v>
      </c>
      <c r="Q53" s="273" t="s">
        <v>1357</v>
      </c>
      <c r="R53" s="273" t="s">
        <v>417</v>
      </c>
      <c r="S53" s="273">
        <v>1</v>
      </c>
      <c r="T53" s="273" t="s">
        <v>417</v>
      </c>
      <c r="U53" s="582">
        <v>0</v>
      </c>
      <c r="V53" s="582">
        <v>0</v>
      </c>
      <c r="W53" s="582">
        <v>0</v>
      </c>
      <c r="X53" s="582">
        <v>0</v>
      </c>
      <c r="Y53" s="583">
        <v>0.1</v>
      </c>
      <c r="Z53" s="582">
        <v>0.3</v>
      </c>
      <c r="AA53" s="582">
        <v>0</v>
      </c>
      <c r="AB53" s="582">
        <v>0</v>
      </c>
      <c r="AC53" s="583">
        <v>0.1</v>
      </c>
      <c r="AD53" s="583">
        <v>0.3</v>
      </c>
      <c r="AE53" s="583">
        <v>0</v>
      </c>
      <c r="AF53" s="583">
        <v>0</v>
      </c>
      <c r="AG53" s="582">
        <f t="shared" si="146"/>
        <v>0.1</v>
      </c>
      <c r="AH53" s="582">
        <f t="shared" si="147"/>
        <v>0.3</v>
      </c>
      <c r="AI53" s="582">
        <f t="shared" si="148"/>
        <v>0</v>
      </c>
      <c r="AJ53" s="582">
        <f t="shared" si="149"/>
        <v>0</v>
      </c>
      <c r="AK53" s="582">
        <f t="shared" si="181"/>
        <v>0</v>
      </c>
      <c r="AL53" s="582">
        <f t="shared" si="182"/>
        <v>0</v>
      </c>
      <c r="AM53" s="582"/>
      <c r="AN53" s="582"/>
      <c r="AO53" s="582">
        <f t="shared" si="183"/>
        <v>0</v>
      </c>
      <c r="AP53" s="582">
        <f t="shared" si="184"/>
        <v>0</v>
      </c>
      <c r="AQ53" s="582"/>
      <c r="AR53" s="582"/>
      <c r="AS53" s="582">
        <f t="shared" si="150"/>
        <v>0</v>
      </c>
      <c r="AT53" s="582">
        <f t="shared" si="151"/>
        <v>0</v>
      </c>
      <c r="AU53" s="582"/>
      <c r="AV53" s="582"/>
      <c r="AW53" s="582">
        <f t="shared" si="152"/>
        <v>0.1</v>
      </c>
      <c r="AX53" s="582">
        <f t="shared" si="153"/>
        <v>0.3</v>
      </c>
      <c r="AY53" s="582"/>
      <c r="AZ53" s="582"/>
      <c r="BA53" s="582"/>
      <c r="BB53" s="582"/>
      <c r="BC53" s="582"/>
      <c r="BD53" s="582"/>
      <c r="BE53" s="582"/>
      <c r="BF53" s="582"/>
      <c r="BG53" s="582"/>
      <c r="BH53" s="582"/>
      <c r="BI53" s="582">
        <v>0.1</v>
      </c>
      <c r="BJ53" s="582">
        <v>0.3</v>
      </c>
      <c r="BK53" s="582"/>
      <c r="BL53" s="582"/>
      <c r="BM53" s="582">
        <v>0.1</v>
      </c>
      <c r="BN53" s="582">
        <v>0.3</v>
      </c>
      <c r="BO53" s="582">
        <v>0</v>
      </c>
      <c r="BP53" s="582">
        <v>0</v>
      </c>
      <c r="BQ53" s="582">
        <v>0.1</v>
      </c>
      <c r="BR53" s="582">
        <v>0.3</v>
      </c>
      <c r="BS53" s="582">
        <v>0</v>
      </c>
      <c r="BT53" s="582">
        <v>0</v>
      </c>
      <c r="BU53" s="582">
        <f t="shared" si="109"/>
        <v>1020</v>
      </c>
      <c r="BV53" s="582">
        <v>90</v>
      </c>
      <c r="BW53" s="582">
        <v>230</v>
      </c>
      <c r="BX53" s="582">
        <v>610</v>
      </c>
      <c r="BY53" s="582">
        <v>90</v>
      </c>
      <c r="BZ53" s="582">
        <v>1020</v>
      </c>
      <c r="CA53" s="582"/>
      <c r="CB53" s="582"/>
      <c r="CC53" s="581" t="s">
        <v>425</v>
      </c>
      <c r="CD53" s="582">
        <v>33.799999999999997</v>
      </c>
      <c r="CE53" s="582">
        <v>1935</v>
      </c>
      <c r="CF53" s="581">
        <v>3.6</v>
      </c>
      <c r="CG53" s="581">
        <v>5.2</v>
      </c>
      <c r="CH53" s="582"/>
      <c r="CI53" s="582"/>
      <c r="CJ53" s="582"/>
      <c r="CK53" s="582">
        <v>90</v>
      </c>
      <c r="CL53" s="582"/>
      <c r="CM53" s="582">
        <v>930</v>
      </c>
      <c r="CN53" s="582">
        <v>929.99999999999989</v>
      </c>
      <c r="CO53" s="582">
        <v>90</v>
      </c>
      <c r="CP53" s="582">
        <v>930</v>
      </c>
      <c r="CQ53" s="582">
        <f t="shared" si="154"/>
        <v>930</v>
      </c>
      <c r="CR53" s="582"/>
      <c r="CS53" s="582"/>
      <c r="CT53" s="582"/>
      <c r="CU53" s="582">
        <v>930</v>
      </c>
      <c r="CV53" s="582">
        <v>93</v>
      </c>
      <c r="CW53" s="582">
        <v>279</v>
      </c>
      <c r="CX53" s="582">
        <v>558</v>
      </c>
      <c r="CY53" s="809">
        <f t="shared" si="111"/>
        <v>0</v>
      </c>
      <c r="CZ53" s="582"/>
      <c r="DA53" s="582"/>
      <c r="DB53" s="582"/>
      <c r="DC53" s="582"/>
      <c r="DD53" s="582">
        <v>106.19999999999999</v>
      </c>
      <c r="DE53" s="582">
        <v>1097.4000000000001</v>
      </c>
      <c r="DF53" s="582">
        <f t="shared" si="112"/>
        <v>1097.3999999999999</v>
      </c>
      <c r="DG53" s="582"/>
      <c r="DH53" s="582"/>
      <c r="DI53" s="582"/>
      <c r="DJ53" s="582"/>
      <c r="DK53" s="582"/>
      <c r="DL53" s="582"/>
      <c r="DM53" s="582"/>
      <c r="DN53" s="582"/>
      <c r="DO53" s="582">
        <v>1097.3999999999999</v>
      </c>
      <c r="DP53" s="582"/>
      <c r="DQ53" s="582">
        <v>109.73999999999998</v>
      </c>
      <c r="DR53" s="582">
        <v>329.21999999999991</v>
      </c>
      <c r="DS53" s="582">
        <v>658.43999999999994</v>
      </c>
      <c r="DT53" s="582"/>
      <c r="DU53" s="582"/>
      <c r="DV53" s="582"/>
      <c r="DW53" s="582"/>
      <c r="DX53" s="582">
        <v>1097.3999999999999</v>
      </c>
      <c r="DY53" s="582"/>
      <c r="DZ53" s="582"/>
      <c r="EA53" s="582"/>
      <c r="EB53" s="582"/>
      <c r="EC53" s="582"/>
      <c r="ED53" s="582">
        <f t="shared" si="155"/>
        <v>0</v>
      </c>
      <c r="EE53" s="582"/>
      <c r="EF53" s="582">
        <v>0</v>
      </c>
      <c r="EG53" s="582">
        <v>1020</v>
      </c>
      <c r="EH53" s="582">
        <f t="shared" si="114"/>
        <v>1020</v>
      </c>
      <c r="EI53" s="582"/>
      <c r="EJ53" s="582"/>
      <c r="EK53" s="582"/>
      <c r="EL53" s="582">
        <v>1020</v>
      </c>
      <c r="EM53" s="582">
        <v>102</v>
      </c>
      <c r="EN53" s="582">
        <v>306</v>
      </c>
      <c r="EO53" s="582">
        <v>612</v>
      </c>
      <c r="EP53" s="582"/>
      <c r="EQ53" s="582"/>
      <c r="ER53" s="582">
        <f t="shared" si="156"/>
        <v>0</v>
      </c>
      <c r="ES53" s="584"/>
      <c r="ET53" s="585">
        <f t="shared" si="157"/>
        <v>167.4</v>
      </c>
      <c r="EU53" s="582">
        <f t="shared" si="158"/>
        <v>183.6</v>
      </c>
      <c r="EV53" s="586">
        <v>2012</v>
      </c>
      <c r="EW53" s="587">
        <f t="shared" si="159"/>
        <v>1.0150484627403408E-4</v>
      </c>
      <c r="EX53" s="582">
        <f t="shared" si="160"/>
        <v>930</v>
      </c>
      <c r="EY53" s="582">
        <f t="shared" si="161"/>
        <v>0</v>
      </c>
      <c r="EZ53" s="582">
        <f t="shared" si="162"/>
        <v>0</v>
      </c>
      <c r="FA53" s="582">
        <f t="shared" si="163"/>
        <v>0</v>
      </c>
      <c r="FB53" s="582">
        <f t="shared" si="164"/>
        <v>0</v>
      </c>
      <c r="FC53" s="582"/>
      <c r="FD53" s="582">
        <f t="shared" si="165"/>
        <v>0</v>
      </c>
      <c r="FE53" s="582"/>
      <c r="FF53" s="582">
        <f t="shared" si="166"/>
        <v>0</v>
      </c>
      <c r="FG53" s="582"/>
      <c r="FH53" s="582"/>
      <c r="FI53" s="582"/>
      <c r="FJ53" s="582"/>
      <c r="FK53" s="582">
        <f t="shared" si="167"/>
        <v>1097.3999999999999</v>
      </c>
      <c r="FL53" s="582">
        <f t="shared" si="168"/>
        <v>0</v>
      </c>
      <c r="FM53" s="582">
        <f t="shared" si="169"/>
        <v>0</v>
      </c>
      <c r="FN53" s="582">
        <f t="shared" si="170"/>
        <v>0</v>
      </c>
      <c r="FO53" s="582">
        <f t="shared" si="171"/>
        <v>0</v>
      </c>
      <c r="FP53" s="582"/>
      <c r="FQ53" s="582">
        <f t="shared" si="172"/>
        <v>0</v>
      </c>
      <c r="FR53" s="582"/>
      <c r="FS53" s="582">
        <f t="shared" si="173"/>
        <v>0</v>
      </c>
      <c r="FT53" s="582"/>
      <c r="FU53" s="582"/>
      <c r="FV53" s="582"/>
      <c r="FW53" s="582"/>
      <c r="FX53" s="582"/>
      <c r="FY53" s="581" t="s">
        <v>417</v>
      </c>
      <c r="FZ53" s="582"/>
      <c r="GA53" s="582"/>
      <c r="GB53" s="582"/>
      <c r="GC53" s="582"/>
      <c r="GD53" s="582"/>
      <c r="GE53" s="582"/>
      <c r="GF53" s="304" t="s">
        <v>417</v>
      </c>
      <c r="GG53" s="304" t="s">
        <v>417</v>
      </c>
      <c r="GH53" s="304" t="s">
        <v>417</v>
      </c>
      <c r="GI53" s="304" t="s">
        <v>417</v>
      </c>
      <c r="GJ53" s="304" t="s">
        <v>417</v>
      </c>
      <c r="GK53" s="304" t="s">
        <v>451</v>
      </c>
      <c r="GL53" s="304" t="s">
        <v>418</v>
      </c>
      <c r="GM53" s="304" t="s">
        <v>452</v>
      </c>
      <c r="GN53" s="600"/>
      <c r="GO53" s="818"/>
      <c r="GP53" s="818" t="s">
        <v>1068</v>
      </c>
      <c r="GQ53" s="685"/>
      <c r="GR53" s="1002"/>
      <c r="GS53" s="590"/>
      <c r="GT53" s="811">
        <v>2</v>
      </c>
      <c r="GU53" s="811">
        <v>2</v>
      </c>
      <c r="GV53" s="590"/>
      <c r="GW53" s="590"/>
      <c r="GX53" s="590"/>
      <c r="GY53" s="590"/>
      <c r="GZ53" s="312">
        <v>4</v>
      </c>
      <c r="HA53" s="814">
        <f t="shared" si="174"/>
        <v>0</v>
      </c>
      <c r="HB53" s="815">
        <f t="shared" si="175"/>
        <v>0</v>
      </c>
      <c r="HC53" s="816">
        <f t="shared" si="176"/>
        <v>0</v>
      </c>
      <c r="HD53" s="815">
        <f t="shared" si="177"/>
        <v>0</v>
      </c>
      <c r="HE53" s="602">
        <v>0.1</v>
      </c>
      <c r="HF53" s="809">
        <f t="shared" si="178"/>
        <v>0</v>
      </c>
      <c r="HG53" s="811">
        <f t="shared" si="179"/>
        <v>0.3</v>
      </c>
      <c r="HH53" s="809">
        <f t="shared" si="180"/>
        <v>1020</v>
      </c>
      <c r="HI53" s="591">
        <f t="shared" si="90"/>
        <v>0</v>
      </c>
      <c r="HL53" s="688">
        <f t="shared" si="14"/>
        <v>0</v>
      </c>
    </row>
    <row r="54" spans="1:220" s="592" customFormat="1" ht="36" outlineLevel="1">
      <c r="A54" s="578" t="s">
        <v>396</v>
      </c>
      <c r="B54" s="579"/>
      <c r="C54" s="580">
        <v>39</v>
      </c>
      <c r="D54" s="580"/>
      <c r="E54" s="580"/>
      <c r="F54" s="267" t="s">
        <v>1422</v>
      </c>
      <c r="G54" s="270"/>
      <c r="H54" s="270"/>
      <c r="I54" s="270"/>
      <c r="J54" s="581">
        <v>2010</v>
      </c>
      <c r="K54" s="581">
        <v>2011</v>
      </c>
      <c r="L54" s="581" t="s">
        <v>418</v>
      </c>
      <c r="M54" s="581" t="s">
        <v>420</v>
      </c>
      <c r="N54" s="581" t="s">
        <v>420</v>
      </c>
      <c r="O54" s="581" t="s">
        <v>420</v>
      </c>
      <c r="P54" s="273" t="s">
        <v>1356</v>
      </c>
      <c r="Q54" s="273" t="s">
        <v>1357</v>
      </c>
      <c r="R54" s="273" t="s">
        <v>417</v>
      </c>
      <c r="S54" s="273">
        <v>1</v>
      </c>
      <c r="T54" s="273" t="s">
        <v>417</v>
      </c>
      <c r="U54" s="582">
        <v>0</v>
      </c>
      <c r="V54" s="582">
        <v>0</v>
      </c>
      <c r="W54" s="582">
        <v>0</v>
      </c>
      <c r="X54" s="582">
        <v>0</v>
      </c>
      <c r="Y54" s="583">
        <v>0.1</v>
      </c>
      <c r="Z54" s="582">
        <v>0.6</v>
      </c>
      <c r="AA54" s="582">
        <v>0</v>
      </c>
      <c r="AB54" s="582">
        <v>0</v>
      </c>
      <c r="AC54" s="583">
        <v>0.1</v>
      </c>
      <c r="AD54" s="583">
        <v>0.6</v>
      </c>
      <c r="AE54" s="583">
        <v>0</v>
      </c>
      <c r="AF54" s="583">
        <v>0</v>
      </c>
      <c r="AG54" s="582">
        <f t="shared" si="146"/>
        <v>0.1</v>
      </c>
      <c r="AH54" s="582">
        <f t="shared" si="147"/>
        <v>0.6</v>
      </c>
      <c r="AI54" s="582">
        <f t="shared" si="148"/>
        <v>0</v>
      </c>
      <c r="AJ54" s="582">
        <f t="shared" si="149"/>
        <v>0</v>
      </c>
      <c r="AK54" s="582">
        <f t="shared" si="181"/>
        <v>0</v>
      </c>
      <c r="AL54" s="582">
        <f t="shared" si="182"/>
        <v>0</v>
      </c>
      <c r="AM54" s="582"/>
      <c r="AN54" s="582"/>
      <c r="AO54" s="582">
        <f t="shared" si="183"/>
        <v>0</v>
      </c>
      <c r="AP54" s="582">
        <f t="shared" si="184"/>
        <v>0</v>
      </c>
      <c r="AQ54" s="582"/>
      <c r="AR54" s="582"/>
      <c r="AS54" s="582">
        <f t="shared" si="150"/>
        <v>0</v>
      </c>
      <c r="AT54" s="582">
        <f t="shared" si="151"/>
        <v>0</v>
      </c>
      <c r="AU54" s="582"/>
      <c r="AV54" s="582"/>
      <c r="AW54" s="582">
        <f t="shared" si="152"/>
        <v>0.1</v>
      </c>
      <c r="AX54" s="582">
        <f t="shared" si="153"/>
        <v>0.6</v>
      </c>
      <c r="AY54" s="582"/>
      <c r="AZ54" s="582"/>
      <c r="BA54" s="582"/>
      <c r="BB54" s="582"/>
      <c r="BC54" s="582"/>
      <c r="BD54" s="582"/>
      <c r="BE54" s="582"/>
      <c r="BF54" s="582"/>
      <c r="BG54" s="582"/>
      <c r="BH54" s="582"/>
      <c r="BI54" s="582">
        <v>0.1</v>
      </c>
      <c r="BJ54" s="582">
        <v>0.6</v>
      </c>
      <c r="BK54" s="582"/>
      <c r="BL54" s="582"/>
      <c r="BM54" s="582">
        <v>0.1</v>
      </c>
      <c r="BN54" s="582">
        <v>0.6</v>
      </c>
      <c r="BO54" s="582">
        <v>0</v>
      </c>
      <c r="BP54" s="582">
        <v>0</v>
      </c>
      <c r="BQ54" s="582">
        <v>0.1</v>
      </c>
      <c r="BR54" s="582">
        <v>0.6</v>
      </c>
      <c r="BS54" s="582">
        <v>0</v>
      </c>
      <c r="BT54" s="582">
        <v>0</v>
      </c>
      <c r="BU54" s="582">
        <f t="shared" si="109"/>
        <v>1600</v>
      </c>
      <c r="BV54" s="582">
        <v>100</v>
      </c>
      <c r="BW54" s="582">
        <v>230</v>
      </c>
      <c r="BX54" s="582">
        <v>1145</v>
      </c>
      <c r="BY54" s="582">
        <v>125</v>
      </c>
      <c r="BZ54" s="582">
        <v>1600</v>
      </c>
      <c r="CA54" s="582"/>
      <c r="CB54" s="582"/>
      <c r="CC54" s="581" t="s">
        <v>425</v>
      </c>
      <c r="CD54" s="582">
        <v>26.6</v>
      </c>
      <c r="CE54" s="582">
        <v>1667</v>
      </c>
      <c r="CF54" s="581">
        <v>4.7</v>
      </c>
      <c r="CG54" s="581">
        <v>7.5</v>
      </c>
      <c r="CH54" s="582"/>
      <c r="CI54" s="582"/>
      <c r="CJ54" s="582"/>
      <c r="CK54" s="582">
        <v>100</v>
      </c>
      <c r="CL54" s="582"/>
      <c r="CM54" s="582">
        <v>1500</v>
      </c>
      <c r="CN54" s="582">
        <v>1500</v>
      </c>
      <c r="CO54" s="582">
        <v>100</v>
      </c>
      <c r="CP54" s="582">
        <v>1500</v>
      </c>
      <c r="CQ54" s="582">
        <f t="shared" si="154"/>
        <v>1500</v>
      </c>
      <c r="CR54" s="582"/>
      <c r="CS54" s="582"/>
      <c r="CT54" s="582"/>
      <c r="CU54" s="582">
        <v>1500</v>
      </c>
      <c r="CV54" s="582">
        <v>150</v>
      </c>
      <c r="CW54" s="582">
        <v>450</v>
      </c>
      <c r="CX54" s="582">
        <v>900</v>
      </c>
      <c r="CY54" s="809">
        <f t="shared" si="111"/>
        <v>0</v>
      </c>
      <c r="CZ54" s="582"/>
      <c r="DA54" s="582"/>
      <c r="DB54" s="582"/>
      <c r="DC54" s="582"/>
      <c r="DD54" s="582">
        <v>118</v>
      </c>
      <c r="DE54" s="582">
        <v>1770</v>
      </c>
      <c r="DF54" s="582">
        <f t="shared" si="112"/>
        <v>1770</v>
      </c>
      <c r="DG54" s="582"/>
      <c r="DH54" s="582"/>
      <c r="DI54" s="582"/>
      <c r="DJ54" s="582"/>
      <c r="DK54" s="582"/>
      <c r="DL54" s="582"/>
      <c r="DM54" s="582"/>
      <c r="DN54" s="582"/>
      <c r="DO54" s="582">
        <v>1770</v>
      </c>
      <c r="DP54" s="582"/>
      <c r="DQ54" s="582">
        <v>177</v>
      </c>
      <c r="DR54" s="582">
        <v>531</v>
      </c>
      <c r="DS54" s="582">
        <v>1062</v>
      </c>
      <c r="DT54" s="582"/>
      <c r="DU54" s="582"/>
      <c r="DV54" s="582"/>
      <c r="DW54" s="582"/>
      <c r="DX54" s="582">
        <v>1770</v>
      </c>
      <c r="DY54" s="582"/>
      <c r="DZ54" s="582"/>
      <c r="EA54" s="582"/>
      <c r="EB54" s="582"/>
      <c r="EC54" s="582"/>
      <c r="ED54" s="582">
        <f t="shared" si="155"/>
        <v>0</v>
      </c>
      <c r="EE54" s="582"/>
      <c r="EF54" s="582">
        <v>0</v>
      </c>
      <c r="EG54" s="582">
        <v>1600</v>
      </c>
      <c r="EH54" s="582">
        <f t="shared" si="114"/>
        <v>1600</v>
      </c>
      <c r="EI54" s="582"/>
      <c r="EJ54" s="582"/>
      <c r="EK54" s="582"/>
      <c r="EL54" s="582">
        <v>1600</v>
      </c>
      <c r="EM54" s="582">
        <v>160</v>
      </c>
      <c r="EN54" s="582">
        <v>480</v>
      </c>
      <c r="EO54" s="582">
        <v>960</v>
      </c>
      <c r="EP54" s="582"/>
      <c r="EQ54" s="582"/>
      <c r="ER54" s="582">
        <f t="shared" si="156"/>
        <v>0</v>
      </c>
      <c r="ES54" s="584"/>
      <c r="ET54" s="585">
        <f t="shared" si="157"/>
        <v>270</v>
      </c>
      <c r="EU54" s="582">
        <f t="shared" si="158"/>
        <v>288</v>
      </c>
      <c r="EV54" s="586">
        <v>2012</v>
      </c>
      <c r="EW54" s="587">
        <f t="shared" si="159"/>
        <v>1.6371749399037754E-4</v>
      </c>
      <c r="EX54" s="582">
        <f t="shared" si="160"/>
        <v>1500</v>
      </c>
      <c r="EY54" s="582">
        <f t="shared" si="161"/>
        <v>0</v>
      </c>
      <c r="EZ54" s="582">
        <f t="shared" si="162"/>
        <v>0</v>
      </c>
      <c r="FA54" s="582">
        <f t="shared" si="163"/>
        <v>0</v>
      </c>
      <c r="FB54" s="582">
        <f t="shared" si="164"/>
        <v>0</v>
      </c>
      <c r="FC54" s="582"/>
      <c r="FD54" s="582">
        <f t="shared" si="165"/>
        <v>0</v>
      </c>
      <c r="FE54" s="582"/>
      <c r="FF54" s="582">
        <f t="shared" si="166"/>
        <v>0</v>
      </c>
      <c r="FG54" s="582"/>
      <c r="FH54" s="582"/>
      <c r="FI54" s="582"/>
      <c r="FJ54" s="582"/>
      <c r="FK54" s="582">
        <f t="shared" si="167"/>
        <v>1770</v>
      </c>
      <c r="FL54" s="582">
        <f t="shared" si="168"/>
        <v>0</v>
      </c>
      <c r="FM54" s="582">
        <f t="shared" si="169"/>
        <v>0</v>
      </c>
      <c r="FN54" s="582">
        <f t="shared" si="170"/>
        <v>0</v>
      </c>
      <c r="FO54" s="582">
        <f t="shared" si="171"/>
        <v>0</v>
      </c>
      <c r="FP54" s="582"/>
      <c r="FQ54" s="582">
        <f t="shared" si="172"/>
        <v>0</v>
      </c>
      <c r="FR54" s="582"/>
      <c r="FS54" s="582">
        <f t="shared" si="173"/>
        <v>0</v>
      </c>
      <c r="FT54" s="582"/>
      <c r="FU54" s="582"/>
      <c r="FV54" s="582"/>
      <c r="FW54" s="582"/>
      <c r="FX54" s="582"/>
      <c r="FY54" s="581" t="s">
        <v>417</v>
      </c>
      <c r="FZ54" s="582"/>
      <c r="GA54" s="582"/>
      <c r="GB54" s="582"/>
      <c r="GC54" s="582"/>
      <c r="GD54" s="582"/>
      <c r="GE54" s="582"/>
      <c r="GF54" s="304" t="s">
        <v>417</v>
      </c>
      <c r="GG54" s="304" t="s">
        <v>417</v>
      </c>
      <c r="GH54" s="304" t="s">
        <v>417</v>
      </c>
      <c r="GI54" s="304" t="s">
        <v>417</v>
      </c>
      <c r="GJ54" s="304" t="s">
        <v>417</v>
      </c>
      <c r="GK54" s="304" t="s">
        <v>451</v>
      </c>
      <c r="GL54" s="304" t="s">
        <v>418</v>
      </c>
      <c r="GM54" s="304" t="s">
        <v>452</v>
      </c>
      <c r="GN54" s="600"/>
      <c r="GO54" s="818"/>
      <c r="GP54" s="818" t="s">
        <v>1068</v>
      </c>
      <c r="GQ54" s="685"/>
      <c r="GR54" s="1002"/>
      <c r="GS54" s="590"/>
      <c r="GT54" s="811">
        <v>2</v>
      </c>
      <c r="GU54" s="811">
        <v>2</v>
      </c>
      <c r="GV54" s="590"/>
      <c r="GW54" s="590"/>
      <c r="GX54" s="590"/>
      <c r="GY54" s="590"/>
      <c r="GZ54" s="312">
        <v>4</v>
      </c>
      <c r="HA54" s="814">
        <f t="shared" si="174"/>
        <v>0</v>
      </c>
      <c r="HB54" s="815">
        <f t="shared" si="175"/>
        <v>0</v>
      </c>
      <c r="HC54" s="816">
        <f t="shared" si="176"/>
        <v>0</v>
      </c>
      <c r="HD54" s="815">
        <f t="shared" si="177"/>
        <v>0</v>
      </c>
      <c r="HE54" s="602">
        <v>0.1</v>
      </c>
      <c r="HF54" s="809">
        <f t="shared" si="178"/>
        <v>0</v>
      </c>
      <c r="HG54" s="811">
        <f t="shared" si="179"/>
        <v>0.6</v>
      </c>
      <c r="HH54" s="809">
        <f t="shared" si="180"/>
        <v>1600</v>
      </c>
      <c r="HI54" s="591">
        <f t="shared" si="90"/>
        <v>0</v>
      </c>
      <c r="HL54" s="688">
        <f t="shared" si="14"/>
        <v>0</v>
      </c>
    </row>
    <row r="55" spans="1:220" s="592" customFormat="1" ht="72" outlineLevel="1">
      <c r="A55" s="578" t="s">
        <v>389</v>
      </c>
      <c r="B55" s="579"/>
      <c r="C55" s="580">
        <v>40</v>
      </c>
      <c r="D55" s="580"/>
      <c r="E55" s="580"/>
      <c r="F55" s="267" t="s">
        <v>1423</v>
      </c>
      <c r="G55" s="270"/>
      <c r="H55" s="270"/>
      <c r="I55" s="270"/>
      <c r="J55" s="581">
        <v>2010</v>
      </c>
      <c r="K55" s="581">
        <v>2012</v>
      </c>
      <c r="L55" s="581" t="s">
        <v>417</v>
      </c>
      <c r="M55" s="581" t="s">
        <v>417</v>
      </c>
      <c r="N55" s="581" t="s">
        <v>420</v>
      </c>
      <c r="O55" s="581" t="s">
        <v>417</v>
      </c>
      <c r="P55" s="273" t="s">
        <v>1342</v>
      </c>
      <c r="Q55" s="273">
        <v>1</v>
      </c>
      <c r="R55" s="273" t="s">
        <v>1343</v>
      </c>
      <c r="S55" s="273">
        <v>0</v>
      </c>
      <c r="T55" s="273">
        <v>0</v>
      </c>
      <c r="U55" s="582">
        <v>0</v>
      </c>
      <c r="V55" s="582">
        <v>8</v>
      </c>
      <c r="W55" s="582">
        <v>0</v>
      </c>
      <c r="X55" s="582">
        <v>0</v>
      </c>
      <c r="Y55" s="583">
        <v>0</v>
      </c>
      <c r="Z55" s="582">
        <v>2</v>
      </c>
      <c r="AA55" s="582">
        <v>0</v>
      </c>
      <c r="AB55" s="582">
        <v>0</v>
      </c>
      <c r="AC55" s="583">
        <v>0</v>
      </c>
      <c r="AD55" s="583">
        <v>2</v>
      </c>
      <c r="AE55" s="583">
        <v>0</v>
      </c>
      <c r="AF55" s="583">
        <v>0</v>
      </c>
      <c r="AG55" s="582">
        <f t="shared" si="146"/>
        <v>0</v>
      </c>
      <c r="AH55" s="582">
        <f t="shared" si="147"/>
        <v>2</v>
      </c>
      <c r="AI55" s="582">
        <f t="shared" si="148"/>
        <v>0</v>
      </c>
      <c r="AJ55" s="582">
        <f t="shared" si="149"/>
        <v>0</v>
      </c>
      <c r="AK55" s="582">
        <f t="shared" si="181"/>
        <v>0</v>
      </c>
      <c r="AL55" s="582">
        <f>AH55</f>
        <v>2</v>
      </c>
      <c r="AM55" s="582"/>
      <c r="AN55" s="582"/>
      <c r="AO55" s="582">
        <f t="shared" si="183"/>
        <v>0</v>
      </c>
      <c r="AP55" s="582">
        <f t="shared" si="184"/>
        <v>0</v>
      </c>
      <c r="AQ55" s="582"/>
      <c r="AR55" s="582"/>
      <c r="AS55" s="582">
        <f t="shared" si="150"/>
        <v>0</v>
      </c>
      <c r="AT55" s="582">
        <f t="shared" si="151"/>
        <v>0</v>
      </c>
      <c r="AU55" s="582"/>
      <c r="AV55" s="582"/>
      <c r="AW55" s="582">
        <f t="shared" si="152"/>
        <v>0</v>
      </c>
      <c r="AX55" s="582">
        <f t="shared" si="153"/>
        <v>0</v>
      </c>
      <c r="AY55" s="582"/>
      <c r="AZ55" s="582"/>
      <c r="BA55" s="582"/>
      <c r="BB55" s="582"/>
      <c r="BC55" s="582"/>
      <c r="BD55" s="582"/>
      <c r="BE55" s="582"/>
      <c r="BF55" s="582"/>
      <c r="BG55" s="582"/>
      <c r="BH55" s="582"/>
      <c r="BI55" s="582">
        <v>0</v>
      </c>
      <c r="BJ55" s="582">
        <v>0</v>
      </c>
      <c r="BK55" s="582"/>
      <c r="BL55" s="582"/>
      <c r="BM55" s="582">
        <v>0</v>
      </c>
      <c r="BN55" s="582">
        <v>0</v>
      </c>
      <c r="BO55" s="582">
        <v>0</v>
      </c>
      <c r="BP55" s="582">
        <v>0</v>
      </c>
      <c r="BQ55" s="582">
        <v>0</v>
      </c>
      <c r="BR55" s="582">
        <v>0</v>
      </c>
      <c r="BS55" s="582">
        <v>0</v>
      </c>
      <c r="BT55" s="582">
        <v>0</v>
      </c>
      <c r="BU55" s="582">
        <f t="shared" si="109"/>
        <v>20000</v>
      </c>
      <c r="BV55" s="582">
        <v>600</v>
      </c>
      <c r="BW55" s="582">
        <v>4500</v>
      </c>
      <c r="BX55" s="582">
        <v>13900</v>
      </c>
      <c r="BY55" s="582">
        <v>1000</v>
      </c>
      <c r="BZ55" s="582">
        <v>20000</v>
      </c>
      <c r="CA55" s="582"/>
      <c r="CB55" s="582"/>
      <c r="CC55" s="581" t="s">
        <v>425</v>
      </c>
      <c r="CD55" s="582">
        <v>2.1</v>
      </c>
      <c r="CE55" s="582">
        <v>-10835</v>
      </c>
      <c r="CF55" s="581">
        <v>16.399999999999999</v>
      </c>
      <c r="CG55" s="581" t="s">
        <v>429</v>
      </c>
      <c r="CH55" s="582"/>
      <c r="CI55" s="582"/>
      <c r="CJ55" s="582"/>
      <c r="CK55" s="582">
        <v>600</v>
      </c>
      <c r="CL55" s="582"/>
      <c r="CM55" s="582">
        <v>16440.677966101695</v>
      </c>
      <c r="CN55" s="582">
        <v>19400</v>
      </c>
      <c r="CO55" s="582">
        <v>600</v>
      </c>
      <c r="CP55" s="582">
        <v>4000</v>
      </c>
      <c r="CQ55" s="582">
        <f t="shared" si="154"/>
        <v>4000</v>
      </c>
      <c r="CR55" s="582">
        <v>0</v>
      </c>
      <c r="CS55" s="582">
        <v>0</v>
      </c>
      <c r="CT55" s="582">
        <v>2000</v>
      </c>
      <c r="CU55" s="582">
        <v>2000</v>
      </c>
      <c r="CV55" s="582">
        <v>200</v>
      </c>
      <c r="CW55" s="582">
        <v>600</v>
      </c>
      <c r="CX55" s="582">
        <v>1200</v>
      </c>
      <c r="CY55" s="809">
        <f t="shared" si="111"/>
        <v>0</v>
      </c>
      <c r="CZ55" s="582"/>
      <c r="DA55" s="582"/>
      <c r="DB55" s="582"/>
      <c r="DC55" s="582"/>
      <c r="DD55" s="582">
        <v>708</v>
      </c>
      <c r="DE55" s="582">
        <v>4720</v>
      </c>
      <c r="DF55" s="582">
        <f t="shared" si="112"/>
        <v>4720</v>
      </c>
      <c r="DG55" s="582"/>
      <c r="DH55" s="582"/>
      <c r="DI55" s="582"/>
      <c r="DJ55" s="582">
        <v>0</v>
      </c>
      <c r="DK55" s="582"/>
      <c r="DL55" s="582">
        <v>0</v>
      </c>
      <c r="DM55" s="582"/>
      <c r="DN55" s="582">
        <v>2360</v>
      </c>
      <c r="DO55" s="582">
        <v>2360</v>
      </c>
      <c r="DP55" s="582"/>
      <c r="DQ55" s="582">
        <v>236</v>
      </c>
      <c r="DR55" s="582">
        <v>708</v>
      </c>
      <c r="DS55" s="582">
        <v>1416</v>
      </c>
      <c r="DT55" s="582"/>
      <c r="DU55" s="582"/>
      <c r="DV55" s="582"/>
      <c r="DW55" s="582"/>
      <c r="DX55" s="582">
        <v>4720</v>
      </c>
      <c r="DY55" s="582"/>
      <c r="DZ55" s="582"/>
      <c r="EA55" s="582"/>
      <c r="EB55" s="582"/>
      <c r="EC55" s="582"/>
      <c r="ED55" s="582">
        <f t="shared" si="155"/>
        <v>0</v>
      </c>
      <c r="EE55" s="582"/>
      <c r="EF55" s="582">
        <v>0</v>
      </c>
      <c r="EG55" s="582">
        <v>0</v>
      </c>
      <c r="EH55" s="582">
        <f t="shared" si="114"/>
        <v>0</v>
      </c>
      <c r="EI55" s="582">
        <v>0</v>
      </c>
      <c r="EJ55" s="582">
        <v>0</v>
      </c>
      <c r="EK55" s="582">
        <v>0</v>
      </c>
      <c r="EL55" s="582">
        <v>0</v>
      </c>
      <c r="EM55" s="582">
        <v>0</v>
      </c>
      <c r="EN55" s="582">
        <v>0</v>
      </c>
      <c r="EO55" s="582">
        <v>0</v>
      </c>
      <c r="EP55" s="582"/>
      <c r="EQ55" s="582"/>
      <c r="ER55" s="582">
        <f t="shared" si="156"/>
        <v>4600</v>
      </c>
      <c r="ES55" s="584"/>
      <c r="ET55" s="585">
        <f t="shared" si="157"/>
        <v>720</v>
      </c>
      <c r="EU55" s="582">
        <f t="shared" si="158"/>
        <v>0</v>
      </c>
      <c r="EV55" s="582"/>
      <c r="EW55" s="587">
        <f t="shared" si="159"/>
        <v>4.3657998397434014E-4</v>
      </c>
      <c r="EX55" s="582">
        <f t="shared" si="160"/>
        <v>4000</v>
      </c>
      <c r="EY55" s="582">
        <f t="shared" si="161"/>
        <v>0</v>
      </c>
      <c r="EZ55" s="582">
        <f t="shared" si="162"/>
        <v>0</v>
      </c>
      <c r="FA55" s="582">
        <f t="shared" si="163"/>
        <v>0</v>
      </c>
      <c r="FB55" s="582">
        <f t="shared" si="164"/>
        <v>0</v>
      </c>
      <c r="FC55" s="582"/>
      <c r="FD55" s="582">
        <f t="shared" si="165"/>
        <v>0</v>
      </c>
      <c r="FE55" s="582"/>
      <c r="FF55" s="582">
        <f t="shared" si="166"/>
        <v>0</v>
      </c>
      <c r="FG55" s="582"/>
      <c r="FH55" s="582"/>
      <c r="FI55" s="582"/>
      <c r="FJ55" s="582"/>
      <c r="FK55" s="582">
        <f t="shared" si="167"/>
        <v>4720</v>
      </c>
      <c r="FL55" s="582">
        <f t="shared" si="168"/>
        <v>0</v>
      </c>
      <c r="FM55" s="582">
        <f t="shared" si="169"/>
        <v>0</v>
      </c>
      <c r="FN55" s="582">
        <f t="shared" si="170"/>
        <v>0</v>
      </c>
      <c r="FO55" s="582">
        <f t="shared" si="171"/>
        <v>0</v>
      </c>
      <c r="FP55" s="582"/>
      <c r="FQ55" s="582">
        <f t="shared" si="172"/>
        <v>0</v>
      </c>
      <c r="FR55" s="582"/>
      <c r="FS55" s="582">
        <f t="shared" si="173"/>
        <v>0</v>
      </c>
      <c r="FT55" s="582"/>
      <c r="FU55" s="582"/>
      <c r="FV55" s="582"/>
      <c r="FW55" s="582"/>
      <c r="FX55" s="582"/>
      <c r="FY55" s="581" t="s">
        <v>417</v>
      </c>
      <c r="FZ55" s="582"/>
      <c r="GA55" s="582"/>
      <c r="GB55" s="582"/>
      <c r="GC55" s="582"/>
      <c r="GD55" s="582"/>
      <c r="GE55" s="582"/>
      <c r="GF55" s="304" t="s">
        <v>417</v>
      </c>
      <c r="GG55" s="304" t="s">
        <v>417</v>
      </c>
      <c r="GH55" s="304" t="s">
        <v>417</v>
      </c>
      <c r="GI55" s="304" t="s">
        <v>417</v>
      </c>
      <c r="GJ55" s="304" t="s">
        <v>417</v>
      </c>
      <c r="GK55" s="304" t="s">
        <v>417</v>
      </c>
      <c r="GL55" s="304" t="s">
        <v>417</v>
      </c>
      <c r="GM55" s="304" t="s">
        <v>417</v>
      </c>
      <c r="GN55" s="600"/>
      <c r="GO55" s="818"/>
      <c r="GP55" s="818" t="s">
        <v>1062</v>
      </c>
      <c r="GQ55" s="685"/>
      <c r="GR55" s="1002"/>
      <c r="GS55" s="590"/>
      <c r="GT55" s="811">
        <v>2</v>
      </c>
      <c r="GU55" s="811">
        <v>2</v>
      </c>
      <c r="GV55" s="590"/>
      <c r="GW55" s="590"/>
      <c r="GX55" s="590"/>
      <c r="GY55" s="590"/>
      <c r="GZ55" s="312">
        <v>4</v>
      </c>
      <c r="HA55" s="814">
        <f t="shared" si="174"/>
        <v>0</v>
      </c>
      <c r="HB55" s="815">
        <f t="shared" si="175"/>
        <v>0</v>
      </c>
      <c r="HC55" s="816">
        <f t="shared" si="176"/>
        <v>0</v>
      </c>
      <c r="HD55" s="815">
        <f t="shared" si="177"/>
        <v>0</v>
      </c>
      <c r="HE55" s="814">
        <v>0</v>
      </c>
      <c r="HF55" s="815">
        <f t="shared" si="178"/>
        <v>0</v>
      </c>
      <c r="HG55" s="816">
        <f t="shared" si="179"/>
        <v>2</v>
      </c>
      <c r="HH55" s="815">
        <f t="shared" si="180"/>
        <v>0</v>
      </c>
      <c r="HI55" s="591">
        <f t="shared" si="90"/>
        <v>0</v>
      </c>
      <c r="HL55" s="688">
        <f t="shared" si="14"/>
        <v>0</v>
      </c>
    </row>
    <row r="56" spans="1:220" s="592" customFormat="1" ht="48" outlineLevel="1">
      <c r="A56" s="578" t="s">
        <v>389</v>
      </c>
      <c r="B56" s="579"/>
      <c r="C56" s="580">
        <v>41</v>
      </c>
      <c r="D56" s="580"/>
      <c r="E56" s="580"/>
      <c r="F56" s="267" t="s">
        <v>1424</v>
      </c>
      <c r="G56" s="270"/>
      <c r="H56" s="270"/>
      <c r="I56" s="270"/>
      <c r="J56" s="581">
        <v>2010</v>
      </c>
      <c r="K56" s="581">
        <v>2012</v>
      </c>
      <c r="L56" s="581" t="s">
        <v>417</v>
      </c>
      <c r="M56" s="581" t="s">
        <v>417</v>
      </c>
      <c r="N56" s="581" t="s">
        <v>420</v>
      </c>
      <c r="O56" s="581" t="s">
        <v>417</v>
      </c>
      <c r="P56" s="273" t="s">
        <v>1342</v>
      </c>
      <c r="Q56" s="273">
        <v>1</v>
      </c>
      <c r="R56" s="273" t="s">
        <v>1343</v>
      </c>
      <c r="S56" s="273">
        <v>0</v>
      </c>
      <c r="T56" s="273">
        <v>0</v>
      </c>
      <c r="U56" s="582">
        <v>0</v>
      </c>
      <c r="V56" s="582">
        <v>6</v>
      </c>
      <c r="W56" s="582">
        <v>0</v>
      </c>
      <c r="X56" s="582">
        <v>0</v>
      </c>
      <c r="Y56" s="583">
        <v>0</v>
      </c>
      <c r="Z56" s="582">
        <v>1.5</v>
      </c>
      <c r="AA56" s="582">
        <v>0</v>
      </c>
      <c r="AB56" s="582">
        <v>0</v>
      </c>
      <c r="AC56" s="583">
        <v>0</v>
      </c>
      <c r="AD56" s="583">
        <v>1.5</v>
      </c>
      <c r="AE56" s="583">
        <v>0</v>
      </c>
      <c r="AF56" s="583">
        <v>0</v>
      </c>
      <c r="AG56" s="582">
        <f t="shared" si="146"/>
        <v>0</v>
      </c>
      <c r="AH56" s="582">
        <f t="shared" si="147"/>
        <v>1.5</v>
      </c>
      <c r="AI56" s="582">
        <f t="shared" si="148"/>
        <v>0</v>
      </c>
      <c r="AJ56" s="582">
        <f t="shared" si="149"/>
        <v>0</v>
      </c>
      <c r="AK56" s="582">
        <f t="shared" si="181"/>
        <v>0</v>
      </c>
      <c r="AL56" s="582">
        <f>AH56</f>
        <v>1.5</v>
      </c>
      <c r="AM56" s="582"/>
      <c r="AN56" s="582"/>
      <c r="AO56" s="582">
        <f t="shared" si="183"/>
        <v>0</v>
      </c>
      <c r="AP56" s="582">
        <f t="shared" si="184"/>
        <v>0</v>
      </c>
      <c r="AQ56" s="582"/>
      <c r="AR56" s="582"/>
      <c r="AS56" s="582">
        <f t="shared" si="150"/>
        <v>0</v>
      </c>
      <c r="AT56" s="582">
        <f t="shared" si="151"/>
        <v>0</v>
      </c>
      <c r="AU56" s="582"/>
      <c r="AV56" s="582"/>
      <c r="AW56" s="582">
        <f t="shared" si="152"/>
        <v>0</v>
      </c>
      <c r="AX56" s="582">
        <f t="shared" si="153"/>
        <v>0</v>
      </c>
      <c r="AY56" s="582"/>
      <c r="AZ56" s="582"/>
      <c r="BA56" s="582"/>
      <c r="BB56" s="582"/>
      <c r="BC56" s="582"/>
      <c r="BD56" s="582"/>
      <c r="BE56" s="582"/>
      <c r="BF56" s="582"/>
      <c r="BG56" s="582"/>
      <c r="BH56" s="582"/>
      <c r="BI56" s="582">
        <v>0</v>
      </c>
      <c r="BJ56" s="582">
        <v>0</v>
      </c>
      <c r="BK56" s="582"/>
      <c r="BL56" s="582"/>
      <c r="BM56" s="582">
        <v>0</v>
      </c>
      <c r="BN56" s="582">
        <v>0</v>
      </c>
      <c r="BO56" s="582">
        <v>0</v>
      </c>
      <c r="BP56" s="582">
        <v>0</v>
      </c>
      <c r="BQ56" s="582">
        <v>0</v>
      </c>
      <c r="BR56" s="582">
        <v>0</v>
      </c>
      <c r="BS56" s="582">
        <v>0</v>
      </c>
      <c r="BT56" s="582">
        <v>0</v>
      </c>
      <c r="BU56" s="582">
        <f t="shared" si="109"/>
        <v>15000</v>
      </c>
      <c r="BV56" s="582">
        <v>400</v>
      </c>
      <c r="BW56" s="582">
        <v>3500</v>
      </c>
      <c r="BX56" s="582">
        <v>10100</v>
      </c>
      <c r="BY56" s="582">
        <v>1000</v>
      </c>
      <c r="BZ56" s="582">
        <v>15000</v>
      </c>
      <c r="CA56" s="582"/>
      <c r="CB56" s="582"/>
      <c r="CC56" s="581" t="s">
        <v>425</v>
      </c>
      <c r="CD56" s="582">
        <v>2.5</v>
      </c>
      <c r="CE56" s="582">
        <v>-7977</v>
      </c>
      <c r="CF56" s="581">
        <v>15.9</v>
      </c>
      <c r="CG56" s="581" t="s">
        <v>429</v>
      </c>
      <c r="CH56" s="582"/>
      <c r="CI56" s="582"/>
      <c r="CJ56" s="582"/>
      <c r="CK56" s="582">
        <v>400</v>
      </c>
      <c r="CL56" s="582"/>
      <c r="CM56" s="582">
        <v>12372.881355932204</v>
      </c>
      <c r="CN56" s="582">
        <v>14600</v>
      </c>
      <c r="CO56" s="582">
        <v>400</v>
      </c>
      <c r="CP56" s="582">
        <v>3000</v>
      </c>
      <c r="CQ56" s="582">
        <f t="shared" si="154"/>
        <v>3000</v>
      </c>
      <c r="CR56" s="582">
        <v>0</v>
      </c>
      <c r="CS56" s="582">
        <v>0</v>
      </c>
      <c r="CT56" s="582">
        <v>1500</v>
      </c>
      <c r="CU56" s="582">
        <v>1500</v>
      </c>
      <c r="CV56" s="582">
        <v>150</v>
      </c>
      <c r="CW56" s="582">
        <v>450</v>
      </c>
      <c r="CX56" s="582">
        <v>900</v>
      </c>
      <c r="CY56" s="809">
        <f t="shared" si="111"/>
        <v>0</v>
      </c>
      <c r="CZ56" s="582"/>
      <c r="DA56" s="582"/>
      <c r="DB56" s="582"/>
      <c r="DC56" s="582"/>
      <c r="DD56" s="582">
        <v>472</v>
      </c>
      <c r="DE56" s="582">
        <v>3540</v>
      </c>
      <c r="DF56" s="582">
        <f t="shared" si="112"/>
        <v>3540</v>
      </c>
      <c r="DG56" s="582"/>
      <c r="DH56" s="582"/>
      <c r="DI56" s="582"/>
      <c r="DJ56" s="582">
        <v>0</v>
      </c>
      <c r="DK56" s="582"/>
      <c r="DL56" s="582">
        <v>0</v>
      </c>
      <c r="DM56" s="582"/>
      <c r="DN56" s="582">
        <v>1770</v>
      </c>
      <c r="DO56" s="582">
        <v>1770</v>
      </c>
      <c r="DP56" s="582"/>
      <c r="DQ56" s="582">
        <v>177</v>
      </c>
      <c r="DR56" s="582">
        <v>531</v>
      </c>
      <c r="DS56" s="582">
        <v>1062</v>
      </c>
      <c r="DT56" s="582"/>
      <c r="DU56" s="582"/>
      <c r="DV56" s="582"/>
      <c r="DW56" s="582"/>
      <c r="DX56" s="582">
        <v>3540</v>
      </c>
      <c r="DY56" s="582"/>
      <c r="DZ56" s="582"/>
      <c r="EA56" s="582"/>
      <c r="EB56" s="582"/>
      <c r="EC56" s="582"/>
      <c r="ED56" s="582">
        <f t="shared" si="155"/>
        <v>0</v>
      </c>
      <c r="EE56" s="582"/>
      <c r="EF56" s="582">
        <v>0</v>
      </c>
      <c r="EG56" s="582">
        <v>0</v>
      </c>
      <c r="EH56" s="582">
        <f t="shared" si="114"/>
        <v>0</v>
      </c>
      <c r="EI56" s="582">
        <v>0</v>
      </c>
      <c r="EJ56" s="582">
        <v>0</v>
      </c>
      <c r="EK56" s="582">
        <v>0</v>
      </c>
      <c r="EL56" s="582">
        <v>0</v>
      </c>
      <c r="EM56" s="582">
        <v>0</v>
      </c>
      <c r="EN56" s="582">
        <v>0</v>
      </c>
      <c r="EO56" s="582">
        <v>0</v>
      </c>
      <c r="EP56" s="582"/>
      <c r="EQ56" s="582"/>
      <c r="ER56" s="582">
        <f t="shared" si="156"/>
        <v>3400</v>
      </c>
      <c r="ES56" s="584"/>
      <c r="ET56" s="585">
        <f t="shared" si="157"/>
        <v>540</v>
      </c>
      <c r="EU56" s="582">
        <f t="shared" si="158"/>
        <v>0</v>
      </c>
      <c r="EV56" s="582"/>
      <c r="EW56" s="587">
        <f t="shared" si="159"/>
        <v>3.2743498798075508E-4</v>
      </c>
      <c r="EX56" s="582">
        <f t="shared" si="160"/>
        <v>3000</v>
      </c>
      <c r="EY56" s="582">
        <f t="shared" si="161"/>
        <v>0</v>
      </c>
      <c r="EZ56" s="582">
        <f t="shared" si="162"/>
        <v>0</v>
      </c>
      <c r="FA56" s="582">
        <f t="shared" si="163"/>
        <v>0</v>
      </c>
      <c r="FB56" s="582">
        <f t="shared" si="164"/>
        <v>0</v>
      </c>
      <c r="FC56" s="582"/>
      <c r="FD56" s="582">
        <f t="shared" si="165"/>
        <v>0</v>
      </c>
      <c r="FE56" s="582"/>
      <c r="FF56" s="582">
        <f t="shared" si="166"/>
        <v>0</v>
      </c>
      <c r="FG56" s="582"/>
      <c r="FH56" s="582"/>
      <c r="FI56" s="582"/>
      <c r="FJ56" s="582"/>
      <c r="FK56" s="582">
        <f t="shared" si="167"/>
        <v>3540</v>
      </c>
      <c r="FL56" s="582">
        <f t="shared" si="168"/>
        <v>0</v>
      </c>
      <c r="FM56" s="582">
        <f t="shared" si="169"/>
        <v>0</v>
      </c>
      <c r="FN56" s="582">
        <f t="shared" si="170"/>
        <v>0</v>
      </c>
      <c r="FO56" s="582">
        <f t="shared" si="171"/>
        <v>0</v>
      </c>
      <c r="FP56" s="582"/>
      <c r="FQ56" s="582">
        <f t="shared" si="172"/>
        <v>0</v>
      </c>
      <c r="FR56" s="582"/>
      <c r="FS56" s="582">
        <f t="shared" si="173"/>
        <v>0</v>
      </c>
      <c r="FT56" s="582"/>
      <c r="FU56" s="582"/>
      <c r="FV56" s="582"/>
      <c r="FW56" s="582"/>
      <c r="FX56" s="582"/>
      <c r="FY56" s="581" t="s">
        <v>417</v>
      </c>
      <c r="FZ56" s="582"/>
      <c r="GA56" s="582"/>
      <c r="GB56" s="582"/>
      <c r="GC56" s="582"/>
      <c r="GD56" s="582"/>
      <c r="GE56" s="582"/>
      <c r="GF56" s="304" t="s">
        <v>417</v>
      </c>
      <c r="GG56" s="304" t="s">
        <v>417</v>
      </c>
      <c r="GH56" s="304" t="s">
        <v>417</v>
      </c>
      <c r="GI56" s="304" t="s">
        <v>417</v>
      </c>
      <c r="GJ56" s="304" t="s">
        <v>417</v>
      </c>
      <c r="GK56" s="304" t="s">
        <v>417</v>
      </c>
      <c r="GL56" s="304" t="s">
        <v>417</v>
      </c>
      <c r="GM56" s="304" t="s">
        <v>417</v>
      </c>
      <c r="GN56" s="600"/>
      <c r="GO56" s="818"/>
      <c r="GP56" s="818" t="s">
        <v>1062</v>
      </c>
      <c r="GQ56" s="685"/>
      <c r="GR56" s="1002"/>
      <c r="GS56" s="590"/>
      <c r="GT56" s="811">
        <v>2</v>
      </c>
      <c r="GU56" s="811">
        <v>2</v>
      </c>
      <c r="GV56" s="590"/>
      <c r="GW56" s="590"/>
      <c r="GX56" s="590"/>
      <c r="GY56" s="590"/>
      <c r="GZ56" s="312">
        <v>4</v>
      </c>
      <c r="HA56" s="814">
        <f t="shared" si="174"/>
        <v>0</v>
      </c>
      <c r="HB56" s="815">
        <f t="shared" si="175"/>
        <v>0</v>
      </c>
      <c r="HC56" s="816">
        <f t="shared" si="176"/>
        <v>0</v>
      </c>
      <c r="HD56" s="815">
        <f t="shared" si="177"/>
        <v>0</v>
      </c>
      <c r="HE56" s="814">
        <v>0</v>
      </c>
      <c r="HF56" s="815">
        <f t="shared" si="178"/>
        <v>0</v>
      </c>
      <c r="HG56" s="816">
        <f t="shared" si="179"/>
        <v>1.5</v>
      </c>
      <c r="HH56" s="815">
        <f t="shared" si="180"/>
        <v>0</v>
      </c>
      <c r="HI56" s="591">
        <f t="shared" si="90"/>
        <v>0</v>
      </c>
      <c r="HL56" s="688">
        <f t="shared" si="14"/>
        <v>0</v>
      </c>
    </row>
    <row r="57" spans="1:220" s="592" customFormat="1" ht="60" outlineLevel="1">
      <c r="A57" s="578" t="s">
        <v>389</v>
      </c>
      <c r="B57" s="579"/>
      <c r="C57" s="580">
        <v>42</v>
      </c>
      <c r="D57" s="580"/>
      <c r="E57" s="580"/>
      <c r="F57" s="267" t="s">
        <v>1425</v>
      </c>
      <c r="G57" s="270"/>
      <c r="H57" s="270"/>
      <c r="I57" s="270"/>
      <c r="J57" s="581">
        <v>2010</v>
      </c>
      <c r="K57" s="581">
        <v>2012</v>
      </c>
      <c r="L57" s="581" t="s">
        <v>417</v>
      </c>
      <c r="M57" s="581" t="s">
        <v>417</v>
      </c>
      <c r="N57" s="581" t="s">
        <v>420</v>
      </c>
      <c r="O57" s="581" t="s">
        <v>417</v>
      </c>
      <c r="P57" s="273" t="s">
        <v>1342</v>
      </c>
      <c r="Q57" s="273">
        <v>1</v>
      </c>
      <c r="R57" s="273" t="s">
        <v>1343</v>
      </c>
      <c r="S57" s="273">
        <v>0</v>
      </c>
      <c r="T57" s="273">
        <v>0</v>
      </c>
      <c r="U57" s="582">
        <v>0</v>
      </c>
      <c r="V57" s="582">
        <v>6</v>
      </c>
      <c r="W57" s="582">
        <v>0</v>
      </c>
      <c r="X57" s="582">
        <v>0</v>
      </c>
      <c r="Y57" s="583">
        <v>0</v>
      </c>
      <c r="Z57" s="582">
        <v>1.5</v>
      </c>
      <c r="AA57" s="582">
        <v>0</v>
      </c>
      <c r="AB57" s="582">
        <v>0</v>
      </c>
      <c r="AC57" s="583">
        <v>0</v>
      </c>
      <c r="AD57" s="583">
        <v>1.5</v>
      </c>
      <c r="AE57" s="583">
        <v>0</v>
      </c>
      <c r="AF57" s="583">
        <v>0</v>
      </c>
      <c r="AG57" s="582">
        <f t="shared" si="146"/>
        <v>0</v>
      </c>
      <c r="AH57" s="582">
        <f t="shared" si="147"/>
        <v>1.5</v>
      </c>
      <c r="AI57" s="582">
        <f t="shared" si="148"/>
        <v>0</v>
      </c>
      <c r="AJ57" s="582">
        <f t="shared" si="149"/>
        <v>0</v>
      </c>
      <c r="AK57" s="582">
        <f t="shared" si="181"/>
        <v>0</v>
      </c>
      <c r="AL57" s="582">
        <f>AH57</f>
        <v>1.5</v>
      </c>
      <c r="AM57" s="582"/>
      <c r="AN57" s="582"/>
      <c r="AO57" s="582">
        <f t="shared" si="183"/>
        <v>0</v>
      </c>
      <c r="AP57" s="582">
        <f t="shared" si="184"/>
        <v>0</v>
      </c>
      <c r="AQ57" s="582"/>
      <c r="AR57" s="582"/>
      <c r="AS57" s="582">
        <f t="shared" si="150"/>
        <v>0</v>
      </c>
      <c r="AT57" s="582">
        <f t="shared" si="151"/>
        <v>0</v>
      </c>
      <c r="AU57" s="582"/>
      <c r="AV57" s="582"/>
      <c r="AW57" s="582">
        <f t="shared" si="152"/>
        <v>0</v>
      </c>
      <c r="AX57" s="582">
        <f t="shared" si="153"/>
        <v>0</v>
      </c>
      <c r="AY57" s="582"/>
      <c r="AZ57" s="582"/>
      <c r="BA57" s="582"/>
      <c r="BB57" s="582"/>
      <c r="BC57" s="582"/>
      <c r="BD57" s="582"/>
      <c r="BE57" s="582"/>
      <c r="BF57" s="582"/>
      <c r="BG57" s="582"/>
      <c r="BH57" s="582"/>
      <c r="BI57" s="582">
        <v>0</v>
      </c>
      <c r="BJ57" s="582">
        <v>0</v>
      </c>
      <c r="BK57" s="582"/>
      <c r="BL57" s="582"/>
      <c r="BM57" s="582">
        <v>0</v>
      </c>
      <c r="BN57" s="582">
        <v>0</v>
      </c>
      <c r="BO57" s="582">
        <v>0</v>
      </c>
      <c r="BP57" s="582">
        <v>0</v>
      </c>
      <c r="BQ57" s="582">
        <v>0</v>
      </c>
      <c r="BR57" s="582">
        <v>0</v>
      </c>
      <c r="BS57" s="582">
        <v>0</v>
      </c>
      <c r="BT57" s="582">
        <v>0</v>
      </c>
      <c r="BU57" s="582">
        <f t="shared" si="109"/>
        <v>15000</v>
      </c>
      <c r="BV57" s="582">
        <v>400</v>
      </c>
      <c r="BW57" s="582">
        <v>3500</v>
      </c>
      <c r="BX57" s="582">
        <v>10100</v>
      </c>
      <c r="BY57" s="582">
        <v>1000</v>
      </c>
      <c r="BZ57" s="582">
        <v>15000</v>
      </c>
      <c r="CA57" s="582"/>
      <c r="CB57" s="582"/>
      <c r="CC57" s="581" t="s">
        <v>425</v>
      </c>
      <c r="CD57" s="582">
        <v>2.2000000000000002</v>
      </c>
      <c r="CE57" s="582">
        <v>-8059</v>
      </c>
      <c r="CF57" s="581">
        <v>16.2</v>
      </c>
      <c r="CG57" s="581" t="s">
        <v>429</v>
      </c>
      <c r="CH57" s="582"/>
      <c r="CI57" s="582"/>
      <c r="CJ57" s="582"/>
      <c r="CK57" s="582">
        <v>400</v>
      </c>
      <c r="CL57" s="582"/>
      <c r="CM57" s="582">
        <v>12372.881355932204</v>
      </c>
      <c r="CN57" s="582">
        <v>14600</v>
      </c>
      <c r="CO57" s="582">
        <v>400</v>
      </c>
      <c r="CP57" s="582">
        <v>3000</v>
      </c>
      <c r="CQ57" s="582">
        <f t="shared" si="154"/>
        <v>3000</v>
      </c>
      <c r="CR57" s="582">
        <v>0</v>
      </c>
      <c r="CS57" s="582">
        <v>0</v>
      </c>
      <c r="CT57" s="582">
        <v>1500</v>
      </c>
      <c r="CU57" s="582">
        <v>1500</v>
      </c>
      <c r="CV57" s="582">
        <v>150</v>
      </c>
      <c r="CW57" s="582">
        <v>450</v>
      </c>
      <c r="CX57" s="582">
        <v>900</v>
      </c>
      <c r="CY57" s="809">
        <f t="shared" si="111"/>
        <v>0</v>
      </c>
      <c r="CZ57" s="582"/>
      <c r="DA57" s="582"/>
      <c r="DB57" s="582"/>
      <c r="DC57" s="582"/>
      <c r="DD57" s="582">
        <v>472</v>
      </c>
      <c r="DE57" s="582">
        <v>3540</v>
      </c>
      <c r="DF57" s="582">
        <f t="shared" si="112"/>
        <v>3540</v>
      </c>
      <c r="DG57" s="582"/>
      <c r="DH57" s="582"/>
      <c r="DI57" s="582"/>
      <c r="DJ57" s="582">
        <v>0</v>
      </c>
      <c r="DK57" s="582"/>
      <c r="DL57" s="582">
        <v>0</v>
      </c>
      <c r="DM57" s="582"/>
      <c r="DN57" s="582">
        <v>1770</v>
      </c>
      <c r="DO57" s="582">
        <v>1770</v>
      </c>
      <c r="DP57" s="582"/>
      <c r="DQ57" s="582">
        <v>177</v>
      </c>
      <c r="DR57" s="582">
        <v>531</v>
      </c>
      <c r="DS57" s="582">
        <v>1062</v>
      </c>
      <c r="DT57" s="582"/>
      <c r="DU57" s="582"/>
      <c r="DV57" s="582"/>
      <c r="DW57" s="582"/>
      <c r="DX57" s="582">
        <v>3540</v>
      </c>
      <c r="DY57" s="582"/>
      <c r="DZ57" s="582"/>
      <c r="EA57" s="582"/>
      <c r="EB57" s="582"/>
      <c r="EC57" s="582"/>
      <c r="ED57" s="582">
        <f t="shared" si="155"/>
        <v>0</v>
      </c>
      <c r="EE57" s="582"/>
      <c r="EF57" s="582">
        <v>0</v>
      </c>
      <c r="EG57" s="582">
        <v>0</v>
      </c>
      <c r="EH57" s="582">
        <f t="shared" si="114"/>
        <v>0</v>
      </c>
      <c r="EI57" s="582">
        <v>0</v>
      </c>
      <c r="EJ57" s="582">
        <v>0</v>
      </c>
      <c r="EK57" s="582">
        <v>0</v>
      </c>
      <c r="EL57" s="582">
        <v>0</v>
      </c>
      <c r="EM57" s="582">
        <v>0</v>
      </c>
      <c r="EN57" s="582">
        <v>0</v>
      </c>
      <c r="EO57" s="582">
        <v>0</v>
      </c>
      <c r="EP57" s="582"/>
      <c r="EQ57" s="582"/>
      <c r="ER57" s="582">
        <f t="shared" si="156"/>
        <v>3400</v>
      </c>
      <c r="ES57" s="584"/>
      <c r="ET57" s="585">
        <f t="shared" si="157"/>
        <v>540</v>
      </c>
      <c r="EU57" s="582">
        <f t="shared" si="158"/>
        <v>0</v>
      </c>
      <c r="EV57" s="582"/>
      <c r="EW57" s="587">
        <f t="shared" si="159"/>
        <v>3.2743498798075508E-4</v>
      </c>
      <c r="EX57" s="582">
        <f t="shared" si="160"/>
        <v>3000</v>
      </c>
      <c r="EY57" s="582">
        <f t="shared" si="161"/>
        <v>0</v>
      </c>
      <c r="EZ57" s="582">
        <f t="shared" si="162"/>
        <v>0</v>
      </c>
      <c r="FA57" s="582">
        <f t="shared" si="163"/>
        <v>0</v>
      </c>
      <c r="FB57" s="582">
        <f t="shared" si="164"/>
        <v>0</v>
      </c>
      <c r="FC57" s="582"/>
      <c r="FD57" s="582">
        <f t="shared" si="165"/>
        <v>0</v>
      </c>
      <c r="FE57" s="582"/>
      <c r="FF57" s="582">
        <f t="shared" si="166"/>
        <v>0</v>
      </c>
      <c r="FG57" s="582"/>
      <c r="FH57" s="582"/>
      <c r="FI57" s="582"/>
      <c r="FJ57" s="582"/>
      <c r="FK57" s="582">
        <f t="shared" si="167"/>
        <v>3540</v>
      </c>
      <c r="FL57" s="582">
        <f t="shared" si="168"/>
        <v>0</v>
      </c>
      <c r="FM57" s="582">
        <f t="shared" si="169"/>
        <v>0</v>
      </c>
      <c r="FN57" s="582">
        <f t="shared" si="170"/>
        <v>0</v>
      </c>
      <c r="FO57" s="582">
        <f t="shared" si="171"/>
        <v>0</v>
      </c>
      <c r="FP57" s="582"/>
      <c r="FQ57" s="582">
        <f t="shared" si="172"/>
        <v>0</v>
      </c>
      <c r="FR57" s="582"/>
      <c r="FS57" s="582">
        <f t="shared" si="173"/>
        <v>0</v>
      </c>
      <c r="FT57" s="582"/>
      <c r="FU57" s="582"/>
      <c r="FV57" s="582"/>
      <c r="FW57" s="582"/>
      <c r="FX57" s="582"/>
      <c r="FY57" s="581" t="s">
        <v>417</v>
      </c>
      <c r="FZ57" s="582"/>
      <c r="GA57" s="582"/>
      <c r="GB57" s="582"/>
      <c r="GC57" s="582"/>
      <c r="GD57" s="582"/>
      <c r="GE57" s="582"/>
      <c r="GF57" s="304" t="s">
        <v>417</v>
      </c>
      <c r="GG57" s="304" t="s">
        <v>417</v>
      </c>
      <c r="GH57" s="304" t="s">
        <v>417</v>
      </c>
      <c r="GI57" s="304" t="s">
        <v>417</v>
      </c>
      <c r="GJ57" s="304" t="s">
        <v>417</v>
      </c>
      <c r="GK57" s="304" t="s">
        <v>417</v>
      </c>
      <c r="GL57" s="304" t="s">
        <v>417</v>
      </c>
      <c r="GM57" s="304" t="s">
        <v>417</v>
      </c>
      <c r="GN57" s="600"/>
      <c r="GO57" s="818"/>
      <c r="GP57" s="818" t="s">
        <v>1062</v>
      </c>
      <c r="GQ57" s="685"/>
      <c r="GR57" s="1002"/>
      <c r="GS57" s="590"/>
      <c r="GT57" s="811">
        <v>2</v>
      </c>
      <c r="GU57" s="811">
        <v>2</v>
      </c>
      <c r="GV57" s="590"/>
      <c r="GW57" s="590"/>
      <c r="GX57" s="590"/>
      <c r="GY57" s="590"/>
      <c r="GZ57" s="312">
        <v>4</v>
      </c>
      <c r="HA57" s="814">
        <f t="shared" si="174"/>
        <v>0</v>
      </c>
      <c r="HB57" s="815">
        <f t="shared" si="175"/>
        <v>0</v>
      </c>
      <c r="HC57" s="816">
        <f t="shared" si="176"/>
        <v>0</v>
      </c>
      <c r="HD57" s="815">
        <f t="shared" si="177"/>
        <v>0</v>
      </c>
      <c r="HE57" s="814">
        <v>0</v>
      </c>
      <c r="HF57" s="815">
        <f t="shared" si="178"/>
        <v>0</v>
      </c>
      <c r="HG57" s="816">
        <f t="shared" si="179"/>
        <v>1.5</v>
      </c>
      <c r="HH57" s="815">
        <f t="shared" si="180"/>
        <v>0</v>
      </c>
      <c r="HI57" s="591">
        <f t="shared" si="90"/>
        <v>0</v>
      </c>
      <c r="HL57" s="688">
        <f t="shared" si="14"/>
        <v>0</v>
      </c>
    </row>
    <row r="58" spans="1:220" s="592" customFormat="1" ht="84" outlineLevel="1">
      <c r="A58" s="578" t="s">
        <v>392</v>
      </c>
      <c r="B58" s="579"/>
      <c r="C58" s="580">
        <v>43</v>
      </c>
      <c r="D58" s="580"/>
      <c r="E58" s="580"/>
      <c r="F58" s="267" t="s">
        <v>1426</v>
      </c>
      <c r="G58" s="270"/>
      <c r="H58" s="270"/>
      <c r="I58" s="270"/>
      <c r="J58" s="273">
        <v>2010</v>
      </c>
      <c r="K58" s="273">
        <v>2011</v>
      </c>
      <c r="L58" s="581" t="s">
        <v>417</v>
      </c>
      <c r="M58" s="581" t="s">
        <v>417</v>
      </c>
      <c r="N58" s="581" t="s">
        <v>417</v>
      </c>
      <c r="O58" s="581" t="s">
        <v>417</v>
      </c>
      <c r="P58" s="273" t="s">
        <v>1352</v>
      </c>
      <c r="Q58" s="273">
        <v>1</v>
      </c>
      <c r="R58" s="273">
        <v>0</v>
      </c>
      <c r="S58" s="273">
        <v>0</v>
      </c>
      <c r="T58" s="273">
        <v>0</v>
      </c>
      <c r="U58" s="582">
        <v>0</v>
      </c>
      <c r="V58" s="582">
        <v>0.7</v>
      </c>
      <c r="W58" s="582">
        <v>0</v>
      </c>
      <c r="X58" s="582">
        <v>0</v>
      </c>
      <c r="Y58" s="583">
        <v>0</v>
      </c>
      <c r="Z58" s="582">
        <v>0.7</v>
      </c>
      <c r="AA58" s="582">
        <v>0</v>
      </c>
      <c r="AB58" s="582">
        <v>0</v>
      </c>
      <c r="AC58" s="583">
        <v>0</v>
      </c>
      <c r="AD58" s="583">
        <v>0.7</v>
      </c>
      <c r="AE58" s="583">
        <v>0</v>
      </c>
      <c r="AF58" s="583">
        <v>0</v>
      </c>
      <c r="AG58" s="582">
        <f t="shared" si="146"/>
        <v>0</v>
      </c>
      <c r="AH58" s="582">
        <f t="shared" si="147"/>
        <v>0.7</v>
      </c>
      <c r="AI58" s="582">
        <f t="shared" si="148"/>
        <v>0</v>
      </c>
      <c r="AJ58" s="582">
        <f t="shared" si="149"/>
        <v>0</v>
      </c>
      <c r="AK58" s="582">
        <f t="shared" si="181"/>
        <v>0</v>
      </c>
      <c r="AL58" s="582">
        <f t="shared" si="182"/>
        <v>0</v>
      </c>
      <c r="AM58" s="582"/>
      <c r="AN58" s="582"/>
      <c r="AO58" s="582">
        <f t="shared" si="183"/>
        <v>0</v>
      </c>
      <c r="AP58" s="582">
        <f t="shared" si="184"/>
        <v>0.7</v>
      </c>
      <c r="AQ58" s="582"/>
      <c r="AR58" s="582"/>
      <c r="AS58" s="582">
        <f t="shared" si="150"/>
        <v>0</v>
      </c>
      <c r="AT58" s="582">
        <f t="shared" si="151"/>
        <v>0</v>
      </c>
      <c r="AU58" s="582"/>
      <c r="AV58" s="582"/>
      <c r="AW58" s="582">
        <f t="shared" si="152"/>
        <v>0</v>
      </c>
      <c r="AX58" s="582">
        <f t="shared" si="153"/>
        <v>0</v>
      </c>
      <c r="AY58" s="582"/>
      <c r="AZ58" s="582"/>
      <c r="BA58" s="582"/>
      <c r="BB58" s="582"/>
      <c r="BC58" s="582"/>
      <c r="BD58" s="582"/>
      <c r="BE58" s="582"/>
      <c r="BF58" s="582"/>
      <c r="BG58" s="582"/>
      <c r="BH58" s="582"/>
      <c r="BI58" s="582">
        <v>0</v>
      </c>
      <c r="BJ58" s="582">
        <v>0</v>
      </c>
      <c r="BK58" s="582"/>
      <c r="BL58" s="582"/>
      <c r="BM58" s="582">
        <v>0</v>
      </c>
      <c r="BN58" s="582">
        <v>0</v>
      </c>
      <c r="BO58" s="582">
        <v>0</v>
      </c>
      <c r="BP58" s="582">
        <v>0</v>
      </c>
      <c r="BQ58" s="582">
        <v>0</v>
      </c>
      <c r="BR58" s="582">
        <v>0</v>
      </c>
      <c r="BS58" s="582">
        <v>0</v>
      </c>
      <c r="BT58" s="582">
        <v>0</v>
      </c>
      <c r="BU58" s="582">
        <f t="shared" si="109"/>
        <v>900</v>
      </c>
      <c r="BV58" s="582">
        <v>100</v>
      </c>
      <c r="BW58" s="582">
        <v>0</v>
      </c>
      <c r="BX58" s="582">
        <v>765</v>
      </c>
      <c r="BY58" s="582">
        <v>35</v>
      </c>
      <c r="BZ58" s="582">
        <v>900</v>
      </c>
      <c r="CA58" s="582"/>
      <c r="CB58" s="582"/>
      <c r="CC58" s="581" t="s">
        <v>425</v>
      </c>
      <c r="CD58" s="582">
        <v>19</v>
      </c>
      <c r="CE58" s="582">
        <v>272</v>
      </c>
      <c r="CF58" s="581">
        <v>6.2</v>
      </c>
      <c r="CG58" s="581">
        <v>12.8</v>
      </c>
      <c r="CH58" s="582"/>
      <c r="CI58" s="582"/>
      <c r="CJ58" s="582"/>
      <c r="CK58" s="582">
        <v>100</v>
      </c>
      <c r="CL58" s="582"/>
      <c r="CM58" s="582">
        <v>800</v>
      </c>
      <c r="CN58" s="582">
        <v>800</v>
      </c>
      <c r="CO58" s="582">
        <v>99.552000000000007</v>
      </c>
      <c r="CP58" s="582">
        <v>800</v>
      </c>
      <c r="CQ58" s="582">
        <f t="shared" si="154"/>
        <v>800</v>
      </c>
      <c r="CR58" s="582"/>
      <c r="CS58" s="582">
        <v>800</v>
      </c>
      <c r="CT58" s="582"/>
      <c r="CU58" s="582"/>
      <c r="CV58" s="582">
        <v>0</v>
      </c>
      <c r="CW58" s="582">
        <v>0</v>
      </c>
      <c r="CX58" s="582">
        <v>0</v>
      </c>
      <c r="CY58" s="809">
        <f t="shared" si="111"/>
        <v>0</v>
      </c>
      <c r="CZ58" s="582"/>
      <c r="DA58" s="582"/>
      <c r="DB58" s="582"/>
      <c r="DC58" s="582"/>
      <c r="DD58" s="582">
        <v>118</v>
      </c>
      <c r="DE58" s="582">
        <v>944</v>
      </c>
      <c r="DF58" s="582">
        <f t="shared" si="112"/>
        <v>944</v>
      </c>
      <c r="DG58" s="582"/>
      <c r="DH58" s="582"/>
      <c r="DI58" s="582"/>
      <c r="DJ58" s="582"/>
      <c r="DK58" s="582"/>
      <c r="DL58" s="582">
        <v>944</v>
      </c>
      <c r="DM58" s="582"/>
      <c r="DN58" s="582"/>
      <c r="DO58" s="582"/>
      <c r="DP58" s="582"/>
      <c r="DQ58" s="582">
        <v>0</v>
      </c>
      <c r="DR58" s="582">
        <v>0</v>
      </c>
      <c r="DS58" s="582">
        <v>0</v>
      </c>
      <c r="DT58" s="582"/>
      <c r="DU58" s="582"/>
      <c r="DV58" s="582"/>
      <c r="DW58" s="582"/>
      <c r="DX58" s="582">
        <v>944</v>
      </c>
      <c r="DY58" s="582"/>
      <c r="DZ58" s="582"/>
      <c r="EA58" s="582"/>
      <c r="EB58" s="582"/>
      <c r="EC58" s="582"/>
      <c r="ED58" s="582">
        <f t="shared" si="155"/>
        <v>0</v>
      </c>
      <c r="EE58" s="582"/>
      <c r="EF58" s="582">
        <v>0</v>
      </c>
      <c r="EG58" s="582">
        <v>900</v>
      </c>
      <c r="EH58" s="582">
        <f t="shared" si="114"/>
        <v>900</v>
      </c>
      <c r="EI58" s="582"/>
      <c r="EJ58" s="582">
        <v>900</v>
      </c>
      <c r="EK58" s="582"/>
      <c r="EL58" s="582"/>
      <c r="EM58" s="582">
        <v>0</v>
      </c>
      <c r="EN58" s="582">
        <v>0</v>
      </c>
      <c r="EO58" s="582">
        <v>0</v>
      </c>
      <c r="EP58" s="582"/>
      <c r="EQ58" s="582"/>
      <c r="ER58" s="582">
        <f t="shared" si="156"/>
        <v>0</v>
      </c>
      <c r="ES58" s="584"/>
      <c r="ET58" s="585">
        <f t="shared" si="157"/>
        <v>144</v>
      </c>
      <c r="EU58" s="582">
        <f t="shared" si="158"/>
        <v>162</v>
      </c>
      <c r="EV58" s="586">
        <v>2011</v>
      </c>
      <c r="EW58" s="587">
        <f t="shared" si="159"/>
        <v>8.7315996794868028E-5</v>
      </c>
      <c r="EX58" s="582">
        <f t="shared" si="160"/>
        <v>800</v>
      </c>
      <c r="EY58" s="582">
        <f t="shared" si="161"/>
        <v>0</v>
      </c>
      <c r="EZ58" s="582">
        <f t="shared" si="162"/>
        <v>0</v>
      </c>
      <c r="FA58" s="582">
        <f t="shared" si="163"/>
        <v>0</v>
      </c>
      <c r="FB58" s="582">
        <f t="shared" si="164"/>
        <v>0</v>
      </c>
      <c r="FC58" s="582"/>
      <c r="FD58" s="582">
        <f t="shared" si="165"/>
        <v>0</v>
      </c>
      <c r="FE58" s="582"/>
      <c r="FF58" s="582">
        <f t="shared" si="166"/>
        <v>0</v>
      </c>
      <c r="FG58" s="582"/>
      <c r="FH58" s="582"/>
      <c r="FI58" s="582"/>
      <c r="FJ58" s="582"/>
      <c r="FK58" s="582">
        <f t="shared" si="167"/>
        <v>944</v>
      </c>
      <c r="FL58" s="582">
        <f t="shared" si="168"/>
        <v>0</v>
      </c>
      <c r="FM58" s="582">
        <f t="shared" si="169"/>
        <v>0</v>
      </c>
      <c r="FN58" s="582">
        <f t="shared" si="170"/>
        <v>0</v>
      </c>
      <c r="FO58" s="582">
        <f t="shared" si="171"/>
        <v>0</v>
      </c>
      <c r="FP58" s="582"/>
      <c r="FQ58" s="582">
        <f t="shared" si="172"/>
        <v>0</v>
      </c>
      <c r="FR58" s="582"/>
      <c r="FS58" s="582">
        <f t="shared" si="173"/>
        <v>0</v>
      </c>
      <c r="FT58" s="582"/>
      <c r="FU58" s="582"/>
      <c r="FV58" s="582"/>
      <c r="FW58" s="582"/>
      <c r="FX58" s="582"/>
      <c r="FY58" s="581" t="s">
        <v>417</v>
      </c>
      <c r="FZ58" s="582"/>
      <c r="GA58" s="582"/>
      <c r="GB58" s="582"/>
      <c r="GC58" s="582"/>
      <c r="GD58" s="582"/>
      <c r="GE58" s="582"/>
      <c r="GF58" s="304" t="s">
        <v>417</v>
      </c>
      <c r="GG58" s="304" t="s">
        <v>417</v>
      </c>
      <c r="GH58" s="304" t="s">
        <v>417</v>
      </c>
      <c r="GI58" s="304" t="s">
        <v>417</v>
      </c>
      <c r="GJ58" s="304" t="s">
        <v>417</v>
      </c>
      <c r="GK58" s="304" t="s">
        <v>444</v>
      </c>
      <c r="GL58" s="304" t="s">
        <v>445</v>
      </c>
      <c r="GM58" s="304" t="s">
        <v>453</v>
      </c>
      <c r="GN58" s="600"/>
      <c r="GO58" s="818"/>
      <c r="GP58" s="818" t="s">
        <v>1068</v>
      </c>
      <c r="GQ58" s="685"/>
      <c r="GR58" s="1002"/>
      <c r="GS58" s="590"/>
      <c r="GT58" s="811">
        <v>2</v>
      </c>
      <c r="GU58" s="811">
        <v>2</v>
      </c>
      <c r="GV58" s="590"/>
      <c r="GW58" s="590"/>
      <c r="GX58" s="590"/>
      <c r="GY58" s="590"/>
      <c r="GZ58" s="312">
        <v>4</v>
      </c>
      <c r="HA58" s="814">
        <f t="shared" si="174"/>
        <v>0</v>
      </c>
      <c r="HB58" s="815">
        <f t="shared" si="175"/>
        <v>0</v>
      </c>
      <c r="HC58" s="816">
        <f t="shared" si="176"/>
        <v>0</v>
      </c>
      <c r="HD58" s="815">
        <f t="shared" si="177"/>
        <v>0</v>
      </c>
      <c r="HE58" s="814">
        <v>0</v>
      </c>
      <c r="HF58" s="815">
        <f t="shared" si="178"/>
        <v>0</v>
      </c>
      <c r="HG58" s="816">
        <f t="shared" si="179"/>
        <v>0.7</v>
      </c>
      <c r="HH58" s="815">
        <f t="shared" si="180"/>
        <v>900</v>
      </c>
      <c r="HI58" s="591">
        <f t="shared" si="90"/>
        <v>0</v>
      </c>
      <c r="HL58" s="688">
        <f t="shared" si="14"/>
        <v>0</v>
      </c>
    </row>
    <row r="59" spans="1:220" s="592" customFormat="1" ht="84" outlineLevel="1">
      <c r="A59" s="578" t="s">
        <v>392</v>
      </c>
      <c r="B59" s="579"/>
      <c r="C59" s="580">
        <v>44</v>
      </c>
      <c r="D59" s="580"/>
      <c r="E59" s="580"/>
      <c r="F59" s="267" t="s">
        <v>268</v>
      </c>
      <c r="G59" s="270"/>
      <c r="H59" s="270"/>
      <c r="I59" s="270"/>
      <c r="J59" s="273">
        <v>2010</v>
      </c>
      <c r="K59" s="273">
        <v>2011</v>
      </c>
      <c r="L59" s="581" t="s">
        <v>417</v>
      </c>
      <c r="M59" s="581" t="s">
        <v>417</v>
      </c>
      <c r="N59" s="581" t="s">
        <v>417</v>
      </c>
      <c r="O59" s="581" t="s">
        <v>417</v>
      </c>
      <c r="P59" s="273" t="s">
        <v>1352</v>
      </c>
      <c r="Q59" s="273">
        <v>1</v>
      </c>
      <c r="R59" s="273">
        <v>0</v>
      </c>
      <c r="S59" s="273">
        <v>0</v>
      </c>
      <c r="T59" s="273">
        <v>0</v>
      </c>
      <c r="U59" s="582">
        <v>0</v>
      </c>
      <c r="V59" s="582">
        <v>0.25</v>
      </c>
      <c r="W59" s="582">
        <v>0</v>
      </c>
      <c r="X59" s="582">
        <v>0</v>
      </c>
      <c r="Y59" s="583">
        <v>0</v>
      </c>
      <c r="Z59" s="582">
        <v>0.25</v>
      </c>
      <c r="AA59" s="582">
        <v>0</v>
      </c>
      <c r="AB59" s="582">
        <v>0</v>
      </c>
      <c r="AC59" s="583">
        <v>0</v>
      </c>
      <c r="AD59" s="583">
        <v>0.25</v>
      </c>
      <c r="AE59" s="583">
        <v>0</v>
      </c>
      <c r="AF59" s="583">
        <v>0</v>
      </c>
      <c r="AG59" s="582">
        <f t="shared" si="146"/>
        <v>0</v>
      </c>
      <c r="AH59" s="582">
        <f t="shared" si="147"/>
        <v>0.25</v>
      </c>
      <c r="AI59" s="582">
        <f t="shared" si="148"/>
        <v>0</v>
      </c>
      <c r="AJ59" s="582">
        <f t="shared" si="149"/>
        <v>0</v>
      </c>
      <c r="AK59" s="582">
        <f t="shared" si="181"/>
        <v>0</v>
      </c>
      <c r="AL59" s="582">
        <f t="shared" si="182"/>
        <v>0</v>
      </c>
      <c r="AM59" s="582"/>
      <c r="AN59" s="582"/>
      <c r="AO59" s="582">
        <f t="shared" si="183"/>
        <v>0</v>
      </c>
      <c r="AP59" s="582">
        <f t="shared" si="184"/>
        <v>0.25</v>
      </c>
      <c r="AQ59" s="582"/>
      <c r="AR59" s="582"/>
      <c r="AS59" s="582">
        <f t="shared" si="150"/>
        <v>0</v>
      </c>
      <c r="AT59" s="582">
        <f t="shared" si="151"/>
        <v>0</v>
      </c>
      <c r="AU59" s="582"/>
      <c r="AV59" s="582"/>
      <c r="AW59" s="582">
        <f t="shared" si="152"/>
        <v>0</v>
      </c>
      <c r="AX59" s="582">
        <f t="shared" si="153"/>
        <v>0</v>
      </c>
      <c r="AY59" s="582"/>
      <c r="AZ59" s="582"/>
      <c r="BA59" s="582"/>
      <c r="BB59" s="582"/>
      <c r="BC59" s="582"/>
      <c r="BD59" s="582"/>
      <c r="BE59" s="582"/>
      <c r="BF59" s="582"/>
      <c r="BG59" s="582"/>
      <c r="BH59" s="582"/>
      <c r="BI59" s="582">
        <v>0</v>
      </c>
      <c r="BJ59" s="582">
        <v>0</v>
      </c>
      <c r="BK59" s="582"/>
      <c r="BL59" s="582"/>
      <c r="BM59" s="582">
        <v>0</v>
      </c>
      <c r="BN59" s="582">
        <v>0</v>
      </c>
      <c r="BO59" s="582">
        <v>0</v>
      </c>
      <c r="BP59" s="582">
        <v>0</v>
      </c>
      <c r="BQ59" s="582">
        <v>0</v>
      </c>
      <c r="BR59" s="582">
        <v>0</v>
      </c>
      <c r="BS59" s="582">
        <v>0</v>
      </c>
      <c r="BT59" s="582">
        <v>0</v>
      </c>
      <c r="BU59" s="582">
        <f t="shared" si="109"/>
        <v>410</v>
      </c>
      <c r="BV59" s="582">
        <v>90</v>
      </c>
      <c r="BW59" s="582">
        <v>0</v>
      </c>
      <c r="BX59" s="582">
        <v>305</v>
      </c>
      <c r="BY59" s="582">
        <v>15</v>
      </c>
      <c r="BZ59" s="582">
        <v>410</v>
      </c>
      <c r="CA59" s="582"/>
      <c r="CB59" s="582"/>
      <c r="CC59" s="581" t="s">
        <v>425</v>
      </c>
      <c r="CD59" s="582">
        <v>19.5</v>
      </c>
      <c r="CE59" s="582">
        <v>139</v>
      </c>
      <c r="CF59" s="581">
        <v>5.8</v>
      </c>
      <c r="CG59" s="581">
        <v>11.8</v>
      </c>
      <c r="CH59" s="582"/>
      <c r="CI59" s="582"/>
      <c r="CJ59" s="582"/>
      <c r="CK59" s="582">
        <v>90</v>
      </c>
      <c r="CL59" s="582"/>
      <c r="CM59" s="582">
        <v>320</v>
      </c>
      <c r="CN59" s="582">
        <v>320</v>
      </c>
      <c r="CO59" s="582">
        <v>90</v>
      </c>
      <c r="CP59" s="582">
        <v>320</v>
      </c>
      <c r="CQ59" s="582">
        <f t="shared" si="154"/>
        <v>320</v>
      </c>
      <c r="CR59" s="582"/>
      <c r="CS59" s="582">
        <v>320</v>
      </c>
      <c r="CT59" s="582"/>
      <c r="CU59" s="582"/>
      <c r="CV59" s="582">
        <v>0</v>
      </c>
      <c r="CW59" s="582">
        <v>0</v>
      </c>
      <c r="CX59" s="582">
        <v>0</v>
      </c>
      <c r="CY59" s="809">
        <f t="shared" si="111"/>
        <v>0</v>
      </c>
      <c r="CZ59" s="582"/>
      <c r="DA59" s="582"/>
      <c r="DB59" s="582"/>
      <c r="DC59" s="582"/>
      <c r="DD59" s="582">
        <v>106.2</v>
      </c>
      <c r="DE59" s="582">
        <v>377.6</v>
      </c>
      <c r="DF59" s="582">
        <f t="shared" si="112"/>
        <v>377.59999999999997</v>
      </c>
      <c r="DG59" s="582"/>
      <c r="DH59" s="582"/>
      <c r="DI59" s="582"/>
      <c r="DJ59" s="582"/>
      <c r="DK59" s="582"/>
      <c r="DL59" s="582">
        <v>377.59999999999997</v>
      </c>
      <c r="DM59" s="582"/>
      <c r="DN59" s="582"/>
      <c r="DO59" s="582"/>
      <c r="DP59" s="582"/>
      <c r="DQ59" s="582">
        <v>0</v>
      </c>
      <c r="DR59" s="582">
        <v>0</v>
      </c>
      <c r="DS59" s="582">
        <v>0</v>
      </c>
      <c r="DT59" s="582"/>
      <c r="DU59" s="582"/>
      <c r="DV59" s="582"/>
      <c r="DW59" s="582"/>
      <c r="DX59" s="582">
        <v>377.59999999999997</v>
      </c>
      <c r="DY59" s="582"/>
      <c r="DZ59" s="582"/>
      <c r="EA59" s="582"/>
      <c r="EB59" s="582"/>
      <c r="EC59" s="582"/>
      <c r="ED59" s="582">
        <f t="shared" si="155"/>
        <v>0</v>
      </c>
      <c r="EE59" s="582"/>
      <c r="EF59" s="582">
        <v>0</v>
      </c>
      <c r="EG59" s="582">
        <v>410</v>
      </c>
      <c r="EH59" s="582">
        <f t="shared" si="114"/>
        <v>410</v>
      </c>
      <c r="EI59" s="582"/>
      <c r="EJ59" s="582">
        <v>410</v>
      </c>
      <c r="EK59" s="582"/>
      <c r="EL59" s="582"/>
      <c r="EM59" s="582">
        <v>0</v>
      </c>
      <c r="EN59" s="582">
        <v>0</v>
      </c>
      <c r="EO59" s="582">
        <v>0</v>
      </c>
      <c r="EP59" s="582"/>
      <c r="EQ59" s="582"/>
      <c r="ER59" s="582">
        <f t="shared" si="156"/>
        <v>0</v>
      </c>
      <c r="ES59" s="584"/>
      <c r="ET59" s="585">
        <f t="shared" si="157"/>
        <v>57.599999999999994</v>
      </c>
      <c r="EU59" s="582">
        <f t="shared" si="158"/>
        <v>73.8</v>
      </c>
      <c r="EV59" s="586">
        <v>2011</v>
      </c>
      <c r="EW59" s="587">
        <f t="shared" si="159"/>
        <v>3.4926398717947213E-5</v>
      </c>
      <c r="EX59" s="582">
        <f t="shared" si="160"/>
        <v>320</v>
      </c>
      <c r="EY59" s="582">
        <f t="shared" si="161"/>
        <v>0</v>
      </c>
      <c r="EZ59" s="582">
        <f t="shared" si="162"/>
        <v>0</v>
      </c>
      <c r="FA59" s="582">
        <f t="shared" si="163"/>
        <v>0</v>
      </c>
      <c r="FB59" s="582">
        <f t="shared" si="164"/>
        <v>0</v>
      </c>
      <c r="FC59" s="582"/>
      <c r="FD59" s="582">
        <f t="shared" si="165"/>
        <v>0</v>
      </c>
      <c r="FE59" s="582"/>
      <c r="FF59" s="582">
        <f t="shared" si="166"/>
        <v>0</v>
      </c>
      <c r="FG59" s="582"/>
      <c r="FH59" s="582"/>
      <c r="FI59" s="582"/>
      <c r="FJ59" s="582"/>
      <c r="FK59" s="582">
        <f t="shared" si="167"/>
        <v>377.59999999999997</v>
      </c>
      <c r="FL59" s="582">
        <f t="shared" si="168"/>
        <v>0</v>
      </c>
      <c r="FM59" s="582">
        <f t="shared" si="169"/>
        <v>0</v>
      </c>
      <c r="FN59" s="582">
        <f t="shared" si="170"/>
        <v>0</v>
      </c>
      <c r="FO59" s="582">
        <f t="shared" si="171"/>
        <v>0</v>
      </c>
      <c r="FP59" s="582"/>
      <c r="FQ59" s="582">
        <f t="shared" si="172"/>
        <v>0</v>
      </c>
      <c r="FR59" s="582"/>
      <c r="FS59" s="582">
        <f t="shared" si="173"/>
        <v>0</v>
      </c>
      <c r="FT59" s="582"/>
      <c r="FU59" s="582"/>
      <c r="FV59" s="582"/>
      <c r="FW59" s="582"/>
      <c r="FX59" s="582"/>
      <c r="FY59" s="581" t="s">
        <v>417</v>
      </c>
      <c r="FZ59" s="582"/>
      <c r="GA59" s="582"/>
      <c r="GB59" s="582"/>
      <c r="GC59" s="582"/>
      <c r="GD59" s="582"/>
      <c r="GE59" s="582"/>
      <c r="GF59" s="304" t="s">
        <v>417</v>
      </c>
      <c r="GG59" s="304" t="s">
        <v>417</v>
      </c>
      <c r="GH59" s="304" t="s">
        <v>417</v>
      </c>
      <c r="GI59" s="304" t="s">
        <v>417</v>
      </c>
      <c r="GJ59" s="304" t="s">
        <v>417</v>
      </c>
      <c r="GK59" s="304" t="s">
        <v>444</v>
      </c>
      <c r="GL59" s="304" t="s">
        <v>445</v>
      </c>
      <c r="GM59" s="304" t="s">
        <v>446</v>
      </c>
      <c r="GN59" s="600"/>
      <c r="GO59" s="818"/>
      <c r="GP59" s="818" t="s">
        <v>1068</v>
      </c>
      <c r="GQ59" s="685"/>
      <c r="GR59" s="1002"/>
      <c r="GS59" s="590"/>
      <c r="GT59" s="811">
        <v>2</v>
      </c>
      <c r="GU59" s="811">
        <v>2</v>
      </c>
      <c r="GV59" s="590"/>
      <c r="GW59" s="590"/>
      <c r="GX59" s="590"/>
      <c r="GY59" s="590"/>
      <c r="GZ59" s="312">
        <v>4</v>
      </c>
      <c r="HA59" s="814">
        <f t="shared" si="174"/>
        <v>0</v>
      </c>
      <c r="HB59" s="815">
        <f t="shared" si="175"/>
        <v>0</v>
      </c>
      <c r="HC59" s="816">
        <f t="shared" si="176"/>
        <v>0</v>
      </c>
      <c r="HD59" s="815">
        <f t="shared" si="177"/>
        <v>0</v>
      </c>
      <c r="HE59" s="814">
        <v>0</v>
      </c>
      <c r="HF59" s="815">
        <f t="shared" si="178"/>
        <v>0</v>
      </c>
      <c r="HG59" s="816">
        <f t="shared" si="179"/>
        <v>0.25</v>
      </c>
      <c r="HH59" s="815">
        <f t="shared" si="180"/>
        <v>410</v>
      </c>
      <c r="HI59" s="591">
        <f t="shared" si="90"/>
        <v>0</v>
      </c>
      <c r="HL59" s="688">
        <f t="shared" si="14"/>
        <v>0</v>
      </c>
    </row>
    <row r="60" spans="1:220" s="592" customFormat="1" ht="84" outlineLevel="1">
      <c r="A60" s="578" t="s">
        <v>392</v>
      </c>
      <c r="B60" s="579"/>
      <c r="C60" s="580">
        <v>45</v>
      </c>
      <c r="D60" s="580"/>
      <c r="E60" s="580"/>
      <c r="F60" s="267" t="s">
        <v>269</v>
      </c>
      <c r="G60" s="270"/>
      <c r="H60" s="270"/>
      <c r="I60" s="270"/>
      <c r="J60" s="273">
        <v>2005</v>
      </c>
      <c r="K60" s="273">
        <v>2011</v>
      </c>
      <c r="L60" s="581" t="s">
        <v>418</v>
      </c>
      <c r="M60" s="581" t="s">
        <v>417</v>
      </c>
      <c r="N60" s="581" t="s">
        <v>417</v>
      </c>
      <c r="O60" s="581" t="s">
        <v>417</v>
      </c>
      <c r="P60" s="273" t="s">
        <v>1352</v>
      </c>
      <c r="Q60" s="273">
        <v>1</v>
      </c>
      <c r="R60" s="273">
        <v>0</v>
      </c>
      <c r="S60" s="273">
        <v>0</v>
      </c>
      <c r="T60" s="273">
        <v>0</v>
      </c>
      <c r="U60" s="582">
        <v>0</v>
      </c>
      <c r="V60" s="582">
        <v>3.32</v>
      </c>
      <c r="W60" s="582">
        <v>0</v>
      </c>
      <c r="X60" s="582">
        <v>0</v>
      </c>
      <c r="Y60" s="583">
        <v>0</v>
      </c>
      <c r="Z60" s="582">
        <v>3.32</v>
      </c>
      <c r="AA60" s="582">
        <v>0</v>
      </c>
      <c r="AB60" s="582">
        <v>0</v>
      </c>
      <c r="AC60" s="583">
        <v>0</v>
      </c>
      <c r="AD60" s="583">
        <v>3.32</v>
      </c>
      <c r="AE60" s="583">
        <v>0</v>
      </c>
      <c r="AF60" s="583">
        <v>0</v>
      </c>
      <c r="AG60" s="582">
        <f t="shared" si="146"/>
        <v>0</v>
      </c>
      <c r="AH60" s="582">
        <f t="shared" si="147"/>
        <v>3.32</v>
      </c>
      <c r="AI60" s="582">
        <f t="shared" si="148"/>
        <v>0</v>
      </c>
      <c r="AJ60" s="582">
        <f t="shared" si="149"/>
        <v>0</v>
      </c>
      <c r="AK60" s="582">
        <f t="shared" si="181"/>
        <v>0</v>
      </c>
      <c r="AL60" s="582">
        <f t="shared" si="182"/>
        <v>0</v>
      </c>
      <c r="AM60" s="582"/>
      <c r="AN60" s="582"/>
      <c r="AO60" s="582">
        <f t="shared" si="183"/>
        <v>0</v>
      </c>
      <c r="AP60" s="582">
        <f t="shared" si="184"/>
        <v>0</v>
      </c>
      <c r="AQ60" s="582"/>
      <c r="AR60" s="582"/>
      <c r="AS60" s="582">
        <f t="shared" si="150"/>
        <v>0</v>
      </c>
      <c r="AT60" s="582">
        <f t="shared" si="151"/>
        <v>0</v>
      </c>
      <c r="AU60" s="582"/>
      <c r="AV60" s="582"/>
      <c r="AW60" s="582">
        <f t="shared" si="152"/>
        <v>0</v>
      </c>
      <c r="AX60" s="582">
        <f t="shared" si="153"/>
        <v>3.32</v>
      </c>
      <c r="AY60" s="582"/>
      <c r="AZ60" s="582"/>
      <c r="BA60" s="582"/>
      <c r="BB60" s="582"/>
      <c r="BC60" s="582"/>
      <c r="BD60" s="582"/>
      <c r="BE60" s="582"/>
      <c r="BF60" s="582"/>
      <c r="BG60" s="582"/>
      <c r="BH60" s="582"/>
      <c r="BI60" s="582">
        <v>0</v>
      </c>
      <c r="BJ60" s="582">
        <v>3.32</v>
      </c>
      <c r="BK60" s="582"/>
      <c r="BL60" s="582"/>
      <c r="BM60" s="582">
        <v>0</v>
      </c>
      <c r="BN60" s="582">
        <v>0</v>
      </c>
      <c r="BO60" s="582">
        <v>0</v>
      </c>
      <c r="BP60" s="582">
        <v>0</v>
      </c>
      <c r="BQ60" s="582">
        <v>0</v>
      </c>
      <c r="BR60" s="582">
        <v>0</v>
      </c>
      <c r="BS60" s="582">
        <v>0</v>
      </c>
      <c r="BT60" s="582">
        <v>0</v>
      </c>
      <c r="BU60" s="582">
        <f t="shared" si="109"/>
        <v>3473.14</v>
      </c>
      <c r="BV60" s="582">
        <v>68.44</v>
      </c>
      <c r="BW60" s="582">
        <v>0</v>
      </c>
      <c r="BX60" s="582">
        <v>2961.33</v>
      </c>
      <c r="BY60" s="582">
        <v>443.37</v>
      </c>
      <c r="BZ60" s="582">
        <v>3473.14</v>
      </c>
      <c r="CA60" s="582"/>
      <c r="CB60" s="582"/>
      <c r="CC60" s="581" t="s">
        <v>425</v>
      </c>
      <c r="CD60" s="582">
        <v>17.7</v>
      </c>
      <c r="CE60" s="582">
        <v>622</v>
      </c>
      <c r="CF60" s="581">
        <v>6.3</v>
      </c>
      <c r="CG60" s="581">
        <v>14.1</v>
      </c>
      <c r="CH60" s="582"/>
      <c r="CI60" s="582"/>
      <c r="CJ60" s="582"/>
      <c r="CK60" s="582">
        <v>68</v>
      </c>
      <c r="CL60" s="582"/>
      <c r="CM60" s="582">
        <v>3405.14</v>
      </c>
      <c r="CN60" s="582">
        <v>3405.14</v>
      </c>
      <c r="CO60" s="582"/>
      <c r="CP60" s="582">
        <v>3405.14</v>
      </c>
      <c r="CQ60" s="582">
        <f t="shared" si="154"/>
        <v>3405.14</v>
      </c>
      <c r="CR60" s="582"/>
      <c r="CS60" s="582"/>
      <c r="CT60" s="582"/>
      <c r="CU60" s="582">
        <v>3405.14</v>
      </c>
      <c r="CV60" s="582">
        <v>340.51400000000001</v>
      </c>
      <c r="CW60" s="582">
        <v>1021.5419999999999</v>
      </c>
      <c r="CX60" s="582">
        <v>2043.0839999999998</v>
      </c>
      <c r="CY60" s="809">
        <f t="shared" si="111"/>
        <v>0</v>
      </c>
      <c r="CZ60" s="582"/>
      <c r="DA60" s="582"/>
      <c r="DB60" s="582"/>
      <c r="DC60" s="582"/>
      <c r="DD60" s="582"/>
      <c r="DE60" s="582">
        <v>4018.0651999999995</v>
      </c>
      <c r="DF60" s="582">
        <f t="shared" si="112"/>
        <v>4018.0651999999995</v>
      </c>
      <c r="DG60" s="582"/>
      <c r="DH60" s="582"/>
      <c r="DI60" s="582"/>
      <c r="DJ60" s="582"/>
      <c r="DK60" s="582"/>
      <c r="DL60" s="582"/>
      <c r="DM60" s="582"/>
      <c r="DN60" s="582"/>
      <c r="DO60" s="582">
        <v>4018.0651999999995</v>
      </c>
      <c r="DP60" s="582"/>
      <c r="DQ60" s="582">
        <v>401.80651999999992</v>
      </c>
      <c r="DR60" s="582">
        <v>1205.4195599999998</v>
      </c>
      <c r="DS60" s="582">
        <v>2410.8391199999996</v>
      </c>
      <c r="DT60" s="582"/>
      <c r="DU60" s="582"/>
      <c r="DV60" s="582"/>
      <c r="DW60" s="582"/>
      <c r="DX60" s="582">
        <v>4018.0651999999995</v>
      </c>
      <c r="DY60" s="582"/>
      <c r="DZ60" s="582"/>
      <c r="EA60" s="582"/>
      <c r="EB60" s="582"/>
      <c r="EC60" s="582"/>
      <c r="ED60" s="582">
        <f t="shared" si="155"/>
        <v>0</v>
      </c>
      <c r="EE60" s="582"/>
      <c r="EF60" s="582"/>
      <c r="EG60" s="582">
        <v>3473.14</v>
      </c>
      <c r="EH60" s="582">
        <f t="shared" si="114"/>
        <v>3473.14</v>
      </c>
      <c r="EI60" s="582"/>
      <c r="EJ60" s="582"/>
      <c r="EK60" s="582"/>
      <c r="EL60" s="582">
        <v>3473.14</v>
      </c>
      <c r="EM60" s="582">
        <v>347.31400000000002</v>
      </c>
      <c r="EN60" s="582">
        <v>1041.942</v>
      </c>
      <c r="EO60" s="582">
        <v>2083.884</v>
      </c>
      <c r="EP60" s="582"/>
      <c r="EQ60" s="582"/>
      <c r="ER60" s="582">
        <f t="shared" si="156"/>
        <v>0</v>
      </c>
      <c r="ES60" s="584"/>
      <c r="ET60" s="585">
        <f t="shared" si="157"/>
        <v>612.9251999999999</v>
      </c>
      <c r="EU60" s="582">
        <f t="shared" si="158"/>
        <v>625.16519999999991</v>
      </c>
      <c r="EV60" s="586">
        <v>2012</v>
      </c>
      <c r="EW60" s="587">
        <f t="shared" si="159"/>
        <v>3.7165399165759615E-4</v>
      </c>
      <c r="EX60" s="582">
        <f t="shared" si="160"/>
        <v>3405.14</v>
      </c>
      <c r="EY60" s="582">
        <f t="shared" si="161"/>
        <v>0</v>
      </c>
      <c r="EZ60" s="582">
        <f t="shared" si="162"/>
        <v>0</v>
      </c>
      <c r="FA60" s="582">
        <f t="shared" si="163"/>
        <v>0</v>
      </c>
      <c r="FB60" s="582">
        <f t="shared" si="164"/>
        <v>0</v>
      </c>
      <c r="FC60" s="582"/>
      <c r="FD60" s="582">
        <f t="shared" si="165"/>
        <v>0</v>
      </c>
      <c r="FE60" s="582"/>
      <c r="FF60" s="582">
        <f t="shared" si="166"/>
        <v>0</v>
      </c>
      <c r="FG60" s="582"/>
      <c r="FH60" s="582"/>
      <c r="FI60" s="582"/>
      <c r="FJ60" s="582"/>
      <c r="FK60" s="582">
        <f t="shared" si="167"/>
        <v>4018.0651999999995</v>
      </c>
      <c r="FL60" s="582">
        <f t="shared" si="168"/>
        <v>0</v>
      </c>
      <c r="FM60" s="582">
        <f t="shared" si="169"/>
        <v>0</v>
      </c>
      <c r="FN60" s="582">
        <f t="shared" si="170"/>
        <v>0</v>
      </c>
      <c r="FO60" s="582">
        <f t="shared" si="171"/>
        <v>0</v>
      </c>
      <c r="FP60" s="582"/>
      <c r="FQ60" s="582">
        <f t="shared" si="172"/>
        <v>0</v>
      </c>
      <c r="FR60" s="582"/>
      <c r="FS60" s="582">
        <f t="shared" si="173"/>
        <v>0</v>
      </c>
      <c r="FT60" s="582"/>
      <c r="FU60" s="582"/>
      <c r="FV60" s="582"/>
      <c r="FW60" s="582"/>
      <c r="FX60" s="582"/>
      <c r="FY60" s="581" t="s">
        <v>417</v>
      </c>
      <c r="FZ60" s="582"/>
      <c r="GA60" s="582"/>
      <c r="GB60" s="582"/>
      <c r="GC60" s="582"/>
      <c r="GD60" s="582"/>
      <c r="GE60" s="582"/>
      <c r="GF60" s="304" t="s">
        <v>417</v>
      </c>
      <c r="GG60" s="304" t="s">
        <v>417</v>
      </c>
      <c r="GH60" s="304" t="s">
        <v>417</v>
      </c>
      <c r="GI60" s="304" t="s">
        <v>417</v>
      </c>
      <c r="GJ60" s="304" t="s">
        <v>417</v>
      </c>
      <c r="GK60" s="304" t="s">
        <v>444</v>
      </c>
      <c r="GL60" s="304" t="s">
        <v>445</v>
      </c>
      <c r="GM60" s="304" t="s">
        <v>454</v>
      </c>
      <c r="GN60" s="600"/>
      <c r="GO60" s="818"/>
      <c r="GP60" s="818" t="s">
        <v>1068</v>
      </c>
      <c r="GQ60" s="685"/>
      <c r="GR60" s="1002"/>
      <c r="GS60" s="590"/>
      <c r="GT60" s="811">
        <v>2</v>
      </c>
      <c r="GU60" s="811">
        <v>2</v>
      </c>
      <c r="GV60" s="590"/>
      <c r="GW60" s="590"/>
      <c r="GX60" s="590"/>
      <c r="GY60" s="590"/>
      <c r="GZ60" s="312">
        <v>4</v>
      </c>
      <c r="HA60" s="814">
        <f t="shared" si="174"/>
        <v>0</v>
      </c>
      <c r="HB60" s="815">
        <f t="shared" si="175"/>
        <v>0</v>
      </c>
      <c r="HC60" s="816">
        <f t="shared" si="176"/>
        <v>0</v>
      </c>
      <c r="HD60" s="815">
        <f t="shared" si="177"/>
        <v>0</v>
      </c>
      <c r="HE60" s="814">
        <v>0</v>
      </c>
      <c r="HF60" s="815">
        <f t="shared" si="178"/>
        <v>0</v>
      </c>
      <c r="HG60" s="816">
        <f t="shared" si="179"/>
        <v>3.32</v>
      </c>
      <c r="HH60" s="815">
        <f t="shared" si="180"/>
        <v>3473.14</v>
      </c>
      <c r="HI60" s="591">
        <f t="shared" si="90"/>
        <v>0</v>
      </c>
      <c r="HL60" s="688">
        <f t="shared" si="14"/>
        <v>0</v>
      </c>
    </row>
    <row r="61" spans="1:220" s="592" customFormat="1" ht="84" outlineLevel="1">
      <c r="A61" s="578" t="s">
        <v>392</v>
      </c>
      <c r="B61" s="579"/>
      <c r="C61" s="580">
        <v>46</v>
      </c>
      <c r="D61" s="580"/>
      <c r="E61" s="580"/>
      <c r="F61" s="267" t="s">
        <v>270</v>
      </c>
      <c r="G61" s="270"/>
      <c r="H61" s="270"/>
      <c r="I61" s="270"/>
      <c r="J61" s="273">
        <v>2005</v>
      </c>
      <c r="K61" s="273">
        <v>2011</v>
      </c>
      <c r="L61" s="581" t="s">
        <v>418</v>
      </c>
      <c r="M61" s="581" t="s">
        <v>417</v>
      </c>
      <c r="N61" s="581" t="s">
        <v>417</v>
      </c>
      <c r="O61" s="581" t="s">
        <v>417</v>
      </c>
      <c r="P61" s="273" t="s">
        <v>1352</v>
      </c>
      <c r="Q61" s="273">
        <v>1</v>
      </c>
      <c r="R61" s="273">
        <v>0</v>
      </c>
      <c r="S61" s="273">
        <v>0</v>
      </c>
      <c r="T61" s="273">
        <v>0</v>
      </c>
      <c r="U61" s="582">
        <v>0</v>
      </c>
      <c r="V61" s="582">
        <v>1.73</v>
      </c>
      <c r="W61" s="582">
        <v>0</v>
      </c>
      <c r="X61" s="582">
        <v>0</v>
      </c>
      <c r="Y61" s="583">
        <v>0</v>
      </c>
      <c r="Z61" s="582">
        <v>1.73</v>
      </c>
      <c r="AA61" s="582">
        <v>0</v>
      </c>
      <c r="AB61" s="582">
        <v>0</v>
      </c>
      <c r="AC61" s="583">
        <v>0</v>
      </c>
      <c r="AD61" s="583">
        <v>1.73</v>
      </c>
      <c r="AE61" s="583">
        <v>0</v>
      </c>
      <c r="AF61" s="583">
        <v>0</v>
      </c>
      <c r="AG61" s="582">
        <f t="shared" si="146"/>
        <v>0</v>
      </c>
      <c r="AH61" s="582">
        <f t="shared" si="147"/>
        <v>1.73</v>
      </c>
      <c r="AI61" s="582">
        <f t="shared" si="148"/>
        <v>0</v>
      </c>
      <c r="AJ61" s="582">
        <f t="shared" si="149"/>
        <v>0</v>
      </c>
      <c r="AK61" s="582">
        <f t="shared" si="181"/>
        <v>0</v>
      </c>
      <c r="AL61" s="582">
        <f t="shared" si="182"/>
        <v>0</v>
      </c>
      <c r="AM61" s="582"/>
      <c r="AN61" s="582"/>
      <c r="AO61" s="582">
        <f t="shared" si="183"/>
        <v>0</v>
      </c>
      <c r="AP61" s="582">
        <f t="shared" si="184"/>
        <v>0</v>
      </c>
      <c r="AQ61" s="582"/>
      <c r="AR61" s="582"/>
      <c r="AS61" s="582">
        <f t="shared" si="150"/>
        <v>0</v>
      </c>
      <c r="AT61" s="582">
        <f t="shared" si="151"/>
        <v>1.73</v>
      </c>
      <c r="AU61" s="582"/>
      <c r="AV61" s="582"/>
      <c r="AW61" s="582">
        <f t="shared" si="152"/>
        <v>0</v>
      </c>
      <c r="AX61" s="582">
        <f t="shared" si="153"/>
        <v>0</v>
      </c>
      <c r="AY61" s="582"/>
      <c r="AZ61" s="582"/>
      <c r="BA61" s="582"/>
      <c r="BB61" s="582"/>
      <c r="BC61" s="582"/>
      <c r="BD61" s="582"/>
      <c r="BE61" s="582"/>
      <c r="BF61" s="582"/>
      <c r="BG61" s="582"/>
      <c r="BH61" s="582"/>
      <c r="BI61" s="582">
        <v>0</v>
      </c>
      <c r="BJ61" s="582">
        <v>0</v>
      </c>
      <c r="BK61" s="582"/>
      <c r="BL61" s="582"/>
      <c r="BM61" s="582">
        <v>0</v>
      </c>
      <c r="BN61" s="582">
        <v>0</v>
      </c>
      <c r="BO61" s="582">
        <v>0</v>
      </c>
      <c r="BP61" s="582">
        <v>0</v>
      </c>
      <c r="BQ61" s="582">
        <v>0</v>
      </c>
      <c r="BR61" s="582">
        <v>0</v>
      </c>
      <c r="BS61" s="582">
        <v>0</v>
      </c>
      <c r="BT61" s="582">
        <v>0</v>
      </c>
      <c r="BU61" s="582">
        <f t="shared" si="109"/>
        <v>1889.5800000000002</v>
      </c>
      <c r="BV61" s="582">
        <v>37.229999999999997</v>
      </c>
      <c r="BW61" s="582">
        <v>0</v>
      </c>
      <c r="BX61" s="582">
        <v>1610.14</v>
      </c>
      <c r="BY61" s="582">
        <v>242.21</v>
      </c>
      <c r="BZ61" s="582">
        <v>1889.58</v>
      </c>
      <c r="CA61" s="582"/>
      <c r="CB61" s="582"/>
      <c r="CC61" s="581" t="s">
        <v>425</v>
      </c>
      <c r="CD61" s="582">
        <v>17.399999999999999</v>
      </c>
      <c r="CE61" s="582">
        <v>303</v>
      </c>
      <c r="CF61" s="581">
        <v>6.4</v>
      </c>
      <c r="CG61" s="581">
        <v>14.5</v>
      </c>
      <c r="CH61" s="582"/>
      <c r="CI61" s="582"/>
      <c r="CJ61" s="582"/>
      <c r="CK61" s="582">
        <v>38</v>
      </c>
      <c r="CL61" s="582"/>
      <c r="CM61" s="582">
        <v>1851.58</v>
      </c>
      <c r="CN61" s="582">
        <v>1851.58</v>
      </c>
      <c r="CO61" s="582"/>
      <c r="CP61" s="582">
        <v>1851.58</v>
      </c>
      <c r="CQ61" s="582">
        <f t="shared" si="154"/>
        <v>1851.58</v>
      </c>
      <c r="CR61" s="582"/>
      <c r="CS61" s="582"/>
      <c r="CT61" s="582">
        <v>1851.58</v>
      </c>
      <c r="CU61" s="582"/>
      <c r="CV61" s="582">
        <v>0</v>
      </c>
      <c r="CW61" s="582">
        <v>0</v>
      </c>
      <c r="CX61" s="582">
        <v>0</v>
      </c>
      <c r="CY61" s="809">
        <f t="shared" si="111"/>
        <v>0</v>
      </c>
      <c r="CZ61" s="582"/>
      <c r="DA61" s="582"/>
      <c r="DB61" s="582"/>
      <c r="DC61" s="582"/>
      <c r="DD61" s="582"/>
      <c r="DE61" s="582">
        <v>2184.8643999999999</v>
      </c>
      <c r="DF61" s="582">
        <f t="shared" si="112"/>
        <v>2184.8643999999999</v>
      </c>
      <c r="DG61" s="582"/>
      <c r="DH61" s="582"/>
      <c r="DI61" s="582"/>
      <c r="DJ61" s="582"/>
      <c r="DK61" s="582"/>
      <c r="DL61" s="582"/>
      <c r="DM61" s="582"/>
      <c r="DN61" s="582">
        <v>2184.8643999999999</v>
      </c>
      <c r="DO61" s="582"/>
      <c r="DP61" s="582"/>
      <c r="DQ61" s="582">
        <v>0</v>
      </c>
      <c r="DR61" s="582">
        <v>0</v>
      </c>
      <c r="DS61" s="582">
        <v>0</v>
      </c>
      <c r="DT61" s="582"/>
      <c r="DU61" s="582"/>
      <c r="DV61" s="582"/>
      <c r="DW61" s="582"/>
      <c r="DX61" s="582">
        <v>2184.8643999999999</v>
      </c>
      <c r="DY61" s="582"/>
      <c r="DZ61" s="582"/>
      <c r="EA61" s="582"/>
      <c r="EB61" s="582"/>
      <c r="EC61" s="582"/>
      <c r="ED61" s="582">
        <f t="shared" si="155"/>
        <v>0</v>
      </c>
      <c r="EE61" s="582"/>
      <c r="EF61" s="582"/>
      <c r="EG61" s="582">
        <v>1889.58</v>
      </c>
      <c r="EH61" s="582">
        <f t="shared" si="114"/>
        <v>1889.58</v>
      </c>
      <c r="EI61" s="582"/>
      <c r="EJ61" s="582"/>
      <c r="EK61" s="582">
        <v>1889.58</v>
      </c>
      <c r="EL61" s="582"/>
      <c r="EM61" s="582">
        <v>0</v>
      </c>
      <c r="EN61" s="582">
        <v>0</v>
      </c>
      <c r="EO61" s="582">
        <v>0</v>
      </c>
      <c r="EP61" s="582"/>
      <c r="EQ61" s="582"/>
      <c r="ER61" s="582">
        <f t="shared" si="156"/>
        <v>0</v>
      </c>
      <c r="ES61" s="584"/>
      <c r="ET61" s="585">
        <f t="shared" si="157"/>
        <v>333.28439999999995</v>
      </c>
      <c r="EU61" s="582">
        <f t="shared" si="158"/>
        <v>340.12439999999998</v>
      </c>
      <c r="EV61" s="586">
        <v>2011</v>
      </c>
      <c r="EW61" s="587">
        <f t="shared" si="159"/>
        <v>2.0209069168180218E-4</v>
      </c>
      <c r="EX61" s="582">
        <f t="shared" si="160"/>
        <v>1851.58</v>
      </c>
      <c r="EY61" s="582">
        <f t="shared" si="161"/>
        <v>0</v>
      </c>
      <c r="EZ61" s="582">
        <f t="shared" si="162"/>
        <v>0</v>
      </c>
      <c r="FA61" s="582">
        <f t="shared" si="163"/>
        <v>0</v>
      </c>
      <c r="FB61" s="582">
        <f t="shared" si="164"/>
        <v>0</v>
      </c>
      <c r="FC61" s="582"/>
      <c r="FD61" s="582">
        <f t="shared" si="165"/>
        <v>0</v>
      </c>
      <c r="FE61" s="582"/>
      <c r="FF61" s="582">
        <f t="shared" si="166"/>
        <v>0</v>
      </c>
      <c r="FG61" s="582"/>
      <c r="FH61" s="582"/>
      <c r="FI61" s="582"/>
      <c r="FJ61" s="582"/>
      <c r="FK61" s="582">
        <f t="shared" si="167"/>
        <v>2184.8643999999999</v>
      </c>
      <c r="FL61" s="582">
        <f t="shared" si="168"/>
        <v>0</v>
      </c>
      <c r="FM61" s="582">
        <f t="shared" si="169"/>
        <v>0</v>
      </c>
      <c r="FN61" s="582">
        <f t="shared" si="170"/>
        <v>0</v>
      </c>
      <c r="FO61" s="582">
        <f t="shared" si="171"/>
        <v>0</v>
      </c>
      <c r="FP61" s="582"/>
      <c r="FQ61" s="582">
        <f t="shared" si="172"/>
        <v>0</v>
      </c>
      <c r="FR61" s="582"/>
      <c r="FS61" s="582">
        <f t="shared" si="173"/>
        <v>0</v>
      </c>
      <c r="FT61" s="582"/>
      <c r="FU61" s="582"/>
      <c r="FV61" s="582"/>
      <c r="FW61" s="582"/>
      <c r="FX61" s="582"/>
      <c r="FY61" s="581" t="s">
        <v>417</v>
      </c>
      <c r="FZ61" s="582"/>
      <c r="GA61" s="582"/>
      <c r="GB61" s="582"/>
      <c r="GC61" s="582"/>
      <c r="GD61" s="582"/>
      <c r="GE61" s="582"/>
      <c r="GF61" s="304" t="s">
        <v>417</v>
      </c>
      <c r="GG61" s="304" t="s">
        <v>417</v>
      </c>
      <c r="GH61" s="304" t="s">
        <v>417</v>
      </c>
      <c r="GI61" s="304" t="s">
        <v>417</v>
      </c>
      <c r="GJ61" s="304" t="s">
        <v>417</v>
      </c>
      <c r="GK61" s="304" t="s">
        <v>444</v>
      </c>
      <c r="GL61" s="304" t="s">
        <v>445</v>
      </c>
      <c r="GM61" s="304" t="s">
        <v>454</v>
      </c>
      <c r="GN61" s="600"/>
      <c r="GO61" s="818"/>
      <c r="GP61" s="818" t="s">
        <v>1068</v>
      </c>
      <c r="GQ61" s="685"/>
      <c r="GR61" s="1002"/>
      <c r="GS61" s="590"/>
      <c r="GT61" s="811">
        <v>2</v>
      </c>
      <c r="GU61" s="811">
        <v>2</v>
      </c>
      <c r="GV61" s="590"/>
      <c r="GW61" s="590"/>
      <c r="GX61" s="590"/>
      <c r="GY61" s="590"/>
      <c r="GZ61" s="312">
        <v>4</v>
      </c>
      <c r="HA61" s="814">
        <f t="shared" si="174"/>
        <v>0</v>
      </c>
      <c r="HB61" s="815">
        <f t="shared" si="175"/>
        <v>0</v>
      </c>
      <c r="HC61" s="816">
        <f t="shared" si="176"/>
        <v>0</v>
      </c>
      <c r="HD61" s="815">
        <f t="shared" si="177"/>
        <v>0</v>
      </c>
      <c r="HE61" s="814">
        <v>0</v>
      </c>
      <c r="HF61" s="815">
        <f t="shared" si="178"/>
        <v>0</v>
      </c>
      <c r="HG61" s="816">
        <f t="shared" si="179"/>
        <v>1.73</v>
      </c>
      <c r="HH61" s="815">
        <f t="shared" si="180"/>
        <v>1889.58</v>
      </c>
      <c r="HI61" s="591">
        <f t="shared" si="90"/>
        <v>0</v>
      </c>
      <c r="HL61" s="688">
        <f t="shared" si="14"/>
        <v>0</v>
      </c>
    </row>
    <row r="62" spans="1:220" s="592" customFormat="1" ht="84" outlineLevel="1">
      <c r="A62" s="578" t="s">
        <v>392</v>
      </c>
      <c r="B62" s="579"/>
      <c r="C62" s="580">
        <v>47</v>
      </c>
      <c r="D62" s="580"/>
      <c r="E62" s="580"/>
      <c r="F62" s="267" t="s">
        <v>271</v>
      </c>
      <c r="G62" s="270"/>
      <c r="H62" s="270"/>
      <c r="I62" s="270"/>
      <c r="J62" s="273">
        <v>2008</v>
      </c>
      <c r="K62" s="273">
        <v>2011</v>
      </c>
      <c r="L62" s="581" t="s">
        <v>418</v>
      </c>
      <c r="M62" s="581" t="s">
        <v>417</v>
      </c>
      <c r="N62" s="581" t="s">
        <v>417</v>
      </c>
      <c r="O62" s="581" t="s">
        <v>417</v>
      </c>
      <c r="P62" s="273" t="s">
        <v>1352</v>
      </c>
      <c r="Q62" s="273">
        <v>1</v>
      </c>
      <c r="R62" s="273">
        <v>0</v>
      </c>
      <c r="S62" s="273">
        <v>1</v>
      </c>
      <c r="T62" s="273">
        <v>1</v>
      </c>
      <c r="U62" s="582">
        <v>0.1</v>
      </c>
      <c r="V62" s="582">
        <v>1.5150000000000001</v>
      </c>
      <c r="W62" s="582">
        <v>0</v>
      </c>
      <c r="X62" s="582">
        <v>0</v>
      </c>
      <c r="Y62" s="583">
        <v>0.1</v>
      </c>
      <c r="Z62" s="582">
        <v>1.5150000000000001</v>
      </c>
      <c r="AA62" s="582">
        <v>0</v>
      </c>
      <c r="AB62" s="582">
        <v>0</v>
      </c>
      <c r="AC62" s="583">
        <v>0.1</v>
      </c>
      <c r="AD62" s="583">
        <v>1.5150000000000001</v>
      </c>
      <c r="AE62" s="583">
        <v>0</v>
      </c>
      <c r="AF62" s="583">
        <v>0</v>
      </c>
      <c r="AG62" s="582">
        <f t="shared" si="146"/>
        <v>0.1</v>
      </c>
      <c r="AH62" s="582">
        <f t="shared" si="147"/>
        <v>1.5150000000000001</v>
      </c>
      <c r="AI62" s="582">
        <f t="shared" si="148"/>
        <v>0</v>
      </c>
      <c r="AJ62" s="582">
        <f t="shared" si="149"/>
        <v>0</v>
      </c>
      <c r="AK62" s="582">
        <f t="shared" si="181"/>
        <v>0</v>
      </c>
      <c r="AL62" s="582">
        <f t="shared" si="182"/>
        <v>0</v>
      </c>
      <c r="AM62" s="582"/>
      <c r="AN62" s="582"/>
      <c r="AO62" s="582">
        <f t="shared" si="183"/>
        <v>0</v>
      </c>
      <c r="AP62" s="582">
        <f t="shared" si="184"/>
        <v>0</v>
      </c>
      <c r="AQ62" s="582"/>
      <c r="AR62" s="582"/>
      <c r="AS62" s="582">
        <f t="shared" si="150"/>
        <v>0</v>
      </c>
      <c r="AT62" s="582">
        <f t="shared" si="151"/>
        <v>0</v>
      </c>
      <c r="AU62" s="582"/>
      <c r="AV62" s="582"/>
      <c r="AW62" s="582">
        <f t="shared" si="152"/>
        <v>0.1</v>
      </c>
      <c r="AX62" s="582">
        <f t="shared" si="153"/>
        <v>1.5150000000000001</v>
      </c>
      <c r="AY62" s="582"/>
      <c r="AZ62" s="582"/>
      <c r="BA62" s="582"/>
      <c r="BB62" s="582"/>
      <c r="BC62" s="582"/>
      <c r="BD62" s="582"/>
      <c r="BE62" s="582"/>
      <c r="BF62" s="582"/>
      <c r="BG62" s="582"/>
      <c r="BH62" s="582"/>
      <c r="BI62" s="582">
        <v>0.1</v>
      </c>
      <c r="BJ62" s="582">
        <v>1.5150000000000001</v>
      </c>
      <c r="BK62" s="582"/>
      <c r="BL62" s="582"/>
      <c r="BM62" s="582">
        <v>0.1</v>
      </c>
      <c r="BN62" s="582">
        <v>0.875</v>
      </c>
      <c r="BO62" s="582">
        <v>0</v>
      </c>
      <c r="BP62" s="582">
        <v>0</v>
      </c>
      <c r="BQ62" s="582">
        <v>0.1</v>
      </c>
      <c r="BR62" s="582">
        <v>0.875</v>
      </c>
      <c r="BS62" s="582">
        <v>0</v>
      </c>
      <c r="BT62" s="582">
        <v>0</v>
      </c>
      <c r="BU62" s="582">
        <f t="shared" si="109"/>
        <v>3455.12</v>
      </c>
      <c r="BV62" s="582">
        <v>182.41</v>
      </c>
      <c r="BW62" s="582">
        <v>335.4</v>
      </c>
      <c r="BX62" s="582">
        <v>2452.48</v>
      </c>
      <c r="BY62" s="582">
        <v>484.83</v>
      </c>
      <c r="BZ62" s="582">
        <v>3455.12</v>
      </c>
      <c r="CA62" s="582"/>
      <c r="CB62" s="582"/>
      <c r="CC62" s="581" t="s">
        <v>425</v>
      </c>
      <c r="CD62" s="582">
        <v>16.399999999999999</v>
      </c>
      <c r="CE62" s="582">
        <v>342</v>
      </c>
      <c r="CF62" s="581">
        <v>6.8</v>
      </c>
      <c r="CG62" s="581">
        <v>16.3</v>
      </c>
      <c r="CH62" s="582"/>
      <c r="CI62" s="582"/>
      <c r="CJ62" s="582"/>
      <c r="CK62" s="582">
        <v>182</v>
      </c>
      <c r="CL62" s="582"/>
      <c r="CM62" s="582">
        <v>3273.12</v>
      </c>
      <c r="CN62" s="582">
        <v>3273.12</v>
      </c>
      <c r="CO62" s="582"/>
      <c r="CP62" s="582">
        <v>3273.12</v>
      </c>
      <c r="CQ62" s="582">
        <f t="shared" si="154"/>
        <v>3273.12</v>
      </c>
      <c r="CR62" s="582">
        <v>55</v>
      </c>
      <c r="CS62" s="582">
        <v>60</v>
      </c>
      <c r="CT62" s="582">
        <v>80</v>
      </c>
      <c r="CU62" s="582">
        <v>3078.12</v>
      </c>
      <c r="CV62" s="582">
        <v>307.81199999999995</v>
      </c>
      <c r="CW62" s="582">
        <v>923.43599999999992</v>
      </c>
      <c r="CX62" s="582">
        <v>1846.8720000000001</v>
      </c>
      <c r="CY62" s="809">
        <f t="shared" si="111"/>
        <v>0</v>
      </c>
      <c r="CZ62" s="582"/>
      <c r="DA62" s="582"/>
      <c r="DB62" s="582"/>
      <c r="DC62" s="582"/>
      <c r="DD62" s="582"/>
      <c r="DE62" s="582">
        <v>3862.2815999999998</v>
      </c>
      <c r="DF62" s="582">
        <f t="shared" si="112"/>
        <v>3862.2815999999998</v>
      </c>
      <c r="DG62" s="582"/>
      <c r="DH62" s="582"/>
      <c r="DI62" s="582"/>
      <c r="DJ62" s="582">
        <v>64.899999999999991</v>
      </c>
      <c r="DK62" s="582"/>
      <c r="DL62" s="582">
        <v>70.8</v>
      </c>
      <c r="DM62" s="582"/>
      <c r="DN62" s="582">
        <v>94.399999999999991</v>
      </c>
      <c r="DO62" s="582">
        <v>3632.1815999999999</v>
      </c>
      <c r="DP62" s="582"/>
      <c r="DQ62" s="582">
        <v>363.21816000000001</v>
      </c>
      <c r="DR62" s="582">
        <v>1089.6544800000001</v>
      </c>
      <c r="DS62" s="582">
        <v>2179.3089599999998</v>
      </c>
      <c r="DT62" s="582"/>
      <c r="DU62" s="582"/>
      <c r="DV62" s="582"/>
      <c r="DW62" s="582"/>
      <c r="DX62" s="582">
        <v>3862.2815999999998</v>
      </c>
      <c r="DY62" s="582"/>
      <c r="DZ62" s="582"/>
      <c r="EA62" s="582"/>
      <c r="EB62" s="582"/>
      <c r="EC62" s="582"/>
      <c r="ED62" s="582">
        <f t="shared" si="155"/>
        <v>0</v>
      </c>
      <c r="EE62" s="582"/>
      <c r="EF62" s="582"/>
      <c r="EG62" s="582">
        <v>3455.12</v>
      </c>
      <c r="EH62" s="582">
        <f t="shared" si="114"/>
        <v>3455.12</v>
      </c>
      <c r="EI62" s="582"/>
      <c r="EJ62" s="582"/>
      <c r="EK62" s="582"/>
      <c r="EL62" s="582">
        <v>3455.12</v>
      </c>
      <c r="EM62" s="582">
        <v>345.51199999999994</v>
      </c>
      <c r="EN62" s="582">
        <v>1036.5359999999998</v>
      </c>
      <c r="EO62" s="582">
        <v>2073.0720000000001</v>
      </c>
      <c r="EP62" s="582"/>
      <c r="EQ62" s="582"/>
      <c r="ER62" s="582">
        <f t="shared" si="156"/>
        <v>0</v>
      </c>
      <c r="ES62" s="584"/>
      <c r="ET62" s="585">
        <f t="shared" si="157"/>
        <v>589.16159999999991</v>
      </c>
      <c r="EU62" s="582">
        <f t="shared" si="158"/>
        <v>621.92160000000001</v>
      </c>
      <c r="EV62" s="586">
        <v>2012</v>
      </c>
      <c r="EW62" s="587">
        <f t="shared" si="159"/>
        <v>3.5724466928652301E-4</v>
      </c>
      <c r="EX62" s="582">
        <f t="shared" si="160"/>
        <v>3273.12</v>
      </c>
      <c r="EY62" s="582">
        <f t="shared" si="161"/>
        <v>0</v>
      </c>
      <c r="EZ62" s="582">
        <f t="shared" si="162"/>
        <v>0</v>
      </c>
      <c r="FA62" s="582">
        <f t="shared" si="163"/>
        <v>0</v>
      </c>
      <c r="FB62" s="582">
        <f t="shared" si="164"/>
        <v>0</v>
      </c>
      <c r="FC62" s="582"/>
      <c r="FD62" s="582">
        <f t="shared" si="165"/>
        <v>0</v>
      </c>
      <c r="FE62" s="582"/>
      <c r="FF62" s="582">
        <f t="shared" si="166"/>
        <v>0</v>
      </c>
      <c r="FG62" s="582"/>
      <c r="FH62" s="582"/>
      <c r="FI62" s="582"/>
      <c r="FJ62" s="582"/>
      <c r="FK62" s="582">
        <f t="shared" si="167"/>
        <v>3862.2815999999998</v>
      </c>
      <c r="FL62" s="582">
        <f t="shared" si="168"/>
        <v>0</v>
      </c>
      <c r="FM62" s="582">
        <f t="shared" si="169"/>
        <v>0</v>
      </c>
      <c r="FN62" s="582">
        <f t="shared" si="170"/>
        <v>0</v>
      </c>
      <c r="FO62" s="582">
        <f t="shared" si="171"/>
        <v>0</v>
      </c>
      <c r="FP62" s="582"/>
      <c r="FQ62" s="582">
        <f t="shared" si="172"/>
        <v>0</v>
      </c>
      <c r="FR62" s="582"/>
      <c r="FS62" s="582">
        <f t="shared" si="173"/>
        <v>0</v>
      </c>
      <c r="FT62" s="582"/>
      <c r="FU62" s="582"/>
      <c r="FV62" s="582"/>
      <c r="FW62" s="582"/>
      <c r="FX62" s="582"/>
      <c r="FY62" s="581" t="s">
        <v>417</v>
      </c>
      <c r="FZ62" s="582"/>
      <c r="GA62" s="582"/>
      <c r="GB62" s="582"/>
      <c r="GC62" s="582"/>
      <c r="GD62" s="582"/>
      <c r="GE62" s="582"/>
      <c r="GF62" s="304" t="s">
        <v>417</v>
      </c>
      <c r="GG62" s="304" t="s">
        <v>417</v>
      </c>
      <c r="GH62" s="304" t="s">
        <v>417</v>
      </c>
      <c r="GI62" s="304" t="s">
        <v>417</v>
      </c>
      <c r="GJ62" s="304" t="s">
        <v>417</v>
      </c>
      <c r="GK62" s="304" t="s">
        <v>444</v>
      </c>
      <c r="GL62" s="304" t="s">
        <v>445</v>
      </c>
      <c r="GM62" s="304" t="s">
        <v>455</v>
      </c>
      <c r="GN62" s="600"/>
      <c r="GO62" s="818"/>
      <c r="GP62" s="818" t="s">
        <v>1068</v>
      </c>
      <c r="GQ62" s="685"/>
      <c r="GR62" s="1002"/>
      <c r="GS62" s="590"/>
      <c r="GT62" s="811">
        <v>2</v>
      </c>
      <c r="GU62" s="811">
        <v>2</v>
      </c>
      <c r="GV62" s="590"/>
      <c r="GW62" s="590"/>
      <c r="GX62" s="590"/>
      <c r="GY62" s="590"/>
      <c r="GZ62" s="312">
        <v>4</v>
      </c>
      <c r="HA62" s="814">
        <f t="shared" si="174"/>
        <v>0</v>
      </c>
      <c r="HB62" s="815">
        <f t="shared" si="175"/>
        <v>0</v>
      </c>
      <c r="HC62" s="816">
        <f t="shared" si="176"/>
        <v>0</v>
      </c>
      <c r="HD62" s="815">
        <f t="shared" si="177"/>
        <v>0</v>
      </c>
      <c r="HE62" s="602">
        <v>0.1</v>
      </c>
      <c r="HF62" s="809">
        <f t="shared" si="178"/>
        <v>0</v>
      </c>
      <c r="HG62" s="811">
        <f t="shared" si="179"/>
        <v>1.5150000000000001</v>
      </c>
      <c r="HH62" s="809">
        <f t="shared" si="180"/>
        <v>3455.12</v>
      </c>
      <c r="HI62" s="591">
        <f t="shared" si="90"/>
        <v>0</v>
      </c>
      <c r="HL62" s="688">
        <f t="shared" si="14"/>
        <v>0</v>
      </c>
    </row>
    <row r="63" spans="1:220" s="592" customFormat="1" ht="24" outlineLevel="1">
      <c r="A63" s="578" t="s">
        <v>394</v>
      </c>
      <c r="B63" s="579"/>
      <c r="C63" s="580">
        <v>48</v>
      </c>
      <c r="D63" s="580"/>
      <c r="E63" s="580"/>
      <c r="F63" s="267" t="s">
        <v>272</v>
      </c>
      <c r="G63" s="270"/>
      <c r="H63" s="270"/>
      <c r="I63" s="270"/>
      <c r="J63" s="273">
        <v>2008</v>
      </c>
      <c r="K63" s="273">
        <v>2011</v>
      </c>
      <c r="L63" s="581" t="s">
        <v>418</v>
      </c>
      <c r="M63" s="581" t="s">
        <v>417</v>
      </c>
      <c r="N63" s="581" t="s">
        <v>417</v>
      </c>
      <c r="O63" s="581" t="s">
        <v>417</v>
      </c>
      <c r="P63" s="273" t="s">
        <v>1354</v>
      </c>
      <c r="Q63" s="273" t="s">
        <v>783</v>
      </c>
      <c r="R63" s="273"/>
      <c r="S63" s="273"/>
      <c r="T63" s="273"/>
      <c r="U63" s="582">
        <v>0</v>
      </c>
      <c r="V63" s="582">
        <v>2.577</v>
      </c>
      <c r="W63" s="582">
        <v>0</v>
      </c>
      <c r="X63" s="582">
        <v>0</v>
      </c>
      <c r="Y63" s="583">
        <v>0</v>
      </c>
      <c r="Z63" s="582">
        <v>2.577</v>
      </c>
      <c r="AA63" s="582">
        <v>0</v>
      </c>
      <c r="AB63" s="582">
        <v>0</v>
      </c>
      <c r="AC63" s="583">
        <v>0</v>
      </c>
      <c r="AD63" s="583">
        <v>2.577</v>
      </c>
      <c r="AE63" s="583">
        <v>0</v>
      </c>
      <c r="AF63" s="583">
        <v>0</v>
      </c>
      <c r="AG63" s="582">
        <f t="shared" si="146"/>
        <v>0</v>
      </c>
      <c r="AH63" s="582">
        <f t="shared" si="147"/>
        <v>2.577</v>
      </c>
      <c r="AI63" s="582">
        <f t="shared" si="148"/>
        <v>0</v>
      </c>
      <c r="AJ63" s="582">
        <f t="shared" si="149"/>
        <v>0</v>
      </c>
      <c r="AK63" s="582">
        <f t="shared" si="181"/>
        <v>0</v>
      </c>
      <c r="AL63" s="582">
        <f t="shared" si="182"/>
        <v>0</v>
      </c>
      <c r="AM63" s="582"/>
      <c r="AN63" s="582"/>
      <c r="AO63" s="582">
        <f t="shared" si="183"/>
        <v>0</v>
      </c>
      <c r="AP63" s="582">
        <f t="shared" si="184"/>
        <v>0</v>
      </c>
      <c r="AQ63" s="582"/>
      <c r="AR63" s="582"/>
      <c r="AS63" s="582">
        <f t="shared" si="150"/>
        <v>0</v>
      </c>
      <c r="AT63" s="582">
        <f t="shared" si="151"/>
        <v>0</v>
      </c>
      <c r="AU63" s="582"/>
      <c r="AV63" s="582"/>
      <c r="AW63" s="582">
        <f t="shared" si="152"/>
        <v>0</v>
      </c>
      <c r="AX63" s="582">
        <f t="shared" si="153"/>
        <v>2.577</v>
      </c>
      <c r="AY63" s="582"/>
      <c r="AZ63" s="582"/>
      <c r="BA63" s="582"/>
      <c r="BB63" s="582"/>
      <c r="BC63" s="582"/>
      <c r="BD63" s="582"/>
      <c r="BE63" s="582"/>
      <c r="BF63" s="582"/>
      <c r="BG63" s="582"/>
      <c r="BH63" s="582"/>
      <c r="BI63" s="582">
        <v>0</v>
      </c>
      <c r="BJ63" s="582">
        <v>2.577</v>
      </c>
      <c r="BK63" s="582"/>
      <c r="BL63" s="582"/>
      <c r="BM63" s="582">
        <v>0</v>
      </c>
      <c r="BN63" s="582">
        <v>0</v>
      </c>
      <c r="BO63" s="582">
        <v>0</v>
      </c>
      <c r="BP63" s="582">
        <v>0</v>
      </c>
      <c r="BQ63" s="582">
        <v>0</v>
      </c>
      <c r="BR63" s="582">
        <v>0</v>
      </c>
      <c r="BS63" s="582">
        <v>0</v>
      </c>
      <c r="BT63" s="582">
        <v>0</v>
      </c>
      <c r="BU63" s="582">
        <f t="shared" si="109"/>
        <v>3181.1499999999996</v>
      </c>
      <c r="BV63" s="582">
        <v>344.86</v>
      </c>
      <c r="BW63" s="582">
        <v>76.400000000000006</v>
      </c>
      <c r="BX63" s="582">
        <v>2523.15</v>
      </c>
      <c r="BY63" s="582">
        <v>236.74</v>
      </c>
      <c r="BZ63" s="582">
        <v>3181.15</v>
      </c>
      <c r="CA63" s="582"/>
      <c r="CB63" s="582"/>
      <c r="CC63" s="581" t="s">
        <v>425</v>
      </c>
      <c r="CD63" s="582">
        <v>15.5</v>
      </c>
      <c r="CE63" s="582">
        <v>106</v>
      </c>
      <c r="CF63" s="581">
        <v>6.8</v>
      </c>
      <c r="CG63" s="581">
        <v>18.399999999999999</v>
      </c>
      <c r="CH63" s="582"/>
      <c r="CI63" s="582"/>
      <c r="CJ63" s="582"/>
      <c r="CK63" s="582">
        <v>345</v>
      </c>
      <c r="CL63" s="582"/>
      <c r="CM63" s="582">
        <v>2836.15</v>
      </c>
      <c r="CN63" s="582">
        <v>2836.15</v>
      </c>
      <c r="CO63" s="582"/>
      <c r="CP63" s="582">
        <v>2836.15</v>
      </c>
      <c r="CQ63" s="582">
        <f t="shared" si="154"/>
        <v>2836.15</v>
      </c>
      <c r="CR63" s="582">
        <v>0</v>
      </c>
      <c r="CS63" s="582">
        <v>0</v>
      </c>
      <c r="CT63" s="582">
        <v>0</v>
      </c>
      <c r="CU63" s="582">
        <v>2836.15</v>
      </c>
      <c r="CV63" s="582">
        <v>283.61500000000001</v>
      </c>
      <c r="CW63" s="582">
        <v>850.84500000000003</v>
      </c>
      <c r="CX63" s="582">
        <v>1701.6899999999998</v>
      </c>
      <c r="CY63" s="809">
        <f t="shared" si="111"/>
        <v>0</v>
      </c>
      <c r="CZ63" s="582"/>
      <c r="DA63" s="582"/>
      <c r="DB63" s="582"/>
      <c r="DC63" s="582"/>
      <c r="DD63" s="582"/>
      <c r="DE63" s="582">
        <v>3346.6570000000002</v>
      </c>
      <c r="DF63" s="582">
        <f t="shared" si="112"/>
        <v>3346.6570000000002</v>
      </c>
      <c r="DG63" s="582"/>
      <c r="DH63" s="582"/>
      <c r="DI63" s="582"/>
      <c r="DJ63" s="582">
        <v>0</v>
      </c>
      <c r="DK63" s="582"/>
      <c r="DL63" s="582">
        <v>0</v>
      </c>
      <c r="DM63" s="582"/>
      <c r="DN63" s="582">
        <v>0</v>
      </c>
      <c r="DO63" s="582">
        <v>3346.6570000000002</v>
      </c>
      <c r="DP63" s="582"/>
      <c r="DQ63" s="582">
        <v>334.66570000000002</v>
      </c>
      <c r="DR63" s="582">
        <v>1003.9971</v>
      </c>
      <c r="DS63" s="582">
        <v>2007.9942000000001</v>
      </c>
      <c r="DT63" s="582"/>
      <c r="DU63" s="582"/>
      <c r="DV63" s="582"/>
      <c r="DW63" s="582"/>
      <c r="DX63" s="582">
        <v>3346.6570000000002</v>
      </c>
      <c r="DY63" s="582"/>
      <c r="DZ63" s="582"/>
      <c r="EA63" s="582"/>
      <c r="EB63" s="582"/>
      <c r="EC63" s="582"/>
      <c r="ED63" s="582">
        <f t="shared" si="155"/>
        <v>0</v>
      </c>
      <c r="EE63" s="582"/>
      <c r="EF63" s="582"/>
      <c r="EG63" s="582">
        <v>3181</v>
      </c>
      <c r="EH63" s="582">
        <f t="shared" si="114"/>
        <v>3181</v>
      </c>
      <c r="EI63" s="582">
        <v>0</v>
      </c>
      <c r="EJ63" s="582">
        <v>0</v>
      </c>
      <c r="EK63" s="582">
        <v>0</v>
      </c>
      <c r="EL63" s="582">
        <v>3181</v>
      </c>
      <c r="EM63" s="582">
        <v>318.10000000000002</v>
      </c>
      <c r="EN63" s="582">
        <v>954.3</v>
      </c>
      <c r="EO63" s="582">
        <v>1908.6000000000001</v>
      </c>
      <c r="EP63" s="582"/>
      <c r="EQ63" s="582"/>
      <c r="ER63" s="582">
        <f t="shared" si="156"/>
        <v>0.15000000000009095</v>
      </c>
      <c r="ES63" s="584"/>
      <c r="ET63" s="585">
        <f t="shared" si="157"/>
        <v>510.50700000000001</v>
      </c>
      <c r="EU63" s="582">
        <f t="shared" si="158"/>
        <v>572.57999999999993</v>
      </c>
      <c r="EV63" s="586">
        <v>2012</v>
      </c>
      <c r="EW63" s="587">
        <f t="shared" si="159"/>
        <v>3.0955158038720621E-4</v>
      </c>
      <c r="EX63" s="582">
        <f t="shared" si="160"/>
        <v>2836.15</v>
      </c>
      <c r="EY63" s="582">
        <f t="shared" si="161"/>
        <v>0</v>
      </c>
      <c r="EZ63" s="582">
        <f t="shared" si="162"/>
        <v>0</v>
      </c>
      <c r="FA63" s="582">
        <f t="shared" si="163"/>
        <v>0</v>
      </c>
      <c r="FB63" s="582">
        <f t="shared" si="164"/>
        <v>0</v>
      </c>
      <c r="FC63" s="582"/>
      <c r="FD63" s="582">
        <f t="shared" si="165"/>
        <v>0</v>
      </c>
      <c r="FE63" s="582"/>
      <c r="FF63" s="582">
        <f t="shared" si="166"/>
        <v>0</v>
      </c>
      <c r="FG63" s="582"/>
      <c r="FH63" s="582"/>
      <c r="FI63" s="582"/>
      <c r="FJ63" s="582"/>
      <c r="FK63" s="582">
        <f t="shared" si="167"/>
        <v>3346.6570000000002</v>
      </c>
      <c r="FL63" s="582">
        <f t="shared" si="168"/>
        <v>0</v>
      </c>
      <c r="FM63" s="582">
        <f t="shared" si="169"/>
        <v>0</v>
      </c>
      <c r="FN63" s="582">
        <f t="shared" si="170"/>
        <v>0</v>
      </c>
      <c r="FO63" s="582">
        <f t="shared" si="171"/>
        <v>0</v>
      </c>
      <c r="FP63" s="582"/>
      <c r="FQ63" s="582">
        <f t="shared" si="172"/>
        <v>0</v>
      </c>
      <c r="FR63" s="582"/>
      <c r="FS63" s="582">
        <f t="shared" si="173"/>
        <v>0</v>
      </c>
      <c r="FT63" s="582"/>
      <c r="FU63" s="582"/>
      <c r="FV63" s="582"/>
      <c r="FW63" s="582"/>
      <c r="FX63" s="582"/>
      <c r="FY63" s="581" t="s">
        <v>417</v>
      </c>
      <c r="FZ63" s="582"/>
      <c r="GA63" s="582"/>
      <c r="GB63" s="582"/>
      <c r="GC63" s="582"/>
      <c r="GD63" s="582"/>
      <c r="GE63" s="582"/>
      <c r="GF63" s="304" t="s">
        <v>417</v>
      </c>
      <c r="GG63" s="304" t="s">
        <v>417</v>
      </c>
      <c r="GH63" s="304" t="s">
        <v>417</v>
      </c>
      <c r="GI63" s="304" t="s">
        <v>417</v>
      </c>
      <c r="GJ63" s="304" t="s">
        <v>417</v>
      </c>
      <c r="GK63" s="304" t="s">
        <v>417</v>
      </c>
      <c r="GL63" s="304" t="s">
        <v>417</v>
      </c>
      <c r="GM63" s="304" t="s">
        <v>417</v>
      </c>
      <c r="GN63" s="600"/>
      <c r="GO63" s="818"/>
      <c r="GP63" s="818" t="s">
        <v>1068</v>
      </c>
      <c r="GQ63" s="685"/>
      <c r="GR63" s="1002"/>
      <c r="GS63" s="590"/>
      <c r="GT63" s="811">
        <v>2</v>
      </c>
      <c r="GU63" s="811">
        <v>2</v>
      </c>
      <c r="GV63" s="590"/>
      <c r="GW63" s="590"/>
      <c r="GX63" s="590"/>
      <c r="GY63" s="590"/>
      <c r="GZ63" s="312">
        <v>4</v>
      </c>
      <c r="HA63" s="814">
        <f t="shared" si="174"/>
        <v>0</v>
      </c>
      <c r="HB63" s="815">
        <f t="shared" si="175"/>
        <v>0</v>
      </c>
      <c r="HC63" s="816">
        <f t="shared" si="176"/>
        <v>0</v>
      </c>
      <c r="HD63" s="815">
        <f t="shared" si="177"/>
        <v>0</v>
      </c>
      <c r="HE63" s="602">
        <v>0</v>
      </c>
      <c r="HF63" s="809">
        <f t="shared" si="178"/>
        <v>0</v>
      </c>
      <c r="HG63" s="811">
        <f t="shared" si="179"/>
        <v>2.577</v>
      </c>
      <c r="HH63" s="809">
        <f t="shared" si="180"/>
        <v>3181</v>
      </c>
      <c r="HI63" s="591">
        <f t="shared" si="90"/>
        <v>0</v>
      </c>
      <c r="HL63" s="688">
        <f t="shared" si="14"/>
        <v>0</v>
      </c>
    </row>
    <row r="64" spans="1:220" s="592" customFormat="1" ht="24" outlineLevel="1">
      <c r="A64" s="578" t="s">
        <v>394</v>
      </c>
      <c r="B64" s="579"/>
      <c r="C64" s="580">
        <v>49</v>
      </c>
      <c r="D64" s="580"/>
      <c r="E64" s="580"/>
      <c r="F64" s="267" t="s">
        <v>273</v>
      </c>
      <c r="G64" s="270"/>
      <c r="H64" s="270"/>
      <c r="I64" s="270"/>
      <c r="J64" s="581">
        <v>2008</v>
      </c>
      <c r="K64" s="581">
        <v>2011</v>
      </c>
      <c r="L64" s="581" t="s">
        <v>418</v>
      </c>
      <c r="M64" s="581" t="s">
        <v>417</v>
      </c>
      <c r="N64" s="581" t="s">
        <v>417</v>
      </c>
      <c r="O64" s="581" t="s">
        <v>417</v>
      </c>
      <c r="P64" s="273" t="s">
        <v>1355</v>
      </c>
      <c r="Q64" s="273" t="s">
        <v>783</v>
      </c>
      <c r="R64" s="273"/>
      <c r="S64" s="273"/>
      <c r="T64" s="273"/>
      <c r="U64" s="582">
        <v>0</v>
      </c>
      <c r="V64" s="582">
        <v>0.81</v>
      </c>
      <c r="W64" s="582">
        <v>0</v>
      </c>
      <c r="X64" s="582">
        <v>0</v>
      </c>
      <c r="Y64" s="583">
        <v>0</v>
      </c>
      <c r="Z64" s="582">
        <v>0.81</v>
      </c>
      <c r="AA64" s="582">
        <v>0</v>
      </c>
      <c r="AB64" s="582">
        <v>0</v>
      </c>
      <c r="AC64" s="583">
        <v>0</v>
      </c>
      <c r="AD64" s="583">
        <v>0.81</v>
      </c>
      <c r="AE64" s="583">
        <v>0</v>
      </c>
      <c r="AF64" s="583">
        <v>0</v>
      </c>
      <c r="AG64" s="582">
        <f t="shared" si="146"/>
        <v>0</v>
      </c>
      <c r="AH64" s="582">
        <f t="shared" si="147"/>
        <v>0.81</v>
      </c>
      <c r="AI64" s="582">
        <f t="shared" si="148"/>
        <v>0</v>
      </c>
      <c r="AJ64" s="582">
        <f t="shared" si="149"/>
        <v>0</v>
      </c>
      <c r="AK64" s="582">
        <f t="shared" si="181"/>
        <v>0</v>
      </c>
      <c r="AL64" s="582">
        <f t="shared" si="182"/>
        <v>0</v>
      </c>
      <c r="AM64" s="582"/>
      <c r="AN64" s="582"/>
      <c r="AO64" s="582">
        <f t="shared" si="183"/>
        <v>0</v>
      </c>
      <c r="AP64" s="582">
        <f t="shared" si="184"/>
        <v>0</v>
      </c>
      <c r="AQ64" s="582"/>
      <c r="AR64" s="582"/>
      <c r="AS64" s="582">
        <f t="shared" si="150"/>
        <v>0</v>
      </c>
      <c r="AT64" s="582">
        <f t="shared" si="151"/>
        <v>0.81</v>
      </c>
      <c r="AU64" s="582"/>
      <c r="AV64" s="582"/>
      <c r="AW64" s="582">
        <f t="shared" si="152"/>
        <v>0</v>
      </c>
      <c r="AX64" s="582">
        <f t="shared" si="153"/>
        <v>0</v>
      </c>
      <c r="AY64" s="582"/>
      <c r="AZ64" s="582"/>
      <c r="BA64" s="582"/>
      <c r="BB64" s="582"/>
      <c r="BC64" s="582"/>
      <c r="BD64" s="582"/>
      <c r="BE64" s="582"/>
      <c r="BF64" s="582"/>
      <c r="BG64" s="582"/>
      <c r="BH64" s="582"/>
      <c r="BI64" s="582">
        <v>0</v>
      </c>
      <c r="BJ64" s="582">
        <v>0</v>
      </c>
      <c r="BK64" s="582"/>
      <c r="BL64" s="582"/>
      <c r="BM64" s="582">
        <v>0</v>
      </c>
      <c r="BN64" s="582">
        <v>0</v>
      </c>
      <c r="BO64" s="582">
        <v>0</v>
      </c>
      <c r="BP64" s="582">
        <v>0</v>
      </c>
      <c r="BQ64" s="582">
        <v>0</v>
      </c>
      <c r="BR64" s="582">
        <v>0</v>
      </c>
      <c r="BS64" s="582">
        <v>0</v>
      </c>
      <c r="BT64" s="582">
        <v>0</v>
      </c>
      <c r="BU64" s="582">
        <f t="shared" si="109"/>
        <v>1442.05</v>
      </c>
      <c r="BV64" s="582">
        <v>122.3</v>
      </c>
      <c r="BW64" s="582">
        <v>110.79</v>
      </c>
      <c r="BX64" s="582">
        <v>961.53</v>
      </c>
      <c r="BY64" s="582">
        <v>247.43</v>
      </c>
      <c r="BZ64" s="582">
        <v>1442.05</v>
      </c>
      <c r="CA64" s="582"/>
      <c r="CB64" s="582"/>
      <c r="CC64" s="581" t="s">
        <v>425</v>
      </c>
      <c r="CD64" s="582">
        <v>19.600000000000001</v>
      </c>
      <c r="CE64" s="582">
        <v>487</v>
      </c>
      <c r="CF64" s="581">
        <v>5.6</v>
      </c>
      <c r="CG64" s="581">
        <v>11.3</v>
      </c>
      <c r="CH64" s="582"/>
      <c r="CI64" s="582"/>
      <c r="CJ64" s="582"/>
      <c r="CK64" s="582">
        <v>122</v>
      </c>
      <c r="CL64" s="582"/>
      <c r="CM64" s="582">
        <v>1320.05</v>
      </c>
      <c r="CN64" s="582">
        <v>1320.05</v>
      </c>
      <c r="CO64" s="582"/>
      <c r="CP64" s="582">
        <v>1320.05</v>
      </c>
      <c r="CQ64" s="582">
        <f t="shared" si="154"/>
        <v>1320.05</v>
      </c>
      <c r="CR64" s="582">
        <v>0</v>
      </c>
      <c r="CS64" s="582">
        <v>0</v>
      </c>
      <c r="CT64" s="582">
        <v>1320.05</v>
      </c>
      <c r="CU64" s="582">
        <v>0</v>
      </c>
      <c r="CV64" s="582">
        <v>0</v>
      </c>
      <c r="CW64" s="582">
        <v>0</v>
      </c>
      <c r="CX64" s="582">
        <v>0</v>
      </c>
      <c r="CY64" s="809">
        <f t="shared" si="111"/>
        <v>0</v>
      </c>
      <c r="CZ64" s="582"/>
      <c r="DA64" s="582"/>
      <c r="DB64" s="582"/>
      <c r="DC64" s="582"/>
      <c r="DD64" s="582"/>
      <c r="DE64" s="582">
        <v>1557.6589999999999</v>
      </c>
      <c r="DF64" s="582">
        <f t="shared" si="112"/>
        <v>1557.6589999999999</v>
      </c>
      <c r="DG64" s="582"/>
      <c r="DH64" s="582"/>
      <c r="DI64" s="582"/>
      <c r="DJ64" s="582">
        <v>0</v>
      </c>
      <c r="DK64" s="582"/>
      <c r="DL64" s="582">
        <v>0</v>
      </c>
      <c r="DM64" s="582"/>
      <c r="DN64" s="582">
        <v>1557.6589999999999</v>
      </c>
      <c r="DO64" s="582">
        <v>0</v>
      </c>
      <c r="DP64" s="582"/>
      <c r="DQ64" s="582">
        <v>0</v>
      </c>
      <c r="DR64" s="582">
        <v>0</v>
      </c>
      <c r="DS64" s="582">
        <v>0</v>
      </c>
      <c r="DT64" s="582"/>
      <c r="DU64" s="582"/>
      <c r="DV64" s="582"/>
      <c r="DW64" s="582"/>
      <c r="DX64" s="582">
        <v>1557.6589999999999</v>
      </c>
      <c r="DY64" s="582"/>
      <c r="DZ64" s="582"/>
      <c r="EA64" s="582"/>
      <c r="EB64" s="582"/>
      <c r="EC64" s="582"/>
      <c r="ED64" s="582">
        <f t="shared" si="155"/>
        <v>0</v>
      </c>
      <c r="EE64" s="582"/>
      <c r="EF64" s="582"/>
      <c r="EG64" s="582">
        <v>1422</v>
      </c>
      <c r="EH64" s="582">
        <f t="shared" si="114"/>
        <v>1422</v>
      </c>
      <c r="EI64" s="582">
        <v>0</v>
      </c>
      <c r="EJ64" s="582">
        <v>0</v>
      </c>
      <c r="EK64" s="582">
        <v>1422</v>
      </c>
      <c r="EL64" s="582">
        <v>0</v>
      </c>
      <c r="EM64" s="582">
        <v>0</v>
      </c>
      <c r="EN64" s="582">
        <v>0</v>
      </c>
      <c r="EO64" s="582">
        <v>0</v>
      </c>
      <c r="EP64" s="582"/>
      <c r="EQ64" s="582"/>
      <c r="ER64" s="582">
        <f t="shared" si="156"/>
        <v>20.049999999999955</v>
      </c>
      <c r="ES64" s="584"/>
      <c r="ET64" s="585">
        <f t="shared" si="157"/>
        <v>237.60899999999998</v>
      </c>
      <c r="EU64" s="582">
        <f t="shared" si="158"/>
        <v>255.95999999999998</v>
      </c>
      <c r="EV64" s="586">
        <v>2011</v>
      </c>
      <c r="EW64" s="587">
        <f t="shared" si="159"/>
        <v>1.4407685196133192E-4</v>
      </c>
      <c r="EX64" s="582">
        <f t="shared" si="160"/>
        <v>1320.05</v>
      </c>
      <c r="EY64" s="582">
        <f t="shared" si="161"/>
        <v>0</v>
      </c>
      <c r="EZ64" s="582">
        <f t="shared" si="162"/>
        <v>0</v>
      </c>
      <c r="FA64" s="582">
        <f t="shared" si="163"/>
        <v>0</v>
      </c>
      <c r="FB64" s="582">
        <f t="shared" si="164"/>
        <v>0</v>
      </c>
      <c r="FC64" s="582"/>
      <c r="FD64" s="582">
        <f t="shared" si="165"/>
        <v>0</v>
      </c>
      <c r="FE64" s="582"/>
      <c r="FF64" s="582">
        <f t="shared" si="166"/>
        <v>0</v>
      </c>
      <c r="FG64" s="582"/>
      <c r="FH64" s="582"/>
      <c r="FI64" s="582"/>
      <c r="FJ64" s="582"/>
      <c r="FK64" s="582">
        <f t="shared" si="167"/>
        <v>1557.6589999999999</v>
      </c>
      <c r="FL64" s="582">
        <f t="shared" si="168"/>
        <v>0</v>
      </c>
      <c r="FM64" s="582">
        <f t="shared" si="169"/>
        <v>0</v>
      </c>
      <c r="FN64" s="582">
        <f t="shared" si="170"/>
        <v>0</v>
      </c>
      <c r="FO64" s="582">
        <f t="shared" si="171"/>
        <v>0</v>
      </c>
      <c r="FP64" s="582"/>
      <c r="FQ64" s="582">
        <f t="shared" si="172"/>
        <v>0</v>
      </c>
      <c r="FR64" s="582"/>
      <c r="FS64" s="582">
        <f t="shared" si="173"/>
        <v>0</v>
      </c>
      <c r="FT64" s="582"/>
      <c r="FU64" s="582"/>
      <c r="FV64" s="582"/>
      <c r="FW64" s="582"/>
      <c r="FX64" s="582"/>
      <c r="FY64" s="581" t="s">
        <v>417</v>
      </c>
      <c r="FZ64" s="582"/>
      <c r="GA64" s="582"/>
      <c r="GB64" s="582"/>
      <c r="GC64" s="582"/>
      <c r="GD64" s="582"/>
      <c r="GE64" s="582"/>
      <c r="GF64" s="304" t="s">
        <v>417</v>
      </c>
      <c r="GG64" s="304" t="s">
        <v>417</v>
      </c>
      <c r="GH64" s="304" t="s">
        <v>417</v>
      </c>
      <c r="GI64" s="304" t="s">
        <v>417</v>
      </c>
      <c r="GJ64" s="304" t="s">
        <v>417</v>
      </c>
      <c r="GK64" s="304" t="s">
        <v>417</v>
      </c>
      <c r="GL64" s="304" t="s">
        <v>417</v>
      </c>
      <c r="GM64" s="304" t="s">
        <v>417</v>
      </c>
      <c r="GN64" s="600"/>
      <c r="GO64" s="818"/>
      <c r="GP64" s="818" t="s">
        <v>1068</v>
      </c>
      <c r="GQ64" s="685"/>
      <c r="GR64" s="1002"/>
      <c r="GS64" s="590"/>
      <c r="GT64" s="811">
        <v>2</v>
      </c>
      <c r="GU64" s="811">
        <v>2</v>
      </c>
      <c r="GV64" s="590"/>
      <c r="GW64" s="590"/>
      <c r="GX64" s="590"/>
      <c r="GY64" s="590"/>
      <c r="GZ64" s="312">
        <v>4</v>
      </c>
      <c r="HA64" s="814">
        <f t="shared" si="174"/>
        <v>0</v>
      </c>
      <c r="HB64" s="815">
        <f t="shared" si="175"/>
        <v>0</v>
      </c>
      <c r="HC64" s="816">
        <f t="shared" si="176"/>
        <v>0</v>
      </c>
      <c r="HD64" s="815">
        <f t="shared" si="177"/>
        <v>0</v>
      </c>
      <c r="HE64" s="602">
        <v>0</v>
      </c>
      <c r="HF64" s="809">
        <f t="shared" si="178"/>
        <v>0</v>
      </c>
      <c r="HG64" s="811">
        <f t="shared" si="179"/>
        <v>0.81</v>
      </c>
      <c r="HH64" s="809">
        <f t="shared" si="180"/>
        <v>1422</v>
      </c>
      <c r="HI64" s="591">
        <f t="shared" si="90"/>
        <v>0</v>
      </c>
      <c r="HL64" s="688">
        <f t="shared" si="14"/>
        <v>0</v>
      </c>
    </row>
    <row r="65" spans="1:220" s="592" customFormat="1" ht="36" outlineLevel="1">
      <c r="A65" s="578" t="s">
        <v>394</v>
      </c>
      <c r="B65" s="579"/>
      <c r="C65" s="580">
        <v>50</v>
      </c>
      <c r="D65" s="580"/>
      <c r="E65" s="580"/>
      <c r="F65" s="267" t="s">
        <v>274</v>
      </c>
      <c r="G65" s="270"/>
      <c r="H65" s="270"/>
      <c r="I65" s="270"/>
      <c r="J65" s="581">
        <v>2008</v>
      </c>
      <c r="K65" s="581">
        <v>2011</v>
      </c>
      <c r="L65" s="581" t="s">
        <v>418</v>
      </c>
      <c r="M65" s="581" t="s">
        <v>417</v>
      </c>
      <c r="N65" s="581" t="s">
        <v>417</v>
      </c>
      <c r="O65" s="581" t="s">
        <v>417</v>
      </c>
      <c r="P65" s="273" t="s">
        <v>1353</v>
      </c>
      <c r="Q65" s="273" t="s">
        <v>783</v>
      </c>
      <c r="R65" s="273"/>
      <c r="S65" s="273" t="s">
        <v>783</v>
      </c>
      <c r="T65" s="273"/>
      <c r="U65" s="582">
        <v>0.1</v>
      </c>
      <c r="V65" s="582">
        <v>0.2</v>
      </c>
      <c r="W65" s="582">
        <v>0</v>
      </c>
      <c r="X65" s="582">
        <v>0</v>
      </c>
      <c r="Y65" s="583">
        <v>0.1</v>
      </c>
      <c r="Z65" s="582">
        <v>0.2</v>
      </c>
      <c r="AA65" s="582">
        <v>0</v>
      </c>
      <c r="AB65" s="582">
        <v>0</v>
      </c>
      <c r="AC65" s="583">
        <v>0.1</v>
      </c>
      <c r="AD65" s="583">
        <v>0.2</v>
      </c>
      <c r="AE65" s="583">
        <v>0</v>
      </c>
      <c r="AF65" s="583">
        <v>0</v>
      </c>
      <c r="AG65" s="582">
        <f t="shared" si="146"/>
        <v>0.1</v>
      </c>
      <c r="AH65" s="582">
        <f t="shared" si="147"/>
        <v>0.2</v>
      </c>
      <c r="AI65" s="582">
        <f t="shared" si="148"/>
        <v>0</v>
      </c>
      <c r="AJ65" s="582">
        <f t="shared" si="149"/>
        <v>0</v>
      </c>
      <c r="AK65" s="582">
        <f t="shared" si="181"/>
        <v>0</v>
      </c>
      <c r="AL65" s="582">
        <f t="shared" si="182"/>
        <v>0</v>
      </c>
      <c r="AM65" s="582"/>
      <c r="AN65" s="582"/>
      <c r="AO65" s="582">
        <f t="shared" si="183"/>
        <v>0</v>
      </c>
      <c r="AP65" s="582">
        <f t="shared" si="184"/>
        <v>0</v>
      </c>
      <c r="AQ65" s="582"/>
      <c r="AR65" s="582"/>
      <c r="AS65" s="582">
        <f t="shared" si="150"/>
        <v>0.1</v>
      </c>
      <c r="AT65" s="582">
        <f t="shared" si="151"/>
        <v>0.2</v>
      </c>
      <c r="AU65" s="582"/>
      <c r="AV65" s="582"/>
      <c r="AW65" s="582">
        <f t="shared" si="152"/>
        <v>0</v>
      </c>
      <c r="AX65" s="582">
        <f t="shared" si="153"/>
        <v>0</v>
      </c>
      <c r="AY65" s="582"/>
      <c r="AZ65" s="582"/>
      <c r="BA65" s="582"/>
      <c r="BB65" s="582"/>
      <c r="BC65" s="582"/>
      <c r="BD65" s="582"/>
      <c r="BE65" s="582"/>
      <c r="BF65" s="582"/>
      <c r="BG65" s="582"/>
      <c r="BH65" s="582"/>
      <c r="BI65" s="582">
        <v>0</v>
      </c>
      <c r="BJ65" s="582">
        <v>0</v>
      </c>
      <c r="BK65" s="582"/>
      <c r="BL65" s="582"/>
      <c r="BM65" s="582">
        <v>0.1</v>
      </c>
      <c r="BN65" s="582">
        <v>0</v>
      </c>
      <c r="BO65" s="582">
        <v>0</v>
      </c>
      <c r="BP65" s="582">
        <v>0</v>
      </c>
      <c r="BQ65" s="582">
        <v>0.1</v>
      </c>
      <c r="BR65" s="582">
        <v>0</v>
      </c>
      <c r="BS65" s="582">
        <v>0</v>
      </c>
      <c r="BT65" s="582">
        <v>0</v>
      </c>
      <c r="BU65" s="582">
        <f t="shared" si="109"/>
        <v>1109.3499999999999</v>
      </c>
      <c r="BV65" s="582">
        <v>112.36</v>
      </c>
      <c r="BW65" s="582">
        <v>292.26</v>
      </c>
      <c r="BX65" s="582">
        <v>530.41</v>
      </c>
      <c r="BY65" s="582">
        <v>174.32</v>
      </c>
      <c r="BZ65" s="582">
        <v>1109.3499999999999</v>
      </c>
      <c r="CA65" s="582"/>
      <c r="CB65" s="582"/>
      <c r="CC65" s="581" t="s">
        <v>425</v>
      </c>
      <c r="CD65" s="582">
        <v>25.4</v>
      </c>
      <c r="CE65" s="582">
        <v>947</v>
      </c>
      <c r="CF65" s="581">
        <v>4.3</v>
      </c>
      <c r="CG65" s="581">
        <v>7.3</v>
      </c>
      <c r="CH65" s="582"/>
      <c r="CI65" s="582"/>
      <c r="CJ65" s="582"/>
      <c r="CK65" s="582">
        <v>112</v>
      </c>
      <c r="CL65" s="582"/>
      <c r="CM65" s="582">
        <v>997.35</v>
      </c>
      <c r="CN65" s="582">
        <v>997.35000000000014</v>
      </c>
      <c r="CO65" s="582"/>
      <c r="CP65" s="582">
        <v>997.35</v>
      </c>
      <c r="CQ65" s="582">
        <f t="shared" si="154"/>
        <v>997.35</v>
      </c>
      <c r="CR65" s="582">
        <v>0</v>
      </c>
      <c r="CS65" s="582">
        <v>0</v>
      </c>
      <c r="CT65" s="582">
        <v>997.35</v>
      </c>
      <c r="CU65" s="582">
        <v>0</v>
      </c>
      <c r="CV65" s="582">
        <v>0</v>
      </c>
      <c r="CW65" s="582">
        <v>0</v>
      </c>
      <c r="CX65" s="582">
        <v>0</v>
      </c>
      <c r="CY65" s="809">
        <f t="shared" si="111"/>
        <v>0</v>
      </c>
      <c r="CZ65" s="582"/>
      <c r="DA65" s="582"/>
      <c r="DB65" s="582"/>
      <c r="DC65" s="582"/>
      <c r="DD65" s="582"/>
      <c r="DE65" s="582">
        <v>1176.873</v>
      </c>
      <c r="DF65" s="582">
        <f t="shared" si="112"/>
        <v>1176.873</v>
      </c>
      <c r="DG65" s="582"/>
      <c r="DH65" s="582"/>
      <c r="DI65" s="582"/>
      <c r="DJ65" s="582">
        <v>0</v>
      </c>
      <c r="DK65" s="582"/>
      <c r="DL65" s="582">
        <v>0</v>
      </c>
      <c r="DM65" s="582"/>
      <c r="DN65" s="582">
        <v>1176.873</v>
      </c>
      <c r="DO65" s="582">
        <v>0</v>
      </c>
      <c r="DP65" s="582"/>
      <c r="DQ65" s="582">
        <v>0</v>
      </c>
      <c r="DR65" s="582">
        <v>0</v>
      </c>
      <c r="DS65" s="582">
        <v>0</v>
      </c>
      <c r="DT65" s="582"/>
      <c r="DU65" s="582"/>
      <c r="DV65" s="582"/>
      <c r="DW65" s="582"/>
      <c r="DX65" s="582">
        <v>1176.873</v>
      </c>
      <c r="DY65" s="582"/>
      <c r="DZ65" s="582"/>
      <c r="EA65" s="582"/>
      <c r="EB65" s="582"/>
      <c r="EC65" s="582"/>
      <c r="ED65" s="582">
        <f t="shared" si="155"/>
        <v>0</v>
      </c>
      <c r="EE65" s="582"/>
      <c r="EF65" s="582"/>
      <c r="EG65" s="582">
        <v>1109</v>
      </c>
      <c r="EH65" s="582">
        <f t="shared" si="114"/>
        <v>1109</v>
      </c>
      <c r="EI65" s="582">
        <v>0</v>
      </c>
      <c r="EJ65" s="582">
        <v>0</v>
      </c>
      <c r="EK65" s="582">
        <v>1109</v>
      </c>
      <c r="EL65" s="582">
        <v>0</v>
      </c>
      <c r="EM65" s="582">
        <v>0</v>
      </c>
      <c r="EN65" s="582">
        <v>0</v>
      </c>
      <c r="EO65" s="582">
        <v>0</v>
      </c>
      <c r="EP65" s="582"/>
      <c r="EQ65" s="582"/>
      <c r="ER65" s="582">
        <f t="shared" si="156"/>
        <v>0.34999999999990905</v>
      </c>
      <c r="ES65" s="584"/>
      <c r="ET65" s="585">
        <f t="shared" si="157"/>
        <v>179.523</v>
      </c>
      <c r="EU65" s="582">
        <f t="shared" si="158"/>
        <v>199.62</v>
      </c>
      <c r="EV65" s="586">
        <v>2011</v>
      </c>
      <c r="EW65" s="587">
        <f t="shared" si="159"/>
        <v>1.0885576175420203E-4</v>
      </c>
      <c r="EX65" s="582">
        <f t="shared" si="160"/>
        <v>997.35</v>
      </c>
      <c r="EY65" s="582">
        <f t="shared" si="161"/>
        <v>0</v>
      </c>
      <c r="EZ65" s="582">
        <f t="shared" si="162"/>
        <v>0</v>
      </c>
      <c r="FA65" s="582">
        <f t="shared" si="163"/>
        <v>0</v>
      </c>
      <c r="FB65" s="582">
        <f t="shared" si="164"/>
        <v>0</v>
      </c>
      <c r="FC65" s="582"/>
      <c r="FD65" s="582">
        <f t="shared" si="165"/>
        <v>0</v>
      </c>
      <c r="FE65" s="582"/>
      <c r="FF65" s="582">
        <f t="shared" si="166"/>
        <v>0</v>
      </c>
      <c r="FG65" s="582"/>
      <c r="FH65" s="582"/>
      <c r="FI65" s="582"/>
      <c r="FJ65" s="582"/>
      <c r="FK65" s="582">
        <f t="shared" si="167"/>
        <v>1176.873</v>
      </c>
      <c r="FL65" s="582">
        <f t="shared" si="168"/>
        <v>0</v>
      </c>
      <c r="FM65" s="582">
        <f t="shared" si="169"/>
        <v>0</v>
      </c>
      <c r="FN65" s="582">
        <f t="shared" si="170"/>
        <v>0</v>
      </c>
      <c r="FO65" s="582">
        <f t="shared" si="171"/>
        <v>0</v>
      </c>
      <c r="FP65" s="582"/>
      <c r="FQ65" s="582">
        <f t="shared" si="172"/>
        <v>0</v>
      </c>
      <c r="FR65" s="582"/>
      <c r="FS65" s="582">
        <f t="shared" si="173"/>
        <v>0</v>
      </c>
      <c r="FT65" s="582"/>
      <c r="FU65" s="582"/>
      <c r="FV65" s="582"/>
      <c r="FW65" s="582"/>
      <c r="FX65" s="582"/>
      <c r="FY65" s="581" t="s">
        <v>417</v>
      </c>
      <c r="FZ65" s="582"/>
      <c r="GA65" s="582"/>
      <c r="GB65" s="582"/>
      <c r="GC65" s="582"/>
      <c r="GD65" s="582"/>
      <c r="GE65" s="582"/>
      <c r="GF65" s="304" t="s">
        <v>417</v>
      </c>
      <c r="GG65" s="304" t="s">
        <v>417</v>
      </c>
      <c r="GH65" s="304" t="s">
        <v>417</v>
      </c>
      <c r="GI65" s="304" t="s">
        <v>417</v>
      </c>
      <c r="GJ65" s="304" t="s">
        <v>417</v>
      </c>
      <c r="GK65" s="304" t="s">
        <v>417</v>
      </c>
      <c r="GL65" s="304" t="s">
        <v>417</v>
      </c>
      <c r="GM65" s="304" t="s">
        <v>417</v>
      </c>
      <c r="GN65" s="600"/>
      <c r="GO65" s="818"/>
      <c r="GP65" s="818" t="s">
        <v>1068</v>
      </c>
      <c r="GQ65" s="685"/>
      <c r="GR65" s="1002"/>
      <c r="GS65" s="590"/>
      <c r="GT65" s="811">
        <v>2</v>
      </c>
      <c r="GU65" s="811">
        <v>2</v>
      </c>
      <c r="GV65" s="590"/>
      <c r="GW65" s="590"/>
      <c r="GX65" s="590"/>
      <c r="GY65" s="590"/>
      <c r="GZ65" s="312">
        <v>4</v>
      </c>
      <c r="HA65" s="814">
        <f t="shared" si="174"/>
        <v>0</v>
      </c>
      <c r="HB65" s="815">
        <f t="shared" si="175"/>
        <v>0</v>
      </c>
      <c r="HC65" s="816">
        <f t="shared" si="176"/>
        <v>0</v>
      </c>
      <c r="HD65" s="815">
        <f t="shared" si="177"/>
        <v>0</v>
      </c>
      <c r="HE65" s="602">
        <v>0.1</v>
      </c>
      <c r="HF65" s="809">
        <f t="shared" si="178"/>
        <v>0</v>
      </c>
      <c r="HG65" s="811">
        <f t="shared" si="179"/>
        <v>0.2</v>
      </c>
      <c r="HH65" s="809">
        <f t="shared" si="180"/>
        <v>1109</v>
      </c>
      <c r="HI65" s="591">
        <f t="shared" si="90"/>
        <v>0</v>
      </c>
      <c r="HL65" s="688">
        <f t="shared" si="14"/>
        <v>0</v>
      </c>
    </row>
    <row r="66" spans="1:220" s="592" customFormat="1" ht="36" outlineLevel="1">
      <c r="A66" s="578" t="s">
        <v>394</v>
      </c>
      <c r="B66" s="579"/>
      <c r="C66" s="580">
        <v>51</v>
      </c>
      <c r="D66" s="580"/>
      <c r="E66" s="580"/>
      <c r="F66" s="267" t="s">
        <v>275</v>
      </c>
      <c r="G66" s="270"/>
      <c r="H66" s="270"/>
      <c r="I66" s="270"/>
      <c r="J66" s="581">
        <v>2008</v>
      </c>
      <c r="K66" s="581">
        <v>2011</v>
      </c>
      <c r="L66" s="581" t="s">
        <v>418</v>
      </c>
      <c r="M66" s="581" t="s">
        <v>417</v>
      </c>
      <c r="N66" s="581" t="s">
        <v>417</v>
      </c>
      <c r="O66" s="581" t="s">
        <v>417</v>
      </c>
      <c r="P66" s="273" t="s">
        <v>1353</v>
      </c>
      <c r="Q66" s="273" t="s">
        <v>783</v>
      </c>
      <c r="R66" s="273"/>
      <c r="S66" s="273" t="s">
        <v>783</v>
      </c>
      <c r="T66" s="273"/>
      <c r="U66" s="582">
        <v>0.25</v>
      </c>
      <c r="V66" s="582">
        <v>0.14399999999999999</v>
      </c>
      <c r="W66" s="582">
        <v>0</v>
      </c>
      <c r="X66" s="582">
        <v>0</v>
      </c>
      <c r="Y66" s="583">
        <v>0.25</v>
      </c>
      <c r="Z66" s="582">
        <v>0.14399999999999999</v>
      </c>
      <c r="AA66" s="582">
        <v>0</v>
      </c>
      <c r="AB66" s="582">
        <v>0</v>
      </c>
      <c r="AC66" s="583">
        <v>0.25</v>
      </c>
      <c r="AD66" s="583">
        <v>0.14399999999999999</v>
      </c>
      <c r="AE66" s="583">
        <v>0</v>
      </c>
      <c r="AF66" s="583">
        <v>0</v>
      </c>
      <c r="AG66" s="582">
        <f t="shared" si="146"/>
        <v>0.25</v>
      </c>
      <c r="AH66" s="582">
        <f t="shared" si="147"/>
        <v>0.14399999999999999</v>
      </c>
      <c r="AI66" s="582">
        <f t="shared" si="148"/>
        <v>0</v>
      </c>
      <c r="AJ66" s="582">
        <f t="shared" si="149"/>
        <v>0</v>
      </c>
      <c r="AK66" s="582">
        <f t="shared" si="181"/>
        <v>0</v>
      </c>
      <c r="AL66" s="582">
        <f t="shared" si="182"/>
        <v>0</v>
      </c>
      <c r="AM66" s="582"/>
      <c r="AN66" s="582"/>
      <c r="AO66" s="582">
        <f t="shared" si="183"/>
        <v>0</v>
      </c>
      <c r="AP66" s="582">
        <f t="shared" si="184"/>
        <v>0</v>
      </c>
      <c r="AQ66" s="582"/>
      <c r="AR66" s="582"/>
      <c r="AS66" s="582">
        <f t="shared" si="150"/>
        <v>0.25</v>
      </c>
      <c r="AT66" s="582">
        <f t="shared" si="151"/>
        <v>0.14399999999999999</v>
      </c>
      <c r="AU66" s="582"/>
      <c r="AV66" s="582"/>
      <c r="AW66" s="582">
        <f t="shared" si="152"/>
        <v>0</v>
      </c>
      <c r="AX66" s="582">
        <f t="shared" si="153"/>
        <v>0</v>
      </c>
      <c r="AY66" s="582"/>
      <c r="AZ66" s="582"/>
      <c r="BA66" s="582"/>
      <c r="BB66" s="582"/>
      <c r="BC66" s="582"/>
      <c r="BD66" s="582"/>
      <c r="BE66" s="582"/>
      <c r="BF66" s="582"/>
      <c r="BG66" s="582"/>
      <c r="BH66" s="582"/>
      <c r="BI66" s="582">
        <v>0</v>
      </c>
      <c r="BJ66" s="582">
        <v>0</v>
      </c>
      <c r="BK66" s="582"/>
      <c r="BL66" s="582"/>
      <c r="BM66" s="582">
        <v>0.25</v>
      </c>
      <c r="BN66" s="582">
        <v>0</v>
      </c>
      <c r="BO66" s="582">
        <v>0</v>
      </c>
      <c r="BP66" s="582">
        <v>0</v>
      </c>
      <c r="BQ66" s="582">
        <v>0.25</v>
      </c>
      <c r="BR66" s="582">
        <v>0</v>
      </c>
      <c r="BS66" s="582">
        <v>0</v>
      </c>
      <c r="BT66" s="582">
        <v>0</v>
      </c>
      <c r="BU66" s="582">
        <f t="shared" si="109"/>
        <v>655.53</v>
      </c>
      <c r="BV66" s="582">
        <v>36.67</v>
      </c>
      <c r="BW66" s="582">
        <v>265.58999999999997</v>
      </c>
      <c r="BX66" s="582">
        <v>244.86</v>
      </c>
      <c r="BY66" s="582">
        <v>108.41</v>
      </c>
      <c r="BZ66" s="582">
        <v>655.53</v>
      </c>
      <c r="CA66" s="582"/>
      <c r="CB66" s="582"/>
      <c r="CC66" s="581" t="s">
        <v>425</v>
      </c>
      <c r="CD66" s="582">
        <v>24.2</v>
      </c>
      <c r="CE66" s="582">
        <v>499</v>
      </c>
      <c r="CF66" s="581">
        <v>4.9000000000000004</v>
      </c>
      <c r="CG66" s="581">
        <v>8.3000000000000007</v>
      </c>
      <c r="CH66" s="582"/>
      <c r="CI66" s="582"/>
      <c r="CJ66" s="582"/>
      <c r="CK66" s="582">
        <v>37</v>
      </c>
      <c r="CL66" s="582"/>
      <c r="CM66" s="582">
        <v>618.53</v>
      </c>
      <c r="CN66" s="582">
        <v>618.53</v>
      </c>
      <c r="CO66" s="582"/>
      <c r="CP66" s="582">
        <v>618.53</v>
      </c>
      <c r="CQ66" s="582">
        <f t="shared" si="154"/>
        <v>618.53</v>
      </c>
      <c r="CR66" s="582">
        <v>0</v>
      </c>
      <c r="CS66" s="582">
        <v>0</v>
      </c>
      <c r="CT66" s="582">
        <v>618.53</v>
      </c>
      <c r="CU66" s="582">
        <v>0</v>
      </c>
      <c r="CV66" s="582">
        <v>0</v>
      </c>
      <c r="CW66" s="582">
        <v>0</v>
      </c>
      <c r="CX66" s="582">
        <v>0</v>
      </c>
      <c r="CY66" s="809">
        <f t="shared" si="111"/>
        <v>0</v>
      </c>
      <c r="CZ66" s="582"/>
      <c r="DA66" s="582"/>
      <c r="DB66" s="582"/>
      <c r="DC66" s="582"/>
      <c r="DD66" s="582"/>
      <c r="DE66" s="582">
        <v>729.86539999999991</v>
      </c>
      <c r="DF66" s="582">
        <f t="shared" si="112"/>
        <v>729.86539999999991</v>
      </c>
      <c r="DG66" s="582"/>
      <c r="DH66" s="582"/>
      <c r="DI66" s="582"/>
      <c r="DJ66" s="582">
        <v>0</v>
      </c>
      <c r="DK66" s="582"/>
      <c r="DL66" s="582">
        <v>0</v>
      </c>
      <c r="DM66" s="582"/>
      <c r="DN66" s="582">
        <v>729.86539999999991</v>
      </c>
      <c r="DO66" s="582">
        <v>0</v>
      </c>
      <c r="DP66" s="582"/>
      <c r="DQ66" s="582">
        <v>0</v>
      </c>
      <c r="DR66" s="582">
        <v>0</v>
      </c>
      <c r="DS66" s="582">
        <v>0</v>
      </c>
      <c r="DT66" s="582"/>
      <c r="DU66" s="582"/>
      <c r="DV66" s="582"/>
      <c r="DW66" s="582"/>
      <c r="DX66" s="582">
        <v>729.86539999999991</v>
      </c>
      <c r="DY66" s="582"/>
      <c r="DZ66" s="582"/>
      <c r="EA66" s="582"/>
      <c r="EB66" s="582"/>
      <c r="EC66" s="582"/>
      <c r="ED66" s="582">
        <f t="shared" si="155"/>
        <v>0</v>
      </c>
      <c r="EE66" s="582"/>
      <c r="EF66" s="582"/>
      <c r="EG66" s="582">
        <v>655</v>
      </c>
      <c r="EH66" s="582">
        <f t="shared" si="114"/>
        <v>655</v>
      </c>
      <c r="EI66" s="582">
        <v>0</v>
      </c>
      <c r="EJ66" s="582">
        <v>0</v>
      </c>
      <c r="EK66" s="582">
        <v>655</v>
      </c>
      <c r="EL66" s="582">
        <v>0</v>
      </c>
      <c r="EM66" s="582">
        <v>0</v>
      </c>
      <c r="EN66" s="582">
        <v>0</v>
      </c>
      <c r="EO66" s="582">
        <v>0</v>
      </c>
      <c r="EP66" s="582"/>
      <c r="EQ66" s="582"/>
      <c r="ER66" s="582">
        <f t="shared" si="156"/>
        <v>0.52999999999997272</v>
      </c>
      <c r="ES66" s="584"/>
      <c r="ET66" s="585">
        <f t="shared" si="157"/>
        <v>111.33539999999999</v>
      </c>
      <c r="EU66" s="582">
        <f t="shared" si="158"/>
        <v>117.89999999999999</v>
      </c>
      <c r="EV66" s="586">
        <v>2011</v>
      </c>
      <c r="EW66" s="587">
        <f t="shared" si="159"/>
        <v>6.7509454371912145E-5</v>
      </c>
      <c r="EX66" s="582">
        <f t="shared" si="160"/>
        <v>618.53</v>
      </c>
      <c r="EY66" s="582">
        <f t="shared" si="161"/>
        <v>0</v>
      </c>
      <c r="EZ66" s="582">
        <f t="shared" si="162"/>
        <v>0</v>
      </c>
      <c r="FA66" s="582">
        <f t="shared" si="163"/>
        <v>0</v>
      </c>
      <c r="FB66" s="582">
        <f t="shared" si="164"/>
        <v>0</v>
      </c>
      <c r="FC66" s="582"/>
      <c r="FD66" s="582">
        <f t="shared" si="165"/>
        <v>0</v>
      </c>
      <c r="FE66" s="582"/>
      <c r="FF66" s="582">
        <f t="shared" si="166"/>
        <v>0</v>
      </c>
      <c r="FG66" s="582"/>
      <c r="FH66" s="582"/>
      <c r="FI66" s="582"/>
      <c r="FJ66" s="582"/>
      <c r="FK66" s="582">
        <f t="shared" si="167"/>
        <v>729.86539999999991</v>
      </c>
      <c r="FL66" s="582">
        <f t="shared" si="168"/>
        <v>0</v>
      </c>
      <c r="FM66" s="582">
        <f t="shared" si="169"/>
        <v>0</v>
      </c>
      <c r="FN66" s="582">
        <f t="shared" si="170"/>
        <v>0</v>
      </c>
      <c r="FO66" s="582">
        <f t="shared" si="171"/>
        <v>0</v>
      </c>
      <c r="FP66" s="582"/>
      <c r="FQ66" s="582">
        <f t="shared" si="172"/>
        <v>0</v>
      </c>
      <c r="FR66" s="582"/>
      <c r="FS66" s="582">
        <f t="shared" si="173"/>
        <v>0</v>
      </c>
      <c r="FT66" s="582"/>
      <c r="FU66" s="582"/>
      <c r="FV66" s="582"/>
      <c r="FW66" s="582"/>
      <c r="FX66" s="582"/>
      <c r="FY66" s="581" t="s">
        <v>417</v>
      </c>
      <c r="FZ66" s="582"/>
      <c r="GA66" s="582"/>
      <c r="GB66" s="582"/>
      <c r="GC66" s="582"/>
      <c r="GD66" s="582"/>
      <c r="GE66" s="582"/>
      <c r="GF66" s="304" t="s">
        <v>417</v>
      </c>
      <c r="GG66" s="304" t="s">
        <v>417</v>
      </c>
      <c r="GH66" s="304" t="s">
        <v>417</v>
      </c>
      <c r="GI66" s="304" t="s">
        <v>417</v>
      </c>
      <c r="GJ66" s="304" t="s">
        <v>417</v>
      </c>
      <c r="GK66" s="304" t="s">
        <v>417</v>
      </c>
      <c r="GL66" s="304" t="s">
        <v>417</v>
      </c>
      <c r="GM66" s="304" t="s">
        <v>417</v>
      </c>
      <c r="GN66" s="600"/>
      <c r="GO66" s="818"/>
      <c r="GP66" s="818" t="s">
        <v>1068</v>
      </c>
      <c r="GQ66" s="685"/>
      <c r="GR66" s="1002"/>
      <c r="GS66" s="590"/>
      <c r="GT66" s="811">
        <v>2</v>
      </c>
      <c r="GU66" s="811">
        <v>2</v>
      </c>
      <c r="GV66" s="590"/>
      <c r="GW66" s="590"/>
      <c r="GX66" s="590"/>
      <c r="GY66" s="590"/>
      <c r="GZ66" s="312">
        <v>4</v>
      </c>
      <c r="HA66" s="814">
        <f t="shared" si="174"/>
        <v>0</v>
      </c>
      <c r="HB66" s="815">
        <f t="shared" si="175"/>
        <v>0</v>
      </c>
      <c r="HC66" s="816">
        <f t="shared" si="176"/>
        <v>0</v>
      </c>
      <c r="HD66" s="815">
        <f t="shared" si="177"/>
        <v>0</v>
      </c>
      <c r="HE66" s="602">
        <v>0.25</v>
      </c>
      <c r="HF66" s="809">
        <f t="shared" si="178"/>
        <v>0</v>
      </c>
      <c r="HG66" s="811">
        <f t="shared" si="179"/>
        <v>0.14399999999999999</v>
      </c>
      <c r="HH66" s="809">
        <f t="shared" si="180"/>
        <v>655</v>
      </c>
      <c r="HI66" s="591">
        <f t="shared" si="90"/>
        <v>0</v>
      </c>
      <c r="HL66" s="688">
        <f t="shared" si="14"/>
        <v>0</v>
      </c>
    </row>
    <row r="67" spans="1:220" s="592" customFormat="1" ht="36" outlineLevel="1">
      <c r="A67" s="578" t="s">
        <v>387</v>
      </c>
      <c r="B67" s="579"/>
      <c r="C67" s="580">
        <v>52</v>
      </c>
      <c r="D67" s="580"/>
      <c r="E67" s="580"/>
      <c r="F67" s="267" t="s">
        <v>276</v>
      </c>
      <c r="G67" s="270"/>
      <c r="H67" s="270"/>
      <c r="I67" s="270"/>
      <c r="J67" s="581">
        <v>2011</v>
      </c>
      <c r="K67" s="581">
        <v>2011</v>
      </c>
      <c r="L67" s="581" t="s">
        <v>418</v>
      </c>
      <c r="M67" s="581" t="s">
        <v>420</v>
      </c>
      <c r="N67" s="581" t="s">
        <v>420</v>
      </c>
      <c r="O67" s="581" t="s">
        <v>420</v>
      </c>
      <c r="P67" s="273" t="s">
        <v>1326</v>
      </c>
      <c r="Q67" s="273">
        <v>1</v>
      </c>
      <c r="R67" s="273"/>
      <c r="S67" s="273"/>
      <c r="T67" s="273"/>
      <c r="U67" s="582">
        <v>0</v>
      </c>
      <c r="V67" s="582">
        <v>9.4E-2</v>
      </c>
      <c r="W67" s="582">
        <v>0</v>
      </c>
      <c r="X67" s="582">
        <v>0</v>
      </c>
      <c r="Y67" s="583">
        <v>0</v>
      </c>
      <c r="Z67" s="582">
        <v>9.4E-2</v>
      </c>
      <c r="AA67" s="582">
        <v>0</v>
      </c>
      <c r="AB67" s="582">
        <v>0</v>
      </c>
      <c r="AC67" s="583">
        <v>0</v>
      </c>
      <c r="AD67" s="583">
        <v>9.4E-2</v>
      </c>
      <c r="AE67" s="583">
        <v>0</v>
      </c>
      <c r="AF67" s="583">
        <v>0</v>
      </c>
      <c r="AG67" s="582">
        <f t="shared" si="146"/>
        <v>0</v>
      </c>
      <c r="AH67" s="582">
        <f t="shared" si="147"/>
        <v>9.4E-2</v>
      </c>
      <c r="AI67" s="582">
        <f t="shared" si="148"/>
        <v>0</v>
      </c>
      <c r="AJ67" s="582">
        <f t="shared" si="149"/>
        <v>0</v>
      </c>
      <c r="AK67" s="582">
        <f t="shared" si="181"/>
        <v>0</v>
      </c>
      <c r="AL67" s="582">
        <f t="shared" si="182"/>
        <v>0</v>
      </c>
      <c r="AM67" s="582"/>
      <c r="AN67" s="582"/>
      <c r="AO67" s="582">
        <f t="shared" si="183"/>
        <v>0</v>
      </c>
      <c r="AP67" s="582">
        <f t="shared" si="184"/>
        <v>0</v>
      </c>
      <c r="AQ67" s="582"/>
      <c r="AR67" s="582"/>
      <c r="AS67" s="582">
        <f t="shared" si="150"/>
        <v>0</v>
      </c>
      <c r="AT67" s="582">
        <f t="shared" si="151"/>
        <v>9.4E-2</v>
      </c>
      <c r="AU67" s="582"/>
      <c r="AV67" s="582"/>
      <c r="AW67" s="582">
        <f t="shared" si="152"/>
        <v>0</v>
      </c>
      <c r="AX67" s="582">
        <f t="shared" si="153"/>
        <v>0</v>
      </c>
      <c r="AY67" s="582"/>
      <c r="AZ67" s="582"/>
      <c r="BA67" s="582"/>
      <c r="BB67" s="582"/>
      <c r="BC67" s="582"/>
      <c r="BD67" s="582"/>
      <c r="BE67" s="582"/>
      <c r="BF67" s="582"/>
      <c r="BG67" s="582"/>
      <c r="BH67" s="582"/>
      <c r="BI67" s="582">
        <v>0</v>
      </c>
      <c r="BJ67" s="582">
        <v>0</v>
      </c>
      <c r="BK67" s="582"/>
      <c r="BL67" s="582"/>
      <c r="BM67" s="582">
        <v>0</v>
      </c>
      <c r="BN67" s="582">
        <v>9.4E-2</v>
      </c>
      <c r="BO67" s="582">
        <v>0</v>
      </c>
      <c r="BP67" s="582">
        <v>0</v>
      </c>
      <c r="BQ67" s="582">
        <v>0</v>
      </c>
      <c r="BR67" s="582">
        <v>9.4E-2</v>
      </c>
      <c r="BS67" s="582">
        <v>0</v>
      </c>
      <c r="BT67" s="582">
        <v>0</v>
      </c>
      <c r="BU67" s="582">
        <f t="shared" si="109"/>
        <v>353.7</v>
      </c>
      <c r="BV67" s="582">
        <v>201.3</v>
      </c>
      <c r="BW67" s="582">
        <v>11.7</v>
      </c>
      <c r="BX67" s="582">
        <v>103</v>
      </c>
      <c r="BY67" s="582">
        <v>37.700000000000003</v>
      </c>
      <c r="BZ67" s="582">
        <v>353.7</v>
      </c>
      <c r="CA67" s="582"/>
      <c r="CB67" s="582"/>
      <c r="CC67" s="581" t="s">
        <v>425</v>
      </c>
      <c r="CD67" s="582">
        <v>40.9</v>
      </c>
      <c r="CE67" s="582">
        <v>1418</v>
      </c>
      <c r="CF67" s="581">
        <v>1.9</v>
      </c>
      <c r="CG67" s="581">
        <v>2.8</v>
      </c>
      <c r="CH67" s="582"/>
      <c r="CI67" s="582"/>
      <c r="CJ67" s="582"/>
      <c r="CK67" s="582">
        <v>201.3</v>
      </c>
      <c r="CL67" s="582"/>
      <c r="CM67" s="582">
        <v>152.4</v>
      </c>
      <c r="CN67" s="582">
        <v>152.4</v>
      </c>
      <c r="CO67" s="582"/>
      <c r="CP67" s="582">
        <v>152.4</v>
      </c>
      <c r="CQ67" s="582">
        <f t="shared" si="154"/>
        <v>152.4</v>
      </c>
      <c r="CR67" s="582">
        <v>0</v>
      </c>
      <c r="CS67" s="582">
        <v>152.4</v>
      </c>
      <c r="CT67" s="582">
        <v>0</v>
      </c>
      <c r="CU67" s="582">
        <v>0</v>
      </c>
      <c r="CV67" s="582">
        <v>0</v>
      </c>
      <c r="CW67" s="582">
        <v>0</v>
      </c>
      <c r="CX67" s="582">
        <v>0</v>
      </c>
      <c r="CY67" s="809">
        <f t="shared" si="111"/>
        <v>0</v>
      </c>
      <c r="CZ67" s="582"/>
      <c r="DA67" s="582"/>
      <c r="DB67" s="582"/>
      <c r="DC67" s="582"/>
      <c r="DD67" s="582"/>
      <c r="DE67" s="582">
        <v>179.83199999999999</v>
      </c>
      <c r="DF67" s="582">
        <f t="shared" si="112"/>
        <v>179.83199999999999</v>
      </c>
      <c r="DG67" s="582"/>
      <c r="DH67" s="582"/>
      <c r="DI67" s="582"/>
      <c r="DJ67" s="582">
        <v>0</v>
      </c>
      <c r="DK67" s="582"/>
      <c r="DL67" s="582">
        <v>179.83199999999999</v>
      </c>
      <c r="DM67" s="582"/>
      <c r="DN67" s="582">
        <v>0</v>
      </c>
      <c r="DO67" s="582">
        <v>0</v>
      </c>
      <c r="DP67" s="582"/>
      <c r="DQ67" s="582">
        <v>0</v>
      </c>
      <c r="DR67" s="582">
        <v>0</v>
      </c>
      <c r="DS67" s="582">
        <v>0</v>
      </c>
      <c r="DT67" s="582"/>
      <c r="DU67" s="582"/>
      <c r="DV67" s="582"/>
      <c r="DW67" s="582"/>
      <c r="DX67" s="582">
        <v>179.83199999999999</v>
      </c>
      <c r="DY67" s="582"/>
      <c r="DZ67" s="582"/>
      <c r="EA67" s="582"/>
      <c r="EB67" s="582"/>
      <c r="EC67" s="582"/>
      <c r="ED67" s="582">
        <f t="shared" si="155"/>
        <v>0</v>
      </c>
      <c r="EE67" s="582"/>
      <c r="EF67" s="582"/>
      <c r="EG67" s="582">
        <v>353.7</v>
      </c>
      <c r="EH67" s="582">
        <f t="shared" si="114"/>
        <v>353.7</v>
      </c>
      <c r="EI67" s="582">
        <v>0</v>
      </c>
      <c r="EJ67" s="582">
        <v>0</v>
      </c>
      <c r="EK67" s="582">
        <v>353.7</v>
      </c>
      <c r="EL67" s="582">
        <v>0</v>
      </c>
      <c r="EM67" s="582">
        <v>0</v>
      </c>
      <c r="EN67" s="582">
        <v>0</v>
      </c>
      <c r="EO67" s="582">
        <v>0</v>
      </c>
      <c r="EP67" s="582"/>
      <c r="EQ67" s="582"/>
      <c r="ER67" s="582">
        <f t="shared" si="156"/>
        <v>0</v>
      </c>
      <c r="ES67" s="584"/>
      <c r="ET67" s="585">
        <f t="shared" si="157"/>
        <v>27.431999999999999</v>
      </c>
      <c r="EU67" s="582">
        <f t="shared" si="158"/>
        <v>63.665999999999997</v>
      </c>
      <c r="EV67" s="586">
        <v>2011</v>
      </c>
      <c r="EW67" s="587">
        <f t="shared" si="159"/>
        <v>1.6633697389422359E-5</v>
      </c>
      <c r="EX67" s="582">
        <f t="shared" si="160"/>
        <v>152.4</v>
      </c>
      <c r="EY67" s="582">
        <f t="shared" si="161"/>
        <v>0</v>
      </c>
      <c r="EZ67" s="582">
        <f t="shared" si="162"/>
        <v>0</v>
      </c>
      <c r="FA67" s="582">
        <f t="shared" si="163"/>
        <v>0</v>
      </c>
      <c r="FB67" s="582">
        <f t="shared" si="164"/>
        <v>0</v>
      </c>
      <c r="FC67" s="582"/>
      <c r="FD67" s="582">
        <f t="shared" si="165"/>
        <v>0</v>
      </c>
      <c r="FE67" s="582"/>
      <c r="FF67" s="582">
        <f t="shared" si="166"/>
        <v>0</v>
      </c>
      <c r="FG67" s="582"/>
      <c r="FH67" s="582"/>
      <c r="FI67" s="582"/>
      <c r="FJ67" s="582"/>
      <c r="FK67" s="582">
        <f t="shared" si="167"/>
        <v>179.83199999999999</v>
      </c>
      <c r="FL67" s="582">
        <f t="shared" si="168"/>
        <v>0</v>
      </c>
      <c r="FM67" s="582">
        <f t="shared" si="169"/>
        <v>0</v>
      </c>
      <c r="FN67" s="582">
        <f t="shared" si="170"/>
        <v>0</v>
      </c>
      <c r="FO67" s="582">
        <f t="shared" si="171"/>
        <v>0</v>
      </c>
      <c r="FP67" s="582"/>
      <c r="FQ67" s="582">
        <f t="shared" si="172"/>
        <v>0</v>
      </c>
      <c r="FR67" s="582"/>
      <c r="FS67" s="582">
        <f t="shared" si="173"/>
        <v>0</v>
      </c>
      <c r="FT67" s="582"/>
      <c r="FU67" s="582"/>
      <c r="FV67" s="582"/>
      <c r="FW67" s="582"/>
      <c r="FX67" s="582"/>
      <c r="FY67" s="581" t="s">
        <v>417</v>
      </c>
      <c r="FZ67" s="582"/>
      <c r="GA67" s="582"/>
      <c r="GB67" s="582"/>
      <c r="GC67" s="582"/>
      <c r="GD67" s="582"/>
      <c r="GE67" s="582"/>
      <c r="GF67" s="304" t="s">
        <v>417</v>
      </c>
      <c r="GG67" s="304" t="s">
        <v>417</v>
      </c>
      <c r="GH67" s="304" t="s">
        <v>417</v>
      </c>
      <c r="GI67" s="304" t="s">
        <v>417</v>
      </c>
      <c r="GJ67" s="304" t="s">
        <v>417</v>
      </c>
      <c r="GK67" s="304" t="s">
        <v>418</v>
      </c>
      <c r="GL67" s="304" t="s">
        <v>417</v>
      </c>
      <c r="GM67" s="304" t="s">
        <v>417</v>
      </c>
      <c r="GN67" s="600"/>
      <c r="GO67" s="818"/>
      <c r="GP67" s="818" t="s">
        <v>1068</v>
      </c>
      <c r="GQ67" s="685"/>
      <c r="GR67" s="1002"/>
      <c r="GS67" s="590"/>
      <c r="GT67" s="811">
        <v>2</v>
      </c>
      <c r="GU67" s="811">
        <v>2</v>
      </c>
      <c r="GV67" s="590"/>
      <c r="GW67" s="590"/>
      <c r="GX67" s="590"/>
      <c r="GY67" s="590"/>
      <c r="GZ67" s="312">
        <v>4</v>
      </c>
      <c r="HA67" s="814">
        <f t="shared" si="174"/>
        <v>0</v>
      </c>
      <c r="HB67" s="815">
        <f t="shared" si="175"/>
        <v>0</v>
      </c>
      <c r="HC67" s="816">
        <f t="shared" si="176"/>
        <v>0</v>
      </c>
      <c r="HD67" s="815">
        <f t="shared" si="177"/>
        <v>0</v>
      </c>
      <c r="HE67" s="814">
        <v>0</v>
      </c>
      <c r="HF67" s="815">
        <f t="shared" si="178"/>
        <v>0</v>
      </c>
      <c r="HG67" s="816">
        <f t="shared" si="179"/>
        <v>9.4E-2</v>
      </c>
      <c r="HH67" s="815">
        <f t="shared" si="180"/>
        <v>353.7</v>
      </c>
      <c r="HI67" s="591">
        <f t="shared" si="90"/>
        <v>0</v>
      </c>
      <c r="HL67" s="688">
        <f t="shared" si="14"/>
        <v>0</v>
      </c>
    </row>
    <row r="68" spans="1:220" s="592" customFormat="1" ht="24" outlineLevel="1">
      <c r="A68" s="578" t="s">
        <v>387</v>
      </c>
      <c r="B68" s="579"/>
      <c r="C68" s="580">
        <v>53</v>
      </c>
      <c r="D68" s="580"/>
      <c r="E68" s="580"/>
      <c r="F68" s="267" t="s">
        <v>277</v>
      </c>
      <c r="G68" s="270"/>
      <c r="H68" s="270"/>
      <c r="I68" s="270"/>
      <c r="J68" s="581">
        <v>2011</v>
      </c>
      <c r="K68" s="581">
        <v>2011</v>
      </c>
      <c r="L68" s="581" t="s">
        <v>418</v>
      </c>
      <c r="M68" s="581" t="s">
        <v>420</v>
      </c>
      <c r="N68" s="581" t="s">
        <v>420</v>
      </c>
      <c r="O68" s="581" t="s">
        <v>420</v>
      </c>
      <c r="P68" s="273" t="s">
        <v>1326</v>
      </c>
      <c r="Q68" s="273">
        <v>1</v>
      </c>
      <c r="R68" s="273"/>
      <c r="S68" s="273"/>
      <c r="T68" s="273"/>
      <c r="U68" s="582">
        <v>0</v>
      </c>
      <c r="V68" s="582">
        <v>0.38</v>
      </c>
      <c r="W68" s="582">
        <v>0</v>
      </c>
      <c r="X68" s="582">
        <v>0</v>
      </c>
      <c r="Y68" s="583">
        <v>0</v>
      </c>
      <c r="Z68" s="582">
        <v>0.38</v>
      </c>
      <c r="AA68" s="582">
        <v>0</v>
      </c>
      <c r="AB68" s="582">
        <v>0</v>
      </c>
      <c r="AC68" s="583">
        <v>0</v>
      </c>
      <c r="AD68" s="583">
        <v>0.38</v>
      </c>
      <c r="AE68" s="583">
        <v>0</v>
      </c>
      <c r="AF68" s="583">
        <v>0</v>
      </c>
      <c r="AG68" s="582">
        <f t="shared" si="146"/>
        <v>0</v>
      </c>
      <c r="AH68" s="582">
        <f t="shared" si="147"/>
        <v>0.38</v>
      </c>
      <c r="AI68" s="582">
        <f t="shared" si="148"/>
        <v>0</v>
      </c>
      <c r="AJ68" s="582">
        <f t="shared" si="149"/>
        <v>0</v>
      </c>
      <c r="AK68" s="582">
        <f t="shared" si="181"/>
        <v>0</v>
      </c>
      <c r="AL68" s="582">
        <f t="shared" si="182"/>
        <v>0</v>
      </c>
      <c r="AM68" s="582"/>
      <c r="AN68" s="582"/>
      <c r="AO68" s="582">
        <f t="shared" si="183"/>
        <v>0</v>
      </c>
      <c r="AP68" s="582">
        <f t="shared" si="184"/>
        <v>0</v>
      </c>
      <c r="AQ68" s="582"/>
      <c r="AR68" s="582"/>
      <c r="AS68" s="582">
        <f t="shared" si="150"/>
        <v>0</v>
      </c>
      <c r="AT68" s="582">
        <f t="shared" si="151"/>
        <v>0.38</v>
      </c>
      <c r="AU68" s="582"/>
      <c r="AV68" s="582"/>
      <c r="AW68" s="582">
        <f t="shared" si="152"/>
        <v>0</v>
      </c>
      <c r="AX68" s="582">
        <f t="shared" si="153"/>
        <v>0</v>
      </c>
      <c r="AY68" s="582"/>
      <c r="AZ68" s="582"/>
      <c r="BA68" s="582"/>
      <c r="BB68" s="582"/>
      <c r="BC68" s="582"/>
      <c r="BD68" s="582"/>
      <c r="BE68" s="582"/>
      <c r="BF68" s="582"/>
      <c r="BG68" s="582"/>
      <c r="BH68" s="582"/>
      <c r="BI68" s="582">
        <v>0</v>
      </c>
      <c r="BJ68" s="582">
        <v>0</v>
      </c>
      <c r="BK68" s="582"/>
      <c r="BL68" s="582"/>
      <c r="BM68" s="582">
        <v>0</v>
      </c>
      <c r="BN68" s="582">
        <v>0.38</v>
      </c>
      <c r="BO68" s="582">
        <v>0</v>
      </c>
      <c r="BP68" s="582">
        <v>0</v>
      </c>
      <c r="BQ68" s="582">
        <v>0</v>
      </c>
      <c r="BR68" s="582">
        <v>0.38</v>
      </c>
      <c r="BS68" s="582">
        <v>0</v>
      </c>
      <c r="BT68" s="582">
        <v>0</v>
      </c>
      <c r="BU68" s="582">
        <f t="shared" si="109"/>
        <v>1058.7</v>
      </c>
      <c r="BV68" s="582">
        <v>216.76</v>
      </c>
      <c r="BW68" s="582">
        <v>101.6</v>
      </c>
      <c r="BX68" s="582">
        <v>594.29999999999995</v>
      </c>
      <c r="BY68" s="582">
        <v>146.04</v>
      </c>
      <c r="BZ68" s="582">
        <v>1058.7</v>
      </c>
      <c r="CA68" s="582"/>
      <c r="CB68" s="582"/>
      <c r="CC68" s="581" t="s">
        <v>425</v>
      </c>
      <c r="CD68" s="582">
        <v>25.4</v>
      </c>
      <c r="CE68" s="582">
        <v>1011</v>
      </c>
      <c r="CF68" s="581">
        <v>4.2</v>
      </c>
      <c r="CG68" s="581">
        <v>7.2</v>
      </c>
      <c r="CH68" s="582"/>
      <c r="CI68" s="582"/>
      <c r="CJ68" s="582"/>
      <c r="CK68" s="582">
        <v>216.76</v>
      </c>
      <c r="CL68" s="582"/>
      <c r="CM68" s="582">
        <v>841.94</v>
      </c>
      <c r="CN68" s="582">
        <v>841.94</v>
      </c>
      <c r="CO68" s="582"/>
      <c r="CP68" s="582">
        <v>841.94</v>
      </c>
      <c r="CQ68" s="582">
        <f t="shared" si="154"/>
        <v>841.94</v>
      </c>
      <c r="CR68" s="582">
        <v>0</v>
      </c>
      <c r="CS68" s="582">
        <v>841.94</v>
      </c>
      <c r="CT68" s="582">
        <v>0</v>
      </c>
      <c r="CU68" s="582">
        <v>0</v>
      </c>
      <c r="CV68" s="582">
        <v>0</v>
      </c>
      <c r="CW68" s="582">
        <v>0</v>
      </c>
      <c r="CX68" s="582">
        <v>0</v>
      </c>
      <c r="CY68" s="809">
        <f t="shared" si="111"/>
        <v>0</v>
      </c>
      <c r="CZ68" s="582"/>
      <c r="DA68" s="582"/>
      <c r="DB68" s="582"/>
      <c r="DC68" s="582"/>
      <c r="DD68" s="582"/>
      <c r="DE68" s="582">
        <v>993.48919999999998</v>
      </c>
      <c r="DF68" s="582">
        <f t="shared" si="112"/>
        <v>993.48919999999998</v>
      </c>
      <c r="DG68" s="582"/>
      <c r="DH68" s="582"/>
      <c r="DI68" s="582"/>
      <c r="DJ68" s="582">
        <v>0</v>
      </c>
      <c r="DK68" s="582"/>
      <c r="DL68" s="582">
        <v>993.48919999999998</v>
      </c>
      <c r="DM68" s="582"/>
      <c r="DN68" s="582">
        <v>0</v>
      </c>
      <c r="DO68" s="582">
        <v>0</v>
      </c>
      <c r="DP68" s="582"/>
      <c r="DQ68" s="582">
        <v>0</v>
      </c>
      <c r="DR68" s="582">
        <v>0</v>
      </c>
      <c r="DS68" s="582">
        <v>0</v>
      </c>
      <c r="DT68" s="582"/>
      <c r="DU68" s="582"/>
      <c r="DV68" s="582"/>
      <c r="DW68" s="582"/>
      <c r="DX68" s="582">
        <v>993.48919999999998</v>
      </c>
      <c r="DY68" s="582"/>
      <c r="DZ68" s="582"/>
      <c r="EA68" s="582"/>
      <c r="EB68" s="582"/>
      <c r="EC68" s="582"/>
      <c r="ED68" s="582">
        <f t="shared" si="155"/>
        <v>0</v>
      </c>
      <c r="EE68" s="582"/>
      <c r="EF68" s="582"/>
      <c r="EG68" s="582">
        <v>1058.7</v>
      </c>
      <c r="EH68" s="582">
        <f t="shared" si="114"/>
        <v>1058.7</v>
      </c>
      <c r="EI68" s="582">
        <v>0</v>
      </c>
      <c r="EJ68" s="582">
        <v>0</v>
      </c>
      <c r="EK68" s="582">
        <v>1058.7</v>
      </c>
      <c r="EL68" s="582">
        <v>0</v>
      </c>
      <c r="EM68" s="582">
        <v>0</v>
      </c>
      <c r="EN68" s="582">
        <v>0</v>
      </c>
      <c r="EO68" s="582">
        <v>0</v>
      </c>
      <c r="EP68" s="582"/>
      <c r="EQ68" s="582"/>
      <c r="ER68" s="582">
        <f t="shared" si="156"/>
        <v>0</v>
      </c>
      <c r="ES68" s="584"/>
      <c r="ET68" s="585">
        <f t="shared" si="157"/>
        <v>151.54920000000001</v>
      </c>
      <c r="EU68" s="582">
        <f t="shared" si="158"/>
        <v>190.566</v>
      </c>
      <c r="EV68" s="586">
        <v>2011</v>
      </c>
      <c r="EW68" s="587">
        <f t="shared" si="159"/>
        <v>9.1893537926838987E-5</v>
      </c>
      <c r="EX68" s="582">
        <f t="shared" si="160"/>
        <v>841.94</v>
      </c>
      <c r="EY68" s="582">
        <f t="shared" si="161"/>
        <v>0</v>
      </c>
      <c r="EZ68" s="582">
        <f t="shared" si="162"/>
        <v>0</v>
      </c>
      <c r="FA68" s="582">
        <f t="shared" si="163"/>
        <v>0</v>
      </c>
      <c r="FB68" s="582">
        <f t="shared" si="164"/>
        <v>0</v>
      </c>
      <c r="FC68" s="582"/>
      <c r="FD68" s="582">
        <f t="shared" si="165"/>
        <v>0</v>
      </c>
      <c r="FE68" s="582"/>
      <c r="FF68" s="582">
        <f t="shared" si="166"/>
        <v>0</v>
      </c>
      <c r="FG68" s="582"/>
      <c r="FH68" s="582"/>
      <c r="FI68" s="582"/>
      <c r="FJ68" s="582"/>
      <c r="FK68" s="582">
        <f t="shared" si="167"/>
        <v>993.48919999999998</v>
      </c>
      <c r="FL68" s="582">
        <f t="shared" si="168"/>
        <v>0</v>
      </c>
      <c r="FM68" s="582">
        <f t="shared" si="169"/>
        <v>0</v>
      </c>
      <c r="FN68" s="582">
        <f t="shared" si="170"/>
        <v>0</v>
      </c>
      <c r="FO68" s="582">
        <f t="shared" si="171"/>
        <v>0</v>
      </c>
      <c r="FP68" s="582"/>
      <c r="FQ68" s="582">
        <f t="shared" si="172"/>
        <v>0</v>
      </c>
      <c r="FR68" s="582"/>
      <c r="FS68" s="582">
        <f t="shared" si="173"/>
        <v>0</v>
      </c>
      <c r="FT68" s="582"/>
      <c r="FU68" s="582"/>
      <c r="FV68" s="582"/>
      <c r="FW68" s="582"/>
      <c r="FX68" s="582"/>
      <c r="FY68" s="581" t="s">
        <v>417</v>
      </c>
      <c r="FZ68" s="582"/>
      <c r="GA68" s="582"/>
      <c r="GB68" s="582"/>
      <c r="GC68" s="582"/>
      <c r="GD68" s="582"/>
      <c r="GE68" s="582"/>
      <c r="GF68" s="304" t="s">
        <v>417</v>
      </c>
      <c r="GG68" s="304" t="s">
        <v>417</v>
      </c>
      <c r="GH68" s="304" t="s">
        <v>417</v>
      </c>
      <c r="GI68" s="304" t="s">
        <v>417</v>
      </c>
      <c r="GJ68" s="304" t="s">
        <v>417</v>
      </c>
      <c r="GK68" s="304" t="s">
        <v>418</v>
      </c>
      <c r="GL68" s="304" t="s">
        <v>417</v>
      </c>
      <c r="GM68" s="304" t="s">
        <v>417</v>
      </c>
      <c r="GN68" s="600"/>
      <c r="GO68" s="818"/>
      <c r="GP68" s="818" t="s">
        <v>1068</v>
      </c>
      <c r="GQ68" s="685"/>
      <c r="GR68" s="1002"/>
      <c r="GS68" s="590"/>
      <c r="GT68" s="811">
        <v>2</v>
      </c>
      <c r="GU68" s="811">
        <v>2</v>
      </c>
      <c r="GV68" s="590"/>
      <c r="GW68" s="590"/>
      <c r="GX68" s="590"/>
      <c r="GY68" s="590"/>
      <c r="GZ68" s="312">
        <v>4</v>
      </c>
      <c r="HA68" s="814">
        <f t="shared" si="174"/>
        <v>0</v>
      </c>
      <c r="HB68" s="815">
        <f t="shared" si="175"/>
        <v>0</v>
      </c>
      <c r="HC68" s="816">
        <f t="shared" si="176"/>
        <v>0</v>
      </c>
      <c r="HD68" s="815">
        <f t="shared" si="177"/>
        <v>0</v>
      </c>
      <c r="HE68" s="814">
        <v>0</v>
      </c>
      <c r="HF68" s="815">
        <f t="shared" si="178"/>
        <v>0</v>
      </c>
      <c r="HG68" s="816">
        <f t="shared" si="179"/>
        <v>0.38</v>
      </c>
      <c r="HH68" s="815">
        <f t="shared" si="180"/>
        <v>1058.7</v>
      </c>
      <c r="HI68" s="591">
        <f t="shared" si="90"/>
        <v>0</v>
      </c>
      <c r="HL68" s="688">
        <f t="shared" si="14"/>
        <v>0</v>
      </c>
    </row>
    <row r="69" spans="1:220" s="592" customFormat="1" ht="36" outlineLevel="1">
      <c r="A69" s="578" t="s">
        <v>387</v>
      </c>
      <c r="B69" s="579"/>
      <c r="C69" s="580">
        <v>54</v>
      </c>
      <c r="D69" s="580"/>
      <c r="E69" s="580"/>
      <c r="F69" s="267" t="s">
        <v>278</v>
      </c>
      <c r="G69" s="270"/>
      <c r="H69" s="270"/>
      <c r="I69" s="270"/>
      <c r="J69" s="581">
        <v>2011</v>
      </c>
      <c r="K69" s="581">
        <v>2011</v>
      </c>
      <c r="L69" s="581" t="s">
        <v>418</v>
      </c>
      <c r="M69" s="581" t="s">
        <v>420</v>
      </c>
      <c r="N69" s="581" t="s">
        <v>420</v>
      </c>
      <c r="O69" s="581" t="s">
        <v>420</v>
      </c>
      <c r="P69" s="273" t="s">
        <v>1326</v>
      </c>
      <c r="Q69" s="273">
        <v>1</v>
      </c>
      <c r="R69" s="273"/>
      <c r="S69" s="273"/>
      <c r="T69" s="273"/>
      <c r="U69" s="582">
        <v>0</v>
      </c>
      <c r="V69" s="582">
        <v>1.42</v>
      </c>
      <c r="W69" s="582">
        <v>0</v>
      </c>
      <c r="X69" s="582">
        <v>0</v>
      </c>
      <c r="Y69" s="583">
        <v>0</v>
      </c>
      <c r="Z69" s="582">
        <v>1.42</v>
      </c>
      <c r="AA69" s="582">
        <v>0</v>
      </c>
      <c r="AB69" s="582">
        <v>0</v>
      </c>
      <c r="AC69" s="583">
        <v>0</v>
      </c>
      <c r="AD69" s="583">
        <v>1.42</v>
      </c>
      <c r="AE69" s="583">
        <v>0</v>
      </c>
      <c r="AF69" s="583">
        <v>0</v>
      </c>
      <c r="AG69" s="582">
        <f t="shared" si="146"/>
        <v>0</v>
      </c>
      <c r="AH69" s="582">
        <f t="shared" si="147"/>
        <v>1.42</v>
      </c>
      <c r="AI69" s="582">
        <f t="shared" si="148"/>
        <v>0</v>
      </c>
      <c r="AJ69" s="582">
        <f t="shared" si="149"/>
        <v>0</v>
      </c>
      <c r="AK69" s="582">
        <f t="shared" si="181"/>
        <v>0</v>
      </c>
      <c r="AL69" s="582">
        <f t="shared" si="182"/>
        <v>0</v>
      </c>
      <c r="AM69" s="582"/>
      <c r="AN69" s="582"/>
      <c r="AO69" s="582">
        <f t="shared" si="183"/>
        <v>0</v>
      </c>
      <c r="AP69" s="582">
        <f t="shared" si="184"/>
        <v>0</v>
      </c>
      <c r="AQ69" s="582"/>
      <c r="AR69" s="582"/>
      <c r="AS69" s="582">
        <f t="shared" si="150"/>
        <v>0</v>
      </c>
      <c r="AT69" s="582">
        <f t="shared" si="151"/>
        <v>0</v>
      </c>
      <c r="AU69" s="582"/>
      <c r="AV69" s="582"/>
      <c r="AW69" s="582">
        <f t="shared" si="152"/>
        <v>0</v>
      </c>
      <c r="AX69" s="582">
        <f t="shared" si="153"/>
        <v>1.42</v>
      </c>
      <c r="AY69" s="582"/>
      <c r="AZ69" s="582"/>
      <c r="BA69" s="582"/>
      <c r="BB69" s="582"/>
      <c r="BC69" s="582"/>
      <c r="BD69" s="582"/>
      <c r="BE69" s="582"/>
      <c r="BF69" s="582"/>
      <c r="BG69" s="582"/>
      <c r="BH69" s="582"/>
      <c r="BI69" s="582">
        <v>0</v>
      </c>
      <c r="BJ69" s="582">
        <v>1.42</v>
      </c>
      <c r="BK69" s="582"/>
      <c r="BL69" s="582"/>
      <c r="BM69" s="582">
        <v>0</v>
      </c>
      <c r="BN69" s="582">
        <v>1.42</v>
      </c>
      <c r="BO69" s="582">
        <v>0</v>
      </c>
      <c r="BP69" s="582">
        <v>0</v>
      </c>
      <c r="BQ69" s="582">
        <v>0</v>
      </c>
      <c r="BR69" s="582">
        <v>1.42</v>
      </c>
      <c r="BS69" s="582">
        <v>0</v>
      </c>
      <c r="BT69" s="582">
        <v>0</v>
      </c>
      <c r="BU69" s="582">
        <f t="shared" si="109"/>
        <v>2137.5</v>
      </c>
      <c r="BV69" s="582">
        <v>263.5</v>
      </c>
      <c r="BW69" s="582">
        <v>0</v>
      </c>
      <c r="BX69" s="582">
        <v>1566.1</v>
      </c>
      <c r="BY69" s="582">
        <v>307.89999999999998</v>
      </c>
      <c r="BZ69" s="582">
        <v>2137.5</v>
      </c>
      <c r="CA69" s="582"/>
      <c r="CB69" s="582"/>
      <c r="CC69" s="581" t="s">
        <v>425</v>
      </c>
      <c r="CD69" s="582">
        <v>11.2</v>
      </c>
      <c r="CE69" s="582">
        <v>-543</v>
      </c>
      <c r="CF69" s="581">
        <v>9.3000000000000007</v>
      </c>
      <c r="CG69" s="581" t="s">
        <v>429</v>
      </c>
      <c r="CH69" s="582"/>
      <c r="CI69" s="582"/>
      <c r="CJ69" s="582"/>
      <c r="CK69" s="582">
        <v>263.5</v>
      </c>
      <c r="CL69" s="582"/>
      <c r="CM69" s="582">
        <v>1874</v>
      </c>
      <c r="CN69" s="582">
        <v>1873.9999999999998</v>
      </c>
      <c r="CO69" s="582"/>
      <c r="CP69" s="582">
        <v>1874</v>
      </c>
      <c r="CQ69" s="582">
        <f t="shared" si="154"/>
        <v>1874</v>
      </c>
      <c r="CR69" s="582">
        <v>0</v>
      </c>
      <c r="CS69" s="582">
        <v>0</v>
      </c>
      <c r="CT69" s="582">
        <v>1874</v>
      </c>
      <c r="CU69" s="582">
        <v>0</v>
      </c>
      <c r="CV69" s="582">
        <v>0</v>
      </c>
      <c r="CW69" s="582">
        <v>0</v>
      </c>
      <c r="CX69" s="582">
        <v>0</v>
      </c>
      <c r="CY69" s="809">
        <f t="shared" si="111"/>
        <v>0</v>
      </c>
      <c r="CZ69" s="582"/>
      <c r="DA69" s="582"/>
      <c r="DB69" s="582"/>
      <c r="DC69" s="582"/>
      <c r="DD69" s="582"/>
      <c r="DE69" s="582">
        <v>2211.3200000000002</v>
      </c>
      <c r="DF69" s="582">
        <f t="shared" si="112"/>
        <v>2211.3199999999997</v>
      </c>
      <c r="DG69" s="582"/>
      <c r="DH69" s="582"/>
      <c r="DI69" s="582"/>
      <c r="DJ69" s="582">
        <v>0</v>
      </c>
      <c r="DK69" s="582"/>
      <c r="DL69" s="582">
        <v>0</v>
      </c>
      <c r="DM69" s="582"/>
      <c r="DN69" s="582">
        <v>2211.3199999999997</v>
      </c>
      <c r="DO69" s="582">
        <v>0</v>
      </c>
      <c r="DP69" s="582"/>
      <c r="DQ69" s="582">
        <v>0</v>
      </c>
      <c r="DR69" s="582">
        <v>0</v>
      </c>
      <c r="DS69" s="582">
        <v>0</v>
      </c>
      <c r="DT69" s="582"/>
      <c r="DU69" s="582"/>
      <c r="DV69" s="582"/>
      <c r="DW69" s="582"/>
      <c r="DX69" s="582">
        <v>2211.3199999999997</v>
      </c>
      <c r="DY69" s="582"/>
      <c r="DZ69" s="582"/>
      <c r="EA69" s="582"/>
      <c r="EB69" s="582"/>
      <c r="EC69" s="582"/>
      <c r="ED69" s="582">
        <f t="shared" si="155"/>
        <v>0</v>
      </c>
      <c r="EE69" s="582"/>
      <c r="EF69" s="582"/>
      <c r="EG69" s="582">
        <v>2137.5</v>
      </c>
      <c r="EH69" s="582">
        <f t="shared" si="114"/>
        <v>2137.5</v>
      </c>
      <c r="EI69" s="582">
        <v>0</v>
      </c>
      <c r="EJ69" s="582">
        <v>0</v>
      </c>
      <c r="EK69" s="582">
        <v>0</v>
      </c>
      <c r="EL69" s="582">
        <v>2137.5</v>
      </c>
      <c r="EM69" s="582">
        <v>213.75</v>
      </c>
      <c r="EN69" s="582">
        <v>641.25</v>
      </c>
      <c r="EO69" s="582">
        <v>1282.5</v>
      </c>
      <c r="EP69" s="582"/>
      <c r="EQ69" s="582"/>
      <c r="ER69" s="582">
        <f t="shared" si="156"/>
        <v>0</v>
      </c>
      <c r="ES69" s="584"/>
      <c r="ET69" s="585">
        <f t="shared" si="157"/>
        <v>337.32</v>
      </c>
      <c r="EU69" s="582">
        <f t="shared" si="158"/>
        <v>384.75</v>
      </c>
      <c r="EV69" s="586">
        <v>2012</v>
      </c>
      <c r="EW69" s="587">
        <f t="shared" si="159"/>
        <v>2.0453772249197835E-4</v>
      </c>
      <c r="EX69" s="582">
        <f t="shared" si="160"/>
        <v>1874</v>
      </c>
      <c r="EY69" s="582">
        <f t="shared" si="161"/>
        <v>0</v>
      </c>
      <c r="EZ69" s="582">
        <f t="shared" si="162"/>
        <v>0</v>
      </c>
      <c r="FA69" s="582">
        <f t="shared" si="163"/>
        <v>0</v>
      </c>
      <c r="FB69" s="582">
        <f t="shared" si="164"/>
        <v>0</v>
      </c>
      <c r="FC69" s="582"/>
      <c r="FD69" s="582">
        <f t="shared" si="165"/>
        <v>0</v>
      </c>
      <c r="FE69" s="582"/>
      <c r="FF69" s="582">
        <f t="shared" si="166"/>
        <v>0</v>
      </c>
      <c r="FG69" s="582"/>
      <c r="FH69" s="582"/>
      <c r="FI69" s="582"/>
      <c r="FJ69" s="582"/>
      <c r="FK69" s="582">
        <f t="shared" si="167"/>
        <v>2211.3199999999997</v>
      </c>
      <c r="FL69" s="582">
        <f t="shared" si="168"/>
        <v>0</v>
      </c>
      <c r="FM69" s="582">
        <f t="shared" si="169"/>
        <v>0</v>
      </c>
      <c r="FN69" s="582">
        <f t="shared" si="170"/>
        <v>0</v>
      </c>
      <c r="FO69" s="582">
        <f t="shared" si="171"/>
        <v>0</v>
      </c>
      <c r="FP69" s="582"/>
      <c r="FQ69" s="582">
        <f t="shared" si="172"/>
        <v>0</v>
      </c>
      <c r="FR69" s="582"/>
      <c r="FS69" s="582">
        <f t="shared" si="173"/>
        <v>0</v>
      </c>
      <c r="FT69" s="582"/>
      <c r="FU69" s="582"/>
      <c r="FV69" s="582"/>
      <c r="FW69" s="582"/>
      <c r="FX69" s="582"/>
      <c r="FY69" s="581" t="s">
        <v>417</v>
      </c>
      <c r="FZ69" s="582"/>
      <c r="GA69" s="582"/>
      <c r="GB69" s="582"/>
      <c r="GC69" s="582"/>
      <c r="GD69" s="582"/>
      <c r="GE69" s="582"/>
      <c r="GF69" s="304" t="s">
        <v>417</v>
      </c>
      <c r="GG69" s="304" t="s">
        <v>417</v>
      </c>
      <c r="GH69" s="304" t="s">
        <v>417</v>
      </c>
      <c r="GI69" s="304" t="s">
        <v>417</v>
      </c>
      <c r="GJ69" s="304" t="s">
        <v>417</v>
      </c>
      <c r="GK69" s="304" t="s">
        <v>418</v>
      </c>
      <c r="GL69" s="304" t="s">
        <v>417</v>
      </c>
      <c r="GM69" s="304" t="s">
        <v>417</v>
      </c>
      <c r="GN69" s="600"/>
      <c r="GO69" s="818"/>
      <c r="GP69" s="818" t="s">
        <v>1068</v>
      </c>
      <c r="GQ69" s="685"/>
      <c r="GR69" s="1002"/>
      <c r="GS69" s="590"/>
      <c r="GT69" s="811">
        <v>2</v>
      </c>
      <c r="GU69" s="811">
        <v>2</v>
      </c>
      <c r="GV69" s="590"/>
      <c r="GW69" s="590"/>
      <c r="GX69" s="590"/>
      <c r="GY69" s="590"/>
      <c r="GZ69" s="312">
        <v>4</v>
      </c>
      <c r="HA69" s="814">
        <f t="shared" si="174"/>
        <v>0</v>
      </c>
      <c r="HB69" s="815">
        <f t="shared" si="175"/>
        <v>0</v>
      </c>
      <c r="HC69" s="816">
        <f t="shared" si="176"/>
        <v>0</v>
      </c>
      <c r="HD69" s="815">
        <f t="shared" si="177"/>
        <v>0</v>
      </c>
      <c r="HE69" s="814">
        <v>0</v>
      </c>
      <c r="HF69" s="815">
        <f t="shared" si="178"/>
        <v>0</v>
      </c>
      <c r="HG69" s="816">
        <f t="shared" si="179"/>
        <v>1.42</v>
      </c>
      <c r="HH69" s="815">
        <f t="shared" si="180"/>
        <v>2137.5</v>
      </c>
      <c r="HI69" s="591">
        <f t="shared" si="90"/>
        <v>0</v>
      </c>
      <c r="HL69" s="688">
        <f t="shared" si="14"/>
        <v>0</v>
      </c>
    </row>
    <row r="70" spans="1:220" s="592" customFormat="1" ht="36" outlineLevel="1">
      <c r="A70" s="578" t="s">
        <v>387</v>
      </c>
      <c r="B70" s="579"/>
      <c r="C70" s="580">
        <v>55</v>
      </c>
      <c r="D70" s="580"/>
      <c r="E70" s="580"/>
      <c r="F70" s="267" t="s">
        <v>279</v>
      </c>
      <c r="G70" s="270"/>
      <c r="H70" s="270"/>
      <c r="I70" s="270"/>
      <c r="J70" s="581">
        <v>2011</v>
      </c>
      <c r="K70" s="581">
        <v>2011</v>
      </c>
      <c r="L70" s="581" t="s">
        <v>418</v>
      </c>
      <c r="M70" s="581" t="s">
        <v>420</v>
      </c>
      <c r="N70" s="581" t="s">
        <v>420</v>
      </c>
      <c r="O70" s="581" t="s">
        <v>420</v>
      </c>
      <c r="P70" s="273" t="s">
        <v>1326</v>
      </c>
      <c r="Q70" s="273">
        <v>1</v>
      </c>
      <c r="R70" s="273"/>
      <c r="S70" s="273"/>
      <c r="T70" s="273"/>
      <c r="U70" s="582">
        <v>0</v>
      </c>
      <c r="V70" s="582">
        <v>0.85</v>
      </c>
      <c r="W70" s="582">
        <v>0</v>
      </c>
      <c r="X70" s="582">
        <v>0</v>
      </c>
      <c r="Y70" s="583">
        <v>0</v>
      </c>
      <c r="Z70" s="582">
        <v>0.85</v>
      </c>
      <c r="AA70" s="582">
        <v>0</v>
      </c>
      <c r="AB70" s="582">
        <v>0</v>
      </c>
      <c r="AC70" s="583">
        <v>0</v>
      </c>
      <c r="AD70" s="583">
        <v>0.85</v>
      </c>
      <c r="AE70" s="583">
        <v>0</v>
      </c>
      <c r="AF70" s="583">
        <v>0</v>
      </c>
      <c r="AG70" s="582">
        <f t="shared" si="146"/>
        <v>0</v>
      </c>
      <c r="AH70" s="582">
        <f t="shared" si="147"/>
        <v>0.85</v>
      </c>
      <c r="AI70" s="582">
        <f t="shared" si="148"/>
        <v>0</v>
      </c>
      <c r="AJ70" s="582">
        <f t="shared" si="149"/>
        <v>0</v>
      </c>
      <c r="AK70" s="582">
        <f t="shared" si="181"/>
        <v>0</v>
      </c>
      <c r="AL70" s="582">
        <f t="shared" si="182"/>
        <v>0</v>
      </c>
      <c r="AM70" s="582"/>
      <c r="AN70" s="582"/>
      <c r="AO70" s="582">
        <f t="shared" si="183"/>
        <v>0</v>
      </c>
      <c r="AP70" s="582">
        <f t="shared" si="184"/>
        <v>0</v>
      </c>
      <c r="AQ70" s="582"/>
      <c r="AR70" s="582"/>
      <c r="AS70" s="582">
        <f t="shared" si="150"/>
        <v>0</v>
      </c>
      <c r="AT70" s="582">
        <f t="shared" si="151"/>
        <v>0</v>
      </c>
      <c r="AU70" s="582"/>
      <c r="AV70" s="582"/>
      <c r="AW70" s="582">
        <f t="shared" si="152"/>
        <v>0</v>
      </c>
      <c r="AX70" s="582">
        <f t="shared" si="153"/>
        <v>0.85</v>
      </c>
      <c r="AY70" s="582"/>
      <c r="AZ70" s="582"/>
      <c r="BA70" s="582"/>
      <c r="BB70" s="582"/>
      <c r="BC70" s="582"/>
      <c r="BD70" s="582"/>
      <c r="BE70" s="582"/>
      <c r="BF70" s="582"/>
      <c r="BG70" s="582"/>
      <c r="BH70" s="582"/>
      <c r="BI70" s="582">
        <v>0</v>
      </c>
      <c r="BJ70" s="582">
        <v>0.85</v>
      </c>
      <c r="BK70" s="582"/>
      <c r="BL70" s="582"/>
      <c r="BM70" s="582">
        <v>0</v>
      </c>
      <c r="BN70" s="582">
        <v>0.85</v>
      </c>
      <c r="BO70" s="582">
        <v>0</v>
      </c>
      <c r="BP70" s="582">
        <v>0</v>
      </c>
      <c r="BQ70" s="582">
        <v>0</v>
      </c>
      <c r="BR70" s="582">
        <v>0.85</v>
      </c>
      <c r="BS70" s="582">
        <v>0</v>
      </c>
      <c r="BT70" s="582">
        <v>0</v>
      </c>
      <c r="BU70" s="582">
        <f t="shared" si="109"/>
        <v>1046.7</v>
      </c>
      <c r="BV70" s="582">
        <v>279.3</v>
      </c>
      <c r="BW70" s="582">
        <v>61.7</v>
      </c>
      <c r="BX70" s="582">
        <v>562.5</v>
      </c>
      <c r="BY70" s="582">
        <v>143.19999999999999</v>
      </c>
      <c r="BZ70" s="582">
        <v>1046.7</v>
      </c>
      <c r="CA70" s="582"/>
      <c r="CB70" s="582"/>
      <c r="CC70" s="581" t="s">
        <v>425</v>
      </c>
      <c r="CD70" s="582">
        <v>25</v>
      </c>
      <c r="CE70" s="582">
        <v>996</v>
      </c>
      <c r="CF70" s="581">
        <v>4.2</v>
      </c>
      <c r="CG70" s="581">
        <v>7.3</v>
      </c>
      <c r="CH70" s="582"/>
      <c r="CI70" s="582"/>
      <c r="CJ70" s="582"/>
      <c r="CK70" s="582">
        <v>279.3</v>
      </c>
      <c r="CL70" s="582"/>
      <c r="CM70" s="582">
        <v>767.4</v>
      </c>
      <c r="CN70" s="582">
        <v>767.4</v>
      </c>
      <c r="CO70" s="582"/>
      <c r="CP70" s="582">
        <v>767.4</v>
      </c>
      <c r="CQ70" s="582">
        <f t="shared" si="154"/>
        <v>767.4</v>
      </c>
      <c r="CR70" s="582">
        <v>0</v>
      </c>
      <c r="CS70" s="582">
        <v>0</v>
      </c>
      <c r="CT70" s="582">
        <v>767.4</v>
      </c>
      <c r="CU70" s="582">
        <v>0</v>
      </c>
      <c r="CV70" s="582">
        <v>0</v>
      </c>
      <c r="CW70" s="582">
        <v>0</v>
      </c>
      <c r="CX70" s="582">
        <v>0</v>
      </c>
      <c r="CY70" s="809">
        <f t="shared" si="111"/>
        <v>0</v>
      </c>
      <c r="CZ70" s="582"/>
      <c r="DA70" s="582"/>
      <c r="DB70" s="582"/>
      <c r="DC70" s="582"/>
      <c r="DD70" s="582"/>
      <c r="DE70" s="582">
        <v>905.53199999999993</v>
      </c>
      <c r="DF70" s="582">
        <f t="shared" si="112"/>
        <v>905.53199999999993</v>
      </c>
      <c r="DG70" s="582"/>
      <c r="DH70" s="582"/>
      <c r="DI70" s="582"/>
      <c r="DJ70" s="582">
        <v>0</v>
      </c>
      <c r="DK70" s="582"/>
      <c r="DL70" s="582">
        <v>0</v>
      </c>
      <c r="DM70" s="582"/>
      <c r="DN70" s="582">
        <v>905.53199999999993</v>
      </c>
      <c r="DO70" s="582">
        <v>0</v>
      </c>
      <c r="DP70" s="582"/>
      <c r="DQ70" s="582">
        <v>0</v>
      </c>
      <c r="DR70" s="582">
        <v>0</v>
      </c>
      <c r="DS70" s="582">
        <v>0</v>
      </c>
      <c r="DT70" s="582"/>
      <c r="DU70" s="582"/>
      <c r="DV70" s="582"/>
      <c r="DW70" s="582"/>
      <c r="DX70" s="582">
        <v>905.53199999999993</v>
      </c>
      <c r="DY70" s="582"/>
      <c r="DZ70" s="582"/>
      <c r="EA70" s="582"/>
      <c r="EB70" s="582"/>
      <c r="EC70" s="582"/>
      <c r="ED70" s="582">
        <f t="shared" si="155"/>
        <v>0</v>
      </c>
      <c r="EE70" s="582"/>
      <c r="EF70" s="582"/>
      <c r="EG70" s="582">
        <v>1046.7</v>
      </c>
      <c r="EH70" s="582">
        <f t="shared" si="114"/>
        <v>1046.7</v>
      </c>
      <c r="EI70" s="582">
        <v>0</v>
      </c>
      <c r="EJ70" s="582">
        <v>0</v>
      </c>
      <c r="EK70" s="582">
        <v>0</v>
      </c>
      <c r="EL70" s="582">
        <v>1046.7</v>
      </c>
      <c r="EM70" s="582">
        <v>104.67</v>
      </c>
      <c r="EN70" s="582">
        <v>314.01</v>
      </c>
      <c r="EO70" s="582">
        <v>628.0200000000001</v>
      </c>
      <c r="EP70" s="582"/>
      <c r="EQ70" s="582"/>
      <c r="ER70" s="582">
        <f t="shared" si="156"/>
        <v>0</v>
      </c>
      <c r="ES70" s="584"/>
      <c r="ET70" s="585">
        <f t="shared" si="157"/>
        <v>138.13200000000001</v>
      </c>
      <c r="EU70" s="582">
        <f t="shared" si="158"/>
        <v>188.40600000000001</v>
      </c>
      <c r="EV70" s="586">
        <v>2012</v>
      </c>
      <c r="EW70" s="587">
        <f t="shared" si="159"/>
        <v>8.3757869925477158E-5</v>
      </c>
      <c r="EX70" s="582">
        <f t="shared" si="160"/>
        <v>767.4</v>
      </c>
      <c r="EY70" s="582">
        <f t="shared" si="161"/>
        <v>0</v>
      </c>
      <c r="EZ70" s="582">
        <f t="shared" si="162"/>
        <v>0</v>
      </c>
      <c r="FA70" s="582">
        <f t="shared" si="163"/>
        <v>0</v>
      </c>
      <c r="FB70" s="582">
        <f t="shared" si="164"/>
        <v>0</v>
      </c>
      <c r="FC70" s="582"/>
      <c r="FD70" s="582">
        <f t="shared" si="165"/>
        <v>0</v>
      </c>
      <c r="FE70" s="582"/>
      <c r="FF70" s="582">
        <f t="shared" si="166"/>
        <v>0</v>
      </c>
      <c r="FG70" s="582"/>
      <c r="FH70" s="582"/>
      <c r="FI70" s="582"/>
      <c r="FJ70" s="582"/>
      <c r="FK70" s="582">
        <f t="shared" si="167"/>
        <v>905.53199999999993</v>
      </c>
      <c r="FL70" s="582">
        <f t="shared" si="168"/>
        <v>0</v>
      </c>
      <c r="FM70" s="582">
        <f t="shared" si="169"/>
        <v>0</v>
      </c>
      <c r="FN70" s="582">
        <f t="shared" si="170"/>
        <v>0</v>
      </c>
      <c r="FO70" s="582">
        <f t="shared" si="171"/>
        <v>0</v>
      </c>
      <c r="FP70" s="582"/>
      <c r="FQ70" s="582">
        <f t="shared" si="172"/>
        <v>0</v>
      </c>
      <c r="FR70" s="582"/>
      <c r="FS70" s="582">
        <f t="shared" si="173"/>
        <v>0</v>
      </c>
      <c r="FT70" s="582"/>
      <c r="FU70" s="582"/>
      <c r="FV70" s="582"/>
      <c r="FW70" s="582"/>
      <c r="FX70" s="582"/>
      <c r="FY70" s="581" t="s">
        <v>417</v>
      </c>
      <c r="FZ70" s="582"/>
      <c r="GA70" s="582"/>
      <c r="GB70" s="582"/>
      <c r="GC70" s="582"/>
      <c r="GD70" s="582"/>
      <c r="GE70" s="582"/>
      <c r="GF70" s="304" t="s">
        <v>417</v>
      </c>
      <c r="GG70" s="304" t="s">
        <v>417</v>
      </c>
      <c r="GH70" s="304" t="s">
        <v>417</v>
      </c>
      <c r="GI70" s="304" t="s">
        <v>417</v>
      </c>
      <c r="GJ70" s="304" t="s">
        <v>417</v>
      </c>
      <c r="GK70" s="304" t="s">
        <v>418</v>
      </c>
      <c r="GL70" s="304" t="s">
        <v>417</v>
      </c>
      <c r="GM70" s="304" t="s">
        <v>417</v>
      </c>
      <c r="GN70" s="600"/>
      <c r="GO70" s="818"/>
      <c r="GP70" s="818" t="s">
        <v>1068</v>
      </c>
      <c r="GQ70" s="685"/>
      <c r="GR70" s="1002"/>
      <c r="GS70" s="590"/>
      <c r="GT70" s="811">
        <v>2</v>
      </c>
      <c r="GU70" s="811">
        <v>2</v>
      </c>
      <c r="GV70" s="590"/>
      <c r="GW70" s="590"/>
      <c r="GX70" s="590"/>
      <c r="GY70" s="590"/>
      <c r="GZ70" s="312">
        <v>4</v>
      </c>
      <c r="HA70" s="814">
        <f t="shared" si="174"/>
        <v>0</v>
      </c>
      <c r="HB70" s="815">
        <f t="shared" si="175"/>
        <v>0</v>
      </c>
      <c r="HC70" s="816">
        <f t="shared" si="176"/>
        <v>0</v>
      </c>
      <c r="HD70" s="815">
        <f t="shared" si="177"/>
        <v>0</v>
      </c>
      <c r="HE70" s="814">
        <v>0</v>
      </c>
      <c r="HF70" s="815">
        <f t="shared" si="178"/>
        <v>0</v>
      </c>
      <c r="HG70" s="816">
        <f t="shared" si="179"/>
        <v>0.85</v>
      </c>
      <c r="HH70" s="815">
        <f t="shared" si="180"/>
        <v>1046.7</v>
      </c>
      <c r="HI70" s="591">
        <f t="shared" si="90"/>
        <v>0</v>
      </c>
      <c r="HL70" s="688">
        <f t="shared" ref="HL70:HL132" si="185">EG70-EH70</f>
        <v>0</v>
      </c>
    </row>
    <row r="71" spans="1:220" s="592" customFormat="1" ht="36" outlineLevel="1">
      <c r="A71" s="578" t="s">
        <v>387</v>
      </c>
      <c r="B71" s="579"/>
      <c r="C71" s="580">
        <v>56</v>
      </c>
      <c r="D71" s="580"/>
      <c r="E71" s="580"/>
      <c r="F71" s="267" t="s">
        <v>280</v>
      </c>
      <c r="G71" s="270"/>
      <c r="H71" s="270"/>
      <c r="I71" s="270"/>
      <c r="J71" s="581">
        <v>2011</v>
      </c>
      <c r="K71" s="581">
        <v>2011</v>
      </c>
      <c r="L71" s="581" t="s">
        <v>418</v>
      </c>
      <c r="M71" s="581" t="s">
        <v>420</v>
      </c>
      <c r="N71" s="581" t="s">
        <v>420</v>
      </c>
      <c r="O71" s="581" t="s">
        <v>420</v>
      </c>
      <c r="P71" s="273" t="s">
        <v>1327</v>
      </c>
      <c r="Q71" s="273">
        <v>1</v>
      </c>
      <c r="R71" s="273"/>
      <c r="S71" s="273">
        <v>1</v>
      </c>
      <c r="T71" s="273"/>
      <c r="U71" s="582">
        <v>0</v>
      </c>
      <c r="V71" s="582">
        <v>1.17</v>
      </c>
      <c r="W71" s="582">
        <v>0</v>
      </c>
      <c r="X71" s="582">
        <v>0</v>
      </c>
      <c r="Y71" s="583">
        <v>0.25</v>
      </c>
      <c r="Z71" s="582">
        <v>1.17</v>
      </c>
      <c r="AA71" s="582">
        <v>0</v>
      </c>
      <c r="AB71" s="582">
        <v>0</v>
      </c>
      <c r="AC71" s="583">
        <v>0.25</v>
      </c>
      <c r="AD71" s="583">
        <v>1.17</v>
      </c>
      <c r="AE71" s="583">
        <v>0</v>
      </c>
      <c r="AF71" s="583">
        <v>0</v>
      </c>
      <c r="AG71" s="582">
        <f t="shared" si="146"/>
        <v>0.25</v>
      </c>
      <c r="AH71" s="582">
        <f t="shared" si="147"/>
        <v>1.17</v>
      </c>
      <c r="AI71" s="582">
        <f t="shared" si="148"/>
        <v>0</v>
      </c>
      <c r="AJ71" s="582">
        <f t="shared" si="149"/>
        <v>0</v>
      </c>
      <c r="AK71" s="582">
        <f t="shared" si="181"/>
        <v>0</v>
      </c>
      <c r="AL71" s="582">
        <f t="shared" si="182"/>
        <v>0</v>
      </c>
      <c r="AM71" s="582"/>
      <c r="AN71" s="582"/>
      <c r="AO71" s="582">
        <f t="shared" si="183"/>
        <v>0</v>
      </c>
      <c r="AP71" s="582">
        <f t="shared" si="184"/>
        <v>0</v>
      </c>
      <c r="AQ71" s="582"/>
      <c r="AR71" s="582"/>
      <c r="AS71" s="582">
        <f t="shared" si="150"/>
        <v>0</v>
      </c>
      <c r="AT71" s="582">
        <f t="shared" si="151"/>
        <v>0</v>
      </c>
      <c r="AU71" s="582"/>
      <c r="AV71" s="582"/>
      <c r="AW71" s="582">
        <f t="shared" si="152"/>
        <v>0.25</v>
      </c>
      <c r="AX71" s="582">
        <f t="shared" si="153"/>
        <v>1.17</v>
      </c>
      <c r="AY71" s="582"/>
      <c r="AZ71" s="582"/>
      <c r="BA71" s="582"/>
      <c r="BB71" s="582"/>
      <c r="BC71" s="582"/>
      <c r="BD71" s="582"/>
      <c r="BE71" s="582"/>
      <c r="BF71" s="582"/>
      <c r="BG71" s="582"/>
      <c r="BH71" s="582"/>
      <c r="BI71" s="582">
        <v>0.25</v>
      </c>
      <c r="BJ71" s="582">
        <v>1.17</v>
      </c>
      <c r="BK71" s="582"/>
      <c r="BL71" s="582"/>
      <c r="BM71" s="582">
        <v>0.25</v>
      </c>
      <c r="BN71" s="582">
        <v>1.17</v>
      </c>
      <c r="BO71" s="582">
        <v>0</v>
      </c>
      <c r="BP71" s="582">
        <v>0</v>
      </c>
      <c r="BQ71" s="582">
        <v>0.25</v>
      </c>
      <c r="BR71" s="582">
        <v>1.17</v>
      </c>
      <c r="BS71" s="582">
        <v>0</v>
      </c>
      <c r="BT71" s="582">
        <v>0</v>
      </c>
      <c r="BU71" s="582">
        <f t="shared" si="109"/>
        <v>5514</v>
      </c>
      <c r="BV71" s="582">
        <v>265.8</v>
      </c>
      <c r="BW71" s="582">
        <v>567.6</v>
      </c>
      <c r="BX71" s="582">
        <v>3839.7</v>
      </c>
      <c r="BY71" s="582">
        <v>840.9</v>
      </c>
      <c r="BZ71" s="582">
        <v>5514</v>
      </c>
      <c r="CA71" s="582"/>
      <c r="CB71" s="582"/>
      <c r="CC71" s="581" t="s">
        <v>425</v>
      </c>
      <c r="CD71" s="582">
        <v>12.9</v>
      </c>
      <c r="CE71" s="582">
        <v>-835</v>
      </c>
      <c r="CF71" s="581">
        <v>9.1</v>
      </c>
      <c r="CG71" s="581" t="s">
        <v>429</v>
      </c>
      <c r="CH71" s="582"/>
      <c r="CI71" s="582"/>
      <c r="CJ71" s="582"/>
      <c r="CK71" s="582">
        <v>265.8</v>
      </c>
      <c r="CL71" s="582"/>
      <c r="CM71" s="582">
        <v>5248.2</v>
      </c>
      <c r="CN71" s="582">
        <v>5248.2</v>
      </c>
      <c r="CO71" s="582"/>
      <c r="CP71" s="582">
        <v>5248.2</v>
      </c>
      <c r="CQ71" s="582">
        <f t="shared" si="154"/>
        <v>5248.2</v>
      </c>
      <c r="CR71" s="582">
        <v>1312</v>
      </c>
      <c r="CS71" s="582">
        <v>1312.2</v>
      </c>
      <c r="CT71" s="582">
        <v>1312</v>
      </c>
      <c r="CU71" s="582">
        <v>1312</v>
      </c>
      <c r="CV71" s="582">
        <v>131.19999999999999</v>
      </c>
      <c r="CW71" s="582">
        <v>393.6</v>
      </c>
      <c r="CX71" s="582">
        <v>787.19999999999993</v>
      </c>
      <c r="CY71" s="809">
        <f t="shared" si="111"/>
        <v>0</v>
      </c>
      <c r="CZ71" s="582"/>
      <c r="DA71" s="582"/>
      <c r="DB71" s="582"/>
      <c r="DC71" s="582"/>
      <c r="DD71" s="582"/>
      <c r="DE71" s="582">
        <v>6192.8759999999993</v>
      </c>
      <c r="DF71" s="582">
        <f t="shared" si="112"/>
        <v>6192.8759999999993</v>
      </c>
      <c r="DG71" s="582"/>
      <c r="DH71" s="582"/>
      <c r="DI71" s="582"/>
      <c r="DJ71" s="582">
        <v>1548</v>
      </c>
      <c r="DK71" s="582"/>
      <c r="DL71" s="582">
        <v>1548</v>
      </c>
      <c r="DM71" s="582"/>
      <c r="DN71" s="582">
        <v>1548</v>
      </c>
      <c r="DO71" s="582">
        <v>1548.8759999999993</v>
      </c>
      <c r="DP71" s="582"/>
      <c r="DQ71" s="582">
        <v>154.88759999999994</v>
      </c>
      <c r="DR71" s="582">
        <v>464.66279999999978</v>
      </c>
      <c r="DS71" s="582">
        <v>929.32559999999944</v>
      </c>
      <c r="DT71" s="582"/>
      <c r="DU71" s="582"/>
      <c r="DV71" s="582"/>
      <c r="DW71" s="582"/>
      <c r="DX71" s="582">
        <v>6192.8759999999993</v>
      </c>
      <c r="DY71" s="582"/>
      <c r="DZ71" s="582"/>
      <c r="EA71" s="582"/>
      <c r="EB71" s="582"/>
      <c r="EC71" s="582"/>
      <c r="ED71" s="582">
        <f t="shared" si="155"/>
        <v>0</v>
      </c>
      <c r="EE71" s="582"/>
      <c r="EF71" s="582"/>
      <c r="EG71" s="582">
        <v>5514</v>
      </c>
      <c r="EH71" s="582">
        <f t="shared" si="114"/>
        <v>5514</v>
      </c>
      <c r="EI71" s="582">
        <v>0</v>
      </c>
      <c r="EJ71" s="582">
        <v>0</v>
      </c>
      <c r="EK71" s="582">
        <v>0</v>
      </c>
      <c r="EL71" s="582">
        <v>5514</v>
      </c>
      <c r="EM71" s="582">
        <v>551.4</v>
      </c>
      <c r="EN71" s="582">
        <v>1654.2</v>
      </c>
      <c r="EO71" s="582">
        <v>3308.4000000000005</v>
      </c>
      <c r="EP71" s="582"/>
      <c r="EQ71" s="582"/>
      <c r="ER71" s="582">
        <f t="shared" si="156"/>
        <v>0</v>
      </c>
      <c r="ES71" s="584"/>
      <c r="ET71" s="585">
        <f t="shared" si="157"/>
        <v>944.67599999999993</v>
      </c>
      <c r="EU71" s="582">
        <f t="shared" si="158"/>
        <v>992.52</v>
      </c>
      <c r="EV71" s="586">
        <v>2012</v>
      </c>
      <c r="EW71" s="587">
        <f t="shared" si="159"/>
        <v>5.7281476797353291E-4</v>
      </c>
      <c r="EX71" s="582">
        <f t="shared" si="160"/>
        <v>5248.2</v>
      </c>
      <c r="EY71" s="582">
        <f t="shared" si="161"/>
        <v>0</v>
      </c>
      <c r="EZ71" s="582">
        <f t="shared" si="162"/>
        <v>0</v>
      </c>
      <c r="FA71" s="582">
        <f t="shared" si="163"/>
        <v>0</v>
      </c>
      <c r="FB71" s="582">
        <f t="shared" si="164"/>
        <v>0</v>
      </c>
      <c r="FC71" s="582"/>
      <c r="FD71" s="582">
        <f t="shared" si="165"/>
        <v>0</v>
      </c>
      <c r="FE71" s="582"/>
      <c r="FF71" s="582">
        <f t="shared" si="166"/>
        <v>0</v>
      </c>
      <c r="FG71" s="582"/>
      <c r="FH71" s="582"/>
      <c r="FI71" s="582"/>
      <c r="FJ71" s="582"/>
      <c r="FK71" s="582">
        <f t="shared" si="167"/>
        <v>6192.8759999999993</v>
      </c>
      <c r="FL71" s="582">
        <f t="shared" si="168"/>
        <v>0</v>
      </c>
      <c r="FM71" s="582">
        <f t="shared" si="169"/>
        <v>0</v>
      </c>
      <c r="FN71" s="582">
        <f t="shared" si="170"/>
        <v>0</v>
      </c>
      <c r="FO71" s="582">
        <f t="shared" si="171"/>
        <v>0</v>
      </c>
      <c r="FP71" s="582"/>
      <c r="FQ71" s="582">
        <f t="shared" si="172"/>
        <v>0</v>
      </c>
      <c r="FR71" s="582"/>
      <c r="FS71" s="582">
        <f t="shared" si="173"/>
        <v>0</v>
      </c>
      <c r="FT71" s="582"/>
      <c r="FU71" s="582"/>
      <c r="FV71" s="582"/>
      <c r="FW71" s="582"/>
      <c r="FX71" s="582"/>
      <c r="FY71" s="581" t="s">
        <v>417</v>
      </c>
      <c r="FZ71" s="582"/>
      <c r="GA71" s="582"/>
      <c r="GB71" s="582"/>
      <c r="GC71" s="582"/>
      <c r="GD71" s="582"/>
      <c r="GE71" s="582"/>
      <c r="GF71" s="304" t="s">
        <v>417</v>
      </c>
      <c r="GG71" s="304" t="s">
        <v>417</v>
      </c>
      <c r="GH71" s="304" t="s">
        <v>417</v>
      </c>
      <c r="GI71" s="304" t="s">
        <v>417</v>
      </c>
      <c r="GJ71" s="304" t="s">
        <v>417</v>
      </c>
      <c r="GK71" s="304" t="s">
        <v>418</v>
      </c>
      <c r="GL71" s="304" t="s">
        <v>417</v>
      </c>
      <c r="GM71" s="304" t="s">
        <v>417</v>
      </c>
      <c r="GN71" s="600"/>
      <c r="GO71" s="818"/>
      <c r="GP71" s="818" t="s">
        <v>1068</v>
      </c>
      <c r="GQ71" s="685"/>
      <c r="GR71" s="1002"/>
      <c r="GS71" s="590"/>
      <c r="GT71" s="811">
        <v>2</v>
      </c>
      <c r="GU71" s="811">
        <v>2</v>
      </c>
      <c r="GV71" s="590"/>
      <c r="GW71" s="590"/>
      <c r="GX71" s="590"/>
      <c r="GY71" s="590"/>
      <c r="GZ71" s="312">
        <v>4</v>
      </c>
      <c r="HA71" s="814">
        <f t="shared" si="174"/>
        <v>0</v>
      </c>
      <c r="HB71" s="815">
        <f t="shared" si="175"/>
        <v>0</v>
      </c>
      <c r="HC71" s="816">
        <f t="shared" si="176"/>
        <v>0</v>
      </c>
      <c r="HD71" s="815">
        <f t="shared" si="177"/>
        <v>0</v>
      </c>
      <c r="HE71" s="602">
        <v>0.25</v>
      </c>
      <c r="HF71" s="809">
        <f t="shared" si="178"/>
        <v>0</v>
      </c>
      <c r="HG71" s="811">
        <f t="shared" si="179"/>
        <v>1.17</v>
      </c>
      <c r="HH71" s="809">
        <f t="shared" si="180"/>
        <v>5514</v>
      </c>
      <c r="HI71" s="591">
        <f t="shared" si="90"/>
        <v>0</v>
      </c>
      <c r="HL71" s="688">
        <f t="shared" si="185"/>
        <v>0</v>
      </c>
    </row>
    <row r="72" spans="1:220" s="592" customFormat="1" ht="36" outlineLevel="1">
      <c r="A72" s="578" t="s">
        <v>387</v>
      </c>
      <c r="B72" s="579"/>
      <c r="C72" s="580">
        <v>57</v>
      </c>
      <c r="D72" s="580"/>
      <c r="E72" s="580"/>
      <c r="F72" s="267" t="s">
        <v>281</v>
      </c>
      <c r="G72" s="270"/>
      <c r="H72" s="270"/>
      <c r="I72" s="270"/>
      <c r="J72" s="581">
        <v>2011</v>
      </c>
      <c r="K72" s="581">
        <v>2011</v>
      </c>
      <c r="L72" s="581" t="s">
        <v>418</v>
      </c>
      <c r="M72" s="581" t="s">
        <v>420</v>
      </c>
      <c r="N72" s="581" t="s">
        <v>420</v>
      </c>
      <c r="O72" s="581" t="s">
        <v>420</v>
      </c>
      <c r="P72" s="273" t="s">
        <v>1328</v>
      </c>
      <c r="Q72" s="273">
        <v>1</v>
      </c>
      <c r="R72" s="273"/>
      <c r="S72" s="273">
        <v>1</v>
      </c>
      <c r="T72" s="273"/>
      <c r="U72" s="582">
        <v>0.1</v>
      </c>
      <c r="V72" s="582">
        <v>0.3</v>
      </c>
      <c r="W72" s="582">
        <v>0</v>
      </c>
      <c r="X72" s="582">
        <v>0</v>
      </c>
      <c r="Y72" s="583">
        <v>0.1</v>
      </c>
      <c r="Z72" s="582">
        <v>0.3</v>
      </c>
      <c r="AA72" s="582">
        <v>0</v>
      </c>
      <c r="AB72" s="582">
        <v>0</v>
      </c>
      <c r="AC72" s="583">
        <v>0.1</v>
      </c>
      <c r="AD72" s="583">
        <v>0.3</v>
      </c>
      <c r="AE72" s="583">
        <v>0</v>
      </c>
      <c r="AF72" s="583">
        <v>0</v>
      </c>
      <c r="AG72" s="582">
        <f t="shared" si="146"/>
        <v>0.1</v>
      </c>
      <c r="AH72" s="582">
        <f t="shared" si="147"/>
        <v>0.3</v>
      </c>
      <c r="AI72" s="582">
        <f t="shared" si="148"/>
        <v>0</v>
      </c>
      <c r="AJ72" s="582">
        <f t="shared" si="149"/>
        <v>0</v>
      </c>
      <c r="AK72" s="582">
        <f t="shared" si="181"/>
        <v>0</v>
      </c>
      <c r="AL72" s="582">
        <f t="shared" si="182"/>
        <v>0</v>
      </c>
      <c r="AM72" s="582"/>
      <c r="AN72" s="582"/>
      <c r="AO72" s="582">
        <f t="shared" si="183"/>
        <v>0</v>
      </c>
      <c r="AP72" s="582">
        <f t="shared" si="184"/>
        <v>0</v>
      </c>
      <c r="AQ72" s="582"/>
      <c r="AR72" s="582"/>
      <c r="AS72" s="582">
        <f t="shared" si="150"/>
        <v>0.1</v>
      </c>
      <c r="AT72" s="582">
        <f t="shared" si="151"/>
        <v>0.3</v>
      </c>
      <c r="AU72" s="582"/>
      <c r="AV72" s="582"/>
      <c r="AW72" s="582">
        <f t="shared" si="152"/>
        <v>0</v>
      </c>
      <c r="AX72" s="582">
        <f t="shared" si="153"/>
        <v>0</v>
      </c>
      <c r="AY72" s="582"/>
      <c r="AZ72" s="582"/>
      <c r="BA72" s="582"/>
      <c r="BB72" s="582"/>
      <c r="BC72" s="582"/>
      <c r="BD72" s="582"/>
      <c r="BE72" s="582"/>
      <c r="BF72" s="582"/>
      <c r="BG72" s="582"/>
      <c r="BH72" s="582"/>
      <c r="BI72" s="582">
        <v>0</v>
      </c>
      <c r="BJ72" s="582">
        <v>0</v>
      </c>
      <c r="BK72" s="582"/>
      <c r="BL72" s="582"/>
      <c r="BM72" s="582">
        <v>0</v>
      </c>
      <c r="BN72" s="582">
        <v>0</v>
      </c>
      <c r="BO72" s="582">
        <v>0</v>
      </c>
      <c r="BP72" s="582">
        <v>0</v>
      </c>
      <c r="BQ72" s="582">
        <v>0</v>
      </c>
      <c r="BR72" s="582">
        <v>0</v>
      </c>
      <c r="BS72" s="582">
        <v>0</v>
      </c>
      <c r="BT72" s="582">
        <v>0</v>
      </c>
      <c r="BU72" s="582">
        <f t="shared" si="109"/>
        <v>1638.33</v>
      </c>
      <c r="BV72" s="582">
        <v>269</v>
      </c>
      <c r="BW72" s="582">
        <v>323</v>
      </c>
      <c r="BX72" s="582">
        <v>823</v>
      </c>
      <c r="BY72" s="582">
        <v>223.33</v>
      </c>
      <c r="BZ72" s="582">
        <v>1638.33</v>
      </c>
      <c r="CA72" s="582"/>
      <c r="CB72" s="582"/>
      <c r="CC72" s="581" t="s">
        <v>425</v>
      </c>
      <c r="CD72" s="582">
        <v>23.4</v>
      </c>
      <c r="CE72" s="582">
        <v>1445</v>
      </c>
      <c r="CF72" s="581">
        <v>5.3</v>
      </c>
      <c r="CG72" s="581">
        <v>9.5</v>
      </c>
      <c r="CH72" s="582"/>
      <c r="CI72" s="582"/>
      <c r="CJ72" s="582"/>
      <c r="CK72" s="582">
        <v>269</v>
      </c>
      <c r="CL72" s="582"/>
      <c r="CM72" s="582">
        <v>1369.33</v>
      </c>
      <c r="CN72" s="582">
        <v>1369.33</v>
      </c>
      <c r="CO72" s="582"/>
      <c r="CP72" s="582">
        <v>1369.33</v>
      </c>
      <c r="CQ72" s="582">
        <f t="shared" si="154"/>
        <v>1369.33</v>
      </c>
      <c r="CR72" s="582">
        <v>684.5</v>
      </c>
      <c r="CS72" s="582">
        <v>684.83</v>
      </c>
      <c r="CT72" s="582">
        <v>0</v>
      </c>
      <c r="CU72" s="582">
        <v>0</v>
      </c>
      <c r="CV72" s="582">
        <v>0</v>
      </c>
      <c r="CW72" s="582">
        <v>0</v>
      </c>
      <c r="CX72" s="582">
        <v>0</v>
      </c>
      <c r="CY72" s="809">
        <f t="shared" si="111"/>
        <v>0</v>
      </c>
      <c r="CZ72" s="582"/>
      <c r="DA72" s="582"/>
      <c r="DB72" s="582"/>
      <c r="DC72" s="582"/>
      <c r="DD72" s="582"/>
      <c r="DE72" s="582">
        <v>1615.8093999999999</v>
      </c>
      <c r="DF72" s="582">
        <f t="shared" si="112"/>
        <v>1615.8093999999999</v>
      </c>
      <c r="DG72" s="582"/>
      <c r="DH72" s="582"/>
      <c r="DI72" s="582"/>
      <c r="DJ72" s="582">
        <v>808</v>
      </c>
      <c r="DK72" s="582"/>
      <c r="DL72" s="582">
        <v>807.80939999999987</v>
      </c>
      <c r="DM72" s="582"/>
      <c r="DN72" s="582">
        <v>0</v>
      </c>
      <c r="DO72" s="582">
        <v>0</v>
      </c>
      <c r="DP72" s="582"/>
      <c r="DQ72" s="582">
        <v>0</v>
      </c>
      <c r="DR72" s="582">
        <v>0</v>
      </c>
      <c r="DS72" s="582">
        <v>0</v>
      </c>
      <c r="DT72" s="582"/>
      <c r="DU72" s="582"/>
      <c r="DV72" s="582"/>
      <c r="DW72" s="582"/>
      <c r="DX72" s="582">
        <v>1615.8093999999999</v>
      </c>
      <c r="DY72" s="582"/>
      <c r="DZ72" s="582"/>
      <c r="EA72" s="582"/>
      <c r="EB72" s="582"/>
      <c r="EC72" s="582"/>
      <c r="ED72" s="582">
        <f t="shared" si="155"/>
        <v>0</v>
      </c>
      <c r="EE72" s="582"/>
      <c r="EF72" s="582"/>
      <c r="EG72" s="582">
        <v>1638.33</v>
      </c>
      <c r="EH72" s="582">
        <f t="shared" si="114"/>
        <v>1638.33</v>
      </c>
      <c r="EI72" s="582">
        <v>0</v>
      </c>
      <c r="EJ72" s="582">
        <v>0</v>
      </c>
      <c r="EK72" s="582">
        <v>1638.33</v>
      </c>
      <c r="EL72" s="582">
        <v>0</v>
      </c>
      <c r="EM72" s="582">
        <v>0</v>
      </c>
      <c r="EN72" s="582">
        <v>0</v>
      </c>
      <c r="EO72" s="582">
        <v>0</v>
      </c>
      <c r="EP72" s="582"/>
      <c r="EQ72" s="582"/>
      <c r="ER72" s="582">
        <f t="shared" si="156"/>
        <v>0</v>
      </c>
      <c r="ES72" s="584"/>
      <c r="ET72" s="585">
        <f t="shared" si="157"/>
        <v>246.47939999999997</v>
      </c>
      <c r="EU72" s="582">
        <f t="shared" si="158"/>
        <v>294.89939999999996</v>
      </c>
      <c r="EV72" s="586">
        <v>2011</v>
      </c>
      <c r="EW72" s="587">
        <f t="shared" si="159"/>
        <v>1.4945551736389578E-4</v>
      </c>
      <c r="EX72" s="582">
        <f t="shared" si="160"/>
        <v>1369.33</v>
      </c>
      <c r="EY72" s="582">
        <f t="shared" si="161"/>
        <v>0</v>
      </c>
      <c r="EZ72" s="582">
        <f t="shared" si="162"/>
        <v>0</v>
      </c>
      <c r="FA72" s="582">
        <f t="shared" si="163"/>
        <v>0</v>
      </c>
      <c r="FB72" s="582">
        <f t="shared" si="164"/>
        <v>0</v>
      </c>
      <c r="FC72" s="582"/>
      <c r="FD72" s="582">
        <f t="shared" si="165"/>
        <v>0</v>
      </c>
      <c r="FE72" s="582"/>
      <c r="FF72" s="582">
        <f t="shared" si="166"/>
        <v>0</v>
      </c>
      <c r="FG72" s="582"/>
      <c r="FH72" s="582"/>
      <c r="FI72" s="582"/>
      <c r="FJ72" s="582"/>
      <c r="FK72" s="582">
        <f t="shared" si="167"/>
        <v>1615.8093999999999</v>
      </c>
      <c r="FL72" s="582">
        <f t="shared" si="168"/>
        <v>0</v>
      </c>
      <c r="FM72" s="582">
        <f t="shared" si="169"/>
        <v>0</v>
      </c>
      <c r="FN72" s="582">
        <f t="shared" si="170"/>
        <v>0</v>
      </c>
      <c r="FO72" s="582">
        <f t="shared" si="171"/>
        <v>0</v>
      </c>
      <c r="FP72" s="582"/>
      <c r="FQ72" s="582">
        <f t="shared" si="172"/>
        <v>0</v>
      </c>
      <c r="FR72" s="582"/>
      <c r="FS72" s="582">
        <f t="shared" si="173"/>
        <v>0</v>
      </c>
      <c r="FT72" s="582"/>
      <c r="FU72" s="582"/>
      <c r="FV72" s="582"/>
      <c r="FW72" s="582"/>
      <c r="FX72" s="582"/>
      <c r="FY72" s="581" t="s">
        <v>417</v>
      </c>
      <c r="FZ72" s="582"/>
      <c r="GA72" s="582"/>
      <c r="GB72" s="582"/>
      <c r="GC72" s="582"/>
      <c r="GD72" s="582"/>
      <c r="GE72" s="582"/>
      <c r="GF72" s="304" t="s">
        <v>417</v>
      </c>
      <c r="GG72" s="304" t="s">
        <v>417</v>
      </c>
      <c r="GH72" s="304" t="s">
        <v>417</v>
      </c>
      <c r="GI72" s="304" t="s">
        <v>417</v>
      </c>
      <c r="GJ72" s="304" t="s">
        <v>417</v>
      </c>
      <c r="GK72" s="304" t="s">
        <v>418</v>
      </c>
      <c r="GL72" s="304" t="s">
        <v>417</v>
      </c>
      <c r="GM72" s="304" t="s">
        <v>417</v>
      </c>
      <c r="GN72" s="600"/>
      <c r="GO72" s="818"/>
      <c r="GP72" s="818" t="s">
        <v>1068</v>
      </c>
      <c r="GQ72" s="685"/>
      <c r="GR72" s="1002"/>
      <c r="GS72" s="590"/>
      <c r="GT72" s="811">
        <v>2</v>
      </c>
      <c r="GU72" s="811">
        <v>2</v>
      </c>
      <c r="GV72" s="590"/>
      <c r="GW72" s="590"/>
      <c r="GX72" s="590"/>
      <c r="GY72" s="590"/>
      <c r="GZ72" s="312">
        <v>4</v>
      </c>
      <c r="HA72" s="814">
        <f t="shared" si="174"/>
        <v>0</v>
      </c>
      <c r="HB72" s="815">
        <f t="shared" si="175"/>
        <v>0</v>
      </c>
      <c r="HC72" s="816">
        <f t="shared" si="176"/>
        <v>0</v>
      </c>
      <c r="HD72" s="815">
        <f t="shared" si="177"/>
        <v>0</v>
      </c>
      <c r="HE72" s="602">
        <v>0.1</v>
      </c>
      <c r="HF72" s="809">
        <f t="shared" si="178"/>
        <v>0</v>
      </c>
      <c r="HG72" s="811">
        <f t="shared" si="179"/>
        <v>0.3</v>
      </c>
      <c r="HH72" s="809">
        <f t="shared" si="180"/>
        <v>1638.33</v>
      </c>
      <c r="HI72" s="591">
        <f t="shared" si="90"/>
        <v>0</v>
      </c>
      <c r="HL72" s="688">
        <f t="shared" si="185"/>
        <v>0</v>
      </c>
    </row>
    <row r="73" spans="1:220" s="592" customFormat="1" ht="48" outlineLevel="1">
      <c r="A73" s="578" t="s">
        <v>390</v>
      </c>
      <c r="B73" s="579"/>
      <c r="C73" s="580">
        <v>58</v>
      </c>
      <c r="D73" s="580"/>
      <c r="E73" s="580"/>
      <c r="F73" s="267" t="s">
        <v>282</v>
      </c>
      <c r="G73" s="270"/>
      <c r="H73" s="270"/>
      <c r="I73" s="270"/>
      <c r="J73" s="581">
        <v>2011</v>
      </c>
      <c r="K73" s="581">
        <v>2011</v>
      </c>
      <c r="L73" s="581" t="s">
        <v>418</v>
      </c>
      <c r="M73" s="581" t="s">
        <v>418</v>
      </c>
      <c r="N73" s="581" t="s">
        <v>420</v>
      </c>
      <c r="O73" s="581" t="s">
        <v>420</v>
      </c>
      <c r="P73" s="273" t="s">
        <v>1358</v>
      </c>
      <c r="Q73" s="273">
        <v>1</v>
      </c>
      <c r="R73" s="273">
        <v>0</v>
      </c>
      <c r="S73" s="273">
        <v>2</v>
      </c>
      <c r="T73" s="273">
        <v>0</v>
      </c>
      <c r="U73" s="582">
        <v>0.1</v>
      </c>
      <c r="V73" s="582">
        <v>4.47</v>
      </c>
      <c r="W73" s="582">
        <v>0</v>
      </c>
      <c r="X73" s="582">
        <v>0</v>
      </c>
      <c r="Y73" s="583">
        <v>0.1</v>
      </c>
      <c r="Z73" s="582">
        <v>4.47</v>
      </c>
      <c r="AA73" s="582">
        <v>0</v>
      </c>
      <c r="AB73" s="582">
        <v>0</v>
      </c>
      <c r="AC73" s="583">
        <v>0.1</v>
      </c>
      <c r="AD73" s="583">
        <v>4.47</v>
      </c>
      <c r="AE73" s="583">
        <v>0</v>
      </c>
      <c r="AF73" s="583">
        <v>0</v>
      </c>
      <c r="AG73" s="582">
        <f t="shared" si="146"/>
        <v>0.1</v>
      </c>
      <c r="AH73" s="582">
        <f t="shared" si="147"/>
        <v>4.47</v>
      </c>
      <c r="AI73" s="582">
        <f t="shared" si="148"/>
        <v>0</v>
      </c>
      <c r="AJ73" s="582">
        <f t="shared" si="149"/>
        <v>0</v>
      </c>
      <c r="AK73" s="582">
        <f t="shared" si="181"/>
        <v>0</v>
      </c>
      <c r="AL73" s="582">
        <f t="shared" si="182"/>
        <v>0</v>
      </c>
      <c r="AM73" s="582"/>
      <c r="AN73" s="582"/>
      <c r="AO73" s="582">
        <f t="shared" si="183"/>
        <v>0</v>
      </c>
      <c r="AP73" s="582">
        <f t="shared" si="184"/>
        <v>0</v>
      </c>
      <c r="AQ73" s="582"/>
      <c r="AR73" s="582"/>
      <c r="AS73" s="582">
        <f t="shared" si="150"/>
        <v>0</v>
      </c>
      <c r="AT73" s="582">
        <f t="shared" si="151"/>
        <v>0</v>
      </c>
      <c r="AU73" s="582"/>
      <c r="AV73" s="582"/>
      <c r="AW73" s="582">
        <f t="shared" si="152"/>
        <v>0.1</v>
      </c>
      <c r="AX73" s="582">
        <f t="shared" si="153"/>
        <v>4.47</v>
      </c>
      <c r="AY73" s="582"/>
      <c r="AZ73" s="582"/>
      <c r="BA73" s="582"/>
      <c r="BB73" s="582"/>
      <c r="BC73" s="582"/>
      <c r="BD73" s="582"/>
      <c r="BE73" s="582"/>
      <c r="BF73" s="582"/>
      <c r="BG73" s="582"/>
      <c r="BH73" s="582"/>
      <c r="BI73" s="582">
        <v>0.1</v>
      </c>
      <c r="BJ73" s="582">
        <v>4.47</v>
      </c>
      <c r="BK73" s="582"/>
      <c r="BL73" s="582"/>
      <c r="BM73" s="582">
        <v>0</v>
      </c>
      <c r="BN73" s="582">
        <v>0</v>
      </c>
      <c r="BO73" s="582">
        <v>0</v>
      </c>
      <c r="BP73" s="582">
        <v>0</v>
      </c>
      <c r="BQ73" s="582">
        <v>0</v>
      </c>
      <c r="BR73" s="582">
        <v>0</v>
      </c>
      <c r="BS73" s="582">
        <v>0</v>
      </c>
      <c r="BT73" s="582">
        <v>0</v>
      </c>
      <c r="BU73" s="582">
        <f t="shared" si="109"/>
        <v>10957</v>
      </c>
      <c r="BV73" s="582">
        <v>591</v>
      </c>
      <c r="BW73" s="582">
        <v>1170</v>
      </c>
      <c r="BX73" s="582">
        <v>6979</v>
      </c>
      <c r="BY73" s="582">
        <v>2217</v>
      </c>
      <c r="BZ73" s="582">
        <v>10957</v>
      </c>
      <c r="CA73" s="582"/>
      <c r="CB73" s="582"/>
      <c r="CC73" s="581" t="s">
        <v>425</v>
      </c>
      <c r="CD73" s="582">
        <v>30</v>
      </c>
      <c r="CE73" s="582">
        <v>16255</v>
      </c>
      <c r="CF73" s="581">
        <v>16</v>
      </c>
      <c r="CG73" s="581">
        <v>20</v>
      </c>
      <c r="CH73" s="582"/>
      <c r="CI73" s="582"/>
      <c r="CJ73" s="582"/>
      <c r="CK73" s="582">
        <v>591</v>
      </c>
      <c r="CL73" s="582"/>
      <c r="CM73" s="582">
        <v>10366</v>
      </c>
      <c r="CN73" s="582">
        <v>10366</v>
      </c>
      <c r="CO73" s="582"/>
      <c r="CP73" s="582">
        <v>10366</v>
      </c>
      <c r="CQ73" s="582">
        <f t="shared" si="154"/>
        <v>10366</v>
      </c>
      <c r="CR73" s="582">
        <v>1036</v>
      </c>
      <c r="CS73" s="582">
        <v>4080</v>
      </c>
      <c r="CT73" s="582">
        <v>1110</v>
      </c>
      <c r="CU73" s="582">
        <v>4140</v>
      </c>
      <c r="CV73" s="582">
        <v>414</v>
      </c>
      <c r="CW73" s="582">
        <v>1242</v>
      </c>
      <c r="CX73" s="582">
        <v>2484</v>
      </c>
      <c r="CY73" s="809">
        <f t="shared" si="111"/>
        <v>0</v>
      </c>
      <c r="CZ73" s="582"/>
      <c r="DA73" s="582"/>
      <c r="DB73" s="582"/>
      <c r="DC73" s="582"/>
      <c r="DD73" s="582"/>
      <c r="DE73" s="582">
        <v>12231.88</v>
      </c>
      <c r="DF73" s="582">
        <f t="shared" si="112"/>
        <v>12231.880000000001</v>
      </c>
      <c r="DG73" s="582"/>
      <c r="DH73" s="582"/>
      <c r="DI73" s="582"/>
      <c r="DJ73" s="582">
        <v>3670</v>
      </c>
      <c r="DK73" s="582"/>
      <c r="DL73" s="582">
        <v>2446</v>
      </c>
      <c r="DM73" s="582"/>
      <c r="DN73" s="582">
        <v>2446</v>
      </c>
      <c r="DO73" s="582">
        <v>3669.88</v>
      </c>
      <c r="DP73" s="582"/>
      <c r="DQ73" s="582">
        <v>366.98800000000006</v>
      </c>
      <c r="DR73" s="582">
        <v>1100.9640000000002</v>
      </c>
      <c r="DS73" s="582">
        <v>2201.9279999999999</v>
      </c>
      <c r="DT73" s="582"/>
      <c r="DU73" s="582"/>
      <c r="DV73" s="582"/>
      <c r="DW73" s="582"/>
      <c r="DX73" s="582">
        <v>12231.880000000001</v>
      </c>
      <c r="DY73" s="582"/>
      <c r="DZ73" s="582"/>
      <c r="EA73" s="582"/>
      <c r="EB73" s="582"/>
      <c r="EC73" s="582"/>
      <c r="ED73" s="582">
        <f t="shared" si="155"/>
        <v>0</v>
      </c>
      <c r="EE73" s="582"/>
      <c r="EF73" s="582"/>
      <c r="EG73" s="582">
        <v>10957</v>
      </c>
      <c r="EH73" s="582">
        <f t="shared" si="114"/>
        <v>10957</v>
      </c>
      <c r="EI73" s="582"/>
      <c r="EJ73" s="582"/>
      <c r="EK73" s="582"/>
      <c r="EL73" s="582">
        <v>10957</v>
      </c>
      <c r="EM73" s="582">
        <v>1095.7</v>
      </c>
      <c r="EN73" s="582">
        <v>3287.1</v>
      </c>
      <c r="EO73" s="582">
        <v>6574.1999999999989</v>
      </c>
      <c r="EP73" s="582"/>
      <c r="EQ73" s="582"/>
      <c r="ER73" s="582">
        <f t="shared" si="156"/>
        <v>0</v>
      </c>
      <c r="ES73" s="584"/>
      <c r="ET73" s="585">
        <f t="shared" si="157"/>
        <v>1865.8799999999999</v>
      </c>
      <c r="EU73" s="582">
        <f t="shared" si="158"/>
        <v>1972.26</v>
      </c>
      <c r="EV73" s="586">
        <v>2012</v>
      </c>
      <c r="EW73" s="587">
        <f t="shared" si="159"/>
        <v>1.1313970284695025E-3</v>
      </c>
      <c r="EX73" s="582">
        <f t="shared" si="160"/>
        <v>10366</v>
      </c>
      <c r="EY73" s="582">
        <f t="shared" si="161"/>
        <v>0</v>
      </c>
      <c r="EZ73" s="582">
        <f t="shared" si="162"/>
        <v>0</v>
      </c>
      <c r="FA73" s="582">
        <f t="shared" si="163"/>
        <v>0</v>
      </c>
      <c r="FB73" s="582">
        <f t="shared" si="164"/>
        <v>0</v>
      </c>
      <c r="FC73" s="582"/>
      <c r="FD73" s="582">
        <f t="shared" si="165"/>
        <v>0</v>
      </c>
      <c r="FE73" s="582"/>
      <c r="FF73" s="582">
        <f t="shared" si="166"/>
        <v>0</v>
      </c>
      <c r="FG73" s="582"/>
      <c r="FH73" s="582"/>
      <c r="FI73" s="582"/>
      <c r="FJ73" s="582"/>
      <c r="FK73" s="582">
        <f t="shared" si="167"/>
        <v>12231.880000000001</v>
      </c>
      <c r="FL73" s="582">
        <f t="shared" si="168"/>
        <v>0</v>
      </c>
      <c r="FM73" s="582">
        <f t="shared" si="169"/>
        <v>0</v>
      </c>
      <c r="FN73" s="582">
        <f t="shared" si="170"/>
        <v>0</v>
      </c>
      <c r="FO73" s="582">
        <f t="shared" si="171"/>
        <v>0</v>
      </c>
      <c r="FP73" s="582"/>
      <c r="FQ73" s="582">
        <f t="shared" si="172"/>
        <v>0</v>
      </c>
      <c r="FR73" s="582"/>
      <c r="FS73" s="582">
        <f t="shared" si="173"/>
        <v>0</v>
      </c>
      <c r="FT73" s="582"/>
      <c r="FU73" s="582"/>
      <c r="FV73" s="582"/>
      <c r="FW73" s="582"/>
      <c r="FX73" s="582"/>
      <c r="FY73" s="581" t="s">
        <v>417</v>
      </c>
      <c r="FZ73" s="582"/>
      <c r="GA73" s="582"/>
      <c r="GB73" s="582"/>
      <c r="GC73" s="582"/>
      <c r="GD73" s="582"/>
      <c r="GE73" s="582"/>
      <c r="GF73" s="304" t="s">
        <v>417</v>
      </c>
      <c r="GG73" s="304" t="s">
        <v>417</v>
      </c>
      <c r="GH73" s="304" t="s">
        <v>417</v>
      </c>
      <c r="GI73" s="304" t="s">
        <v>417</v>
      </c>
      <c r="GJ73" s="304" t="s">
        <v>417</v>
      </c>
      <c r="GK73" s="304" t="s">
        <v>417</v>
      </c>
      <c r="GL73" s="304" t="s">
        <v>418</v>
      </c>
      <c r="GM73" s="304" t="s">
        <v>417</v>
      </c>
      <c r="GN73" s="600"/>
      <c r="GO73" s="818"/>
      <c r="GP73" s="818" t="s">
        <v>1068</v>
      </c>
      <c r="GQ73" s="685"/>
      <c r="GR73" s="1002"/>
      <c r="GS73" s="590"/>
      <c r="GT73" s="811">
        <v>2</v>
      </c>
      <c r="GU73" s="811">
        <v>2</v>
      </c>
      <c r="GV73" s="590"/>
      <c r="GW73" s="590"/>
      <c r="GX73" s="590"/>
      <c r="GY73" s="590"/>
      <c r="GZ73" s="312">
        <v>4</v>
      </c>
      <c r="HA73" s="814">
        <f t="shared" si="174"/>
        <v>0</v>
      </c>
      <c r="HB73" s="815">
        <f t="shared" si="175"/>
        <v>0</v>
      </c>
      <c r="HC73" s="816">
        <f t="shared" si="176"/>
        <v>0</v>
      </c>
      <c r="HD73" s="815">
        <f t="shared" si="177"/>
        <v>0</v>
      </c>
      <c r="HE73" s="602">
        <v>0.1</v>
      </c>
      <c r="HF73" s="809">
        <f t="shared" si="178"/>
        <v>0</v>
      </c>
      <c r="HG73" s="811">
        <f t="shared" si="179"/>
        <v>4.47</v>
      </c>
      <c r="HH73" s="809">
        <f t="shared" si="180"/>
        <v>10957</v>
      </c>
      <c r="HI73" s="591">
        <f t="shared" si="90"/>
        <v>0</v>
      </c>
      <c r="HL73" s="688">
        <f t="shared" si="185"/>
        <v>0</v>
      </c>
    </row>
    <row r="74" spans="1:220" s="592" customFormat="1" ht="36" outlineLevel="1">
      <c r="A74" s="578" t="s">
        <v>386</v>
      </c>
      <c r="B74" s="579"/>
      <c r="C74" s="580">
        <v>59</v>
      </c>
      <c r="D74" s="580"/>
      <c r="E74" s="580"/>
      <c r="F74" s="267" t="s">
        <v>283</v>
      </c>
      <c r="G74" s="270"/>
      <c r="H74" s="270"/>
      <c r="I74" s="270"/>
      <c r="J74" s="581">
        <v>2011</v>
      </c>
      <c r="K74" s="581">
        <v>2011</v>
      </c>
      <c r="L74" s="581"/>
      <c r="M74" s="581" t="s">
        <v>417</v>
      </c>
      <c r="N74" s="581" t="s">
        <v>417</v>
      </c>
      <c r="O74" s="581" t="s">
        <v>417</v>
      </c>
      <c r="P74" s="273" t="s">
        <v>1346</v>
      </c>
      <c r="Q74" s="273" t="s">
        <v>1345</v>
      </c>
      <c r="R74" s="273" t="s">
        <v>1345</v>
      </c>
      <c r="S74" s="273">
        <v>1</v>
      </c>
      <c r="T74" s="273">
        <v>2</v>
      </c>
      <c r="U74" s="582">
        <v>0.4</v>
      </c>
      <c r="V74" s="582">
        <v>1.2</v>
      </c>
      <c r="W74" s="582">
        <v>0</v>
      </c>
      <c r="X74" s="582">
        <v>0</v>
      </c>
      <c r="Y74" s="583">
        <v>0.4</v>
      </c>
      <c r="Z74" s="582">
        <v>1.2</v>
      </c>
      <c r="AA74" s="582">
        <v>0</v>
      </c>
      <c r="AB74" s="582">
        <v>0</v>
      </c>
      <c r="AC74" s="583">
        <v>0.4</v>
      </c>
      <c r="AD74" s="583">
        <v>1.2</v>
      </c>
      <c r="AE74" s="583">
        <v>0</v>
      </c>
      <c r="AF74" s="583">
        <v>0</v>
      </c>
      <c r="AG74" s="582">
        <f t="shared" si="146"/>
        <v>0.4</v>
      </c>
      <c r="AH74" s="582">
        <f t="shared" si="147"/>
        <v>1.2</v>
      </c>
      <c r="AI74" s="582">
        <f t="shared" si="148"/>
        <v>0</v>
      </c>
      <c r="AJ74" s="582">
        <f t="shared" si="149"/>
        <v>0</v>
      </c>
      <c r="AK74" s="582">
        <f t="shared" si="181"/>
        <v>0</v>
      </c>
      <c r="AL74" s="582">
        <f t="shared" si="182"/>
        <v>0</v>
      </c>
      <c r="AM74" s="582"/>
      <c r="AN74" s="582"/>
      <c r="AO74" s="582">
        <f t="shared" si="183"/>
        <v>0</v>
      </c>
      <c r="AP74" s="582">
        <f t="shared" si="184"/>
        <v>0</v>
      </c>
      <c r="AQ74" s="582"/>
      <c r="AR74" s="582"/>
      <c r="AS74" s="582">
        <f t="shared" si="150"/>
        <v>0</v>
      </c>
      <c r="AT74" s="582">
        <f t="shared" si="151"/>
        <v>0</v>
      </c>
      <c r="AU74" s="582"/>
      <c r="AV74" s="582"/>
      <c r="AW74" s="582">
        <f t="shared" si="152"/>
        <v>0.4</v>
      </c>
      <c r="AX74" s="582">
        <f t="shared" si="153"/>
        <v>1.2</v>
      </c>
      <c r="AY74" s="582"/>
      <c r="AZ74" s="582"/>
      <c r="BA74" s="582"/>
      <c r="BB74" s="582"/>
      <c r="BC74" s="582"/>
      <c r="BD74" s="582"/>
      <c r="BE74" s="582"/>
      <c r="BF74" s="582"/>
      <c r="BG74" s="582"/>
      <c r="BH74" s="582"/>
      <c r="BI74" s="582">
        <v>0.4</v>
      </c>
      <c r="BJ74" s="582">
        <v>1.2</v>
      </c>
      <c r="BK74" s="582"/>
      <c r="BL74" s="582"/>
      <c r="BM74" s="582">
        <v>0.4</v>
      </c>
      <c r="BN74" s="582">
        <v>0.6</v>
      </c>
      <c r="BO74" s="582">
        <v>0</v>
      </c>
      <c r="BP74" s="582">
        <v>0</v>
      </c>
      <c r="BQ74" s="582">
        <v>0.4</v>
      </c>
      <c r="BR74" s="582">
        <v>0.6</v>
      </c>
      <c r="BS74" s="582">
        <v>0</v>
      </c>
      <c r="BT74" s="582">
        <v>0</v>
      </c>
      <c r="BU74" s="582">
        <f t="shared" si="109"/>
        <v>1925</v>
      </c>
      <c r="BV74" s="582">
        <v>192.5</v>
      </c>
      <c r="BW74" s="582">
        <v>600</v>
      </c>
      <c r="BX74" s="582">
        <v>1055.5</v>
      </c>
      <c r="BY74" s="582">
        <v>77</v>
      </c>
      <c r="BZ74" s="582">
        <v>1925</v>
      </c>
      <c r="CA74" s="582"/>
      <c r="CB74" s="582"/>
      <c r="CC74" s="581" t="s">
        <v>425</v>
      </c>
      <c r="CD74" s="582">
        <v>78.8</v>
      </c>
      <c r="CE74" s="582">
        <v>18759</v>
      </c>
      <c r="CF74" s="581">
        <v>1.5</v>
      </c>
      <c r="CG74" s="581">
        <v>1.8</v>
      </c>
      <c r="CH74" s="582"/>
      <c r="CI74" s="582"/>
      <c r="CJ74" s="582"/>
      <c r="CK74" s="582">
        <v>192.5</v>
      </c>
      <c r="CL74" s="582"/>
      <c r="CM74" s="582">
        <v>1733.5</v>
      </c>
      <c r="CN74" s="582">
        <v>1733.5</v>
      </c>
      <c r="CO74" s="582"/>
      <c r="CP74" s="582">
        <v>1733.5</v>
      </c>
      <c r="CQ74" s="582">
        <f t="shared" si="154"/>
        <v>1733.5</v>
      </c>
      <c r="CR74" s="582">
        <v>0</v>
      </c>
      <c r="CS74" s="582">
        <v>346.70000000000005</v>
      </c>
      <c r="CT74" s="582">
        <v>520.04999999999995</v>
      </c>
      <c r="CU74" s="582">
        <v>866.75</v>
      </c>
      <c r="CV74" s="582">
        <v>86.674999999999997</v>
      </c>
      <c r="CW74" s="582">
        <v>260.02499999999998</v>
      </c>
      <c r="CX74" s="582">
        <v>520.05000000000007</v>
      </c>
      <c r="CY74" s="809">
        <f t="shared" si="111"/>
        <v>0</v>
      </c>
      <c r="CZ74" s="582"/>
      <c r="DA74" s="582"/>
      <c r="DB74" s="582"/>
      <c r="DC74" s="582"/>
      <c r="DD74" s="582"/>
      <c r="DE74" s="582">
        <v>2045.53</v>
      </c>
      <c r="DF74" s="582">
        <f t="shared" si="112"/>
        <v>2045.53</v>
      </c>
      <c r="DG74" s="582"/>
      <c r="DH74" s="582"/>
      <c r="DI74" s="582"/>
      <c r="DJ74" s="582">
        <v>0</v>
      </c>
      <c r="DK74" s="582"/>
      <c r="DL74" s="582">
        <v>409.10599999999999</v>
      </c>
      <c r="DM74" s="582"/>
      <c r="DN74" s="582">
        <v>613.65899999999999</v>
      </c>
      <c r="DO74" s="582">
        <v>1022.765</v>
      </c>
      <c r="DP74" s="582"/>
      <c r="DQ74" s="582">
        <v>102.2765</v>
      </c>
      <c r="DR74" s="582">
        <v>306.8295</v>
      </c>
      <c r="DS74" s="582">
        <v>613.65899999999988</v>
      </c>
      <c r="DT74" s="582"/>
      <c r="DU74" s="582"/>
      <c r="DV74" s="582"/>
      <c r="DW74" s="582"/>
      <c r="DX74" s="582">
        <v>2045.53</v>
      </c>
      <c r="DY74" s="582"/>
      <c r="DZ74" s="582"/>
      <c r="EA74" s="582"/>
      <c r="EB74" s="582"/>
      <c r="EC74" s="582"/>
      <c r="ED74" s="582">
        <f t="shared" si="155"/>
        <v>0</v>
      </c>
      <c r="EE74" s="582"/>
      <c r="EF74" s="582"/>
      <c r="EG74" s="582">
        <v>1926</v>
      </c>
      <c r="EH74" s="582">
        <f t="shared" si="114"/>
        <v>1926</v>
      </c>
      <c r="EI74" s="582"/>
      <c r="EJ74" s="582"/>
      <c r="EK74" s="582"/>
      <c r="EL74" s="582">
        <v>1926</v>
      </c>
      <c r="EM74" s="582">
        <v>192.6</v>
      </c>
      <c r="EN74" s="582">
        <v>577.79999999999995</v>
      </c>
      <c r="EO74" s="582">
        <v>1155.6000000000001</v>
      </c>
      <c r="EP74" s="582"/>
      <c r="EQ74" s="582"/>
      <c r="ER74" s="582">
        <f t="shared" si="156"/>
        <v>0</v>
      </c>
      <c r="ES74" s="584"/>
      <c r="ET74" s="585">
        <f t="shared" si="157"/>
        <v>312.02999999999997</v>
      </c>
      <c r="EU74" s="582">
        <f t="shared" si="158"/>
        <v>346.68</v>
      </c>
      <c r="EV74" s="586">
        <v>2012</v>
      </c>
      <c r="EW74" s="587">
        <f t="shared" si="159"/>
        <v>1.8920285055487967E-4</v>
      </c>
      <c r="EX74" s="582">
        <f t="shared" si="160"/>
        <v>1733.5</v>
      </c>
      <c r="EY74" s="582">
        <f t="shared" si="161"/>
        <v>0</v>
      </c>
      <c r="EZ74" s="582">
        <f t="shared" si="162"/>
        <v>0</v>
      </c>
      <c r="FA74" s="582">
        <f t="shared" si="163"/>
        <v>0</v>
      </c>
      <c r="FB74" s="582">
        <f t="shared" si="164"/>
        <v>0</v>
      </c>
      <c r="FC74" s="582"/>
      <c r="FD74" s="582">
        <f t="shared" si="165"/>
        <v>0</v>
      </c>
      <c r="FE74" s="582"/>
      <c r="FF74" s="582">
        <f t="shared" si="166"/>
        <v>0</v>
      </c>
      <c r="FG74" s="582"/>
      <c r="FH74" s="582"/>
      <c r="FI74" s="582"/>
      <c r="FJ74" s="582"/>
      <c r="FK74" s="582">
        <f t="shared" si="167"/>
        <v>2045.53</v>
      </c>
      <c r="FL74" s="582">
        <f t="shared" si="168"/>
        <v>0</v>
      </c>
      <c r="FM74" s="582">
        <f t="shared" si="169"/>
        <v>0</v>
      </c>
      <c r="FN74" s="582">
        <f t="shared" si="170"/>
        <v>0</v>
      </c>
      <c r="FO74" s="582">
        <f t="shared" si="171"/>
        <v>0</v>
      </c>
      <c r="FP74" s="582"/>
      <c r="FQ74" s="582">
        <f t="shared" si="172"/>
        <v>0</v>
      </c>
      <c r="FR74" s="582"/>
      <c r="FS74" s="582">
        <f t="shared" si="173"/>
        <v>0</v>
      </c>
      <c r="FT74" s="582"/>
      <c r="FU74" s="582"/>
      <c r="FV74" s="582"/>
      <c r="FW74" s="582"/>
      <c r="FX74" s="582"/>
      <c r="FY74" s="581" t="s">
        <v>417</v>
      </c>
      <c r="FZ74" s="582"/>
      <c r="GA74" s="582"/>
      <c r="GB74" s="582"/>
      <c r="GC74" s="582"/>
      <c r="GD74" s="582"/>
      <c r="GE74" s="582"/>
      <c r="GF74" s="304" t="s">
        <v>417</v>
      </c>
      <c r="GG74" s="304" t="s">
        <v>417</v>
      </c>
      <c r="GH74" s="304" t="s">
        <v>417</v>
      </c>
      <c r="GI74" s="304" t="s">
        <v>417</v>
      </c>
      <c r="GJ74" s="304" t="s">
        <v>417</v>
      </c>
      <c r="GK74" s="304"/>
      <c r="GL74" s="304"/>
      <c r="GM74" s="304"/>
      <c r="GN74" s="600"/>
      <c r="GO74" s="818"/>
      <c r="GP74" s="818" t="s">
        <v>1068</v>
      </c>
      <c r="GQ74" s="685"/>
      <c r="GR74" s="1002"/>
      <c r="GS74" s="590"/>
      <c r="GT74" s="811">
        <v>2</v>
      </c>
      <c r="GU74" s="811">
        <v>2</v>
      </c>
      <c r="GV74" s="590"/>
      <c r="GW74" s="590"/>
      <c r="GX74" s="590"/>
      <c r="GY74" s="590"/>
      <c r="GZ74" s="312">
        <v>4</v>
      </c>
      <c r="HA74" s="814">
        <f t="shared" si="174"/>
        <v>0</v>
      </c>
      <c r="HB74" s="815">
        <f t="shared" si="175"/>
        <v>0</v>
      </c>
      <c r="HC74" s="816">
        <f t="shared" si="176"/>
        <v>0</v>
      </c>
      <c r="HD74" s="815">
        <f t="shared" si="177"/>
        <v>0</v>
      </c>
      <c r="HE74" s="602">
        <v>0.4</v>
      </c>
      <c r="HF74" s="809">
        <f t="shared" si="178"/>
        <v>0</v>
      </c>
      <c r="HG74" s="811">
        <f t="shared" si="179"/>
        <v>1.2</v>
      </c>
      <c r="HH74" s="809">
        <f t="shared" si="180"/>
        <v>1926</v>
      </c>
      <c r="HI74" s="591">
        <f t="shared" si="90"/>
        <v>0</v>
      </c>
      <c r="HL74" s="688">
        <f t="shared" si="185"/>
        <v>0</v>
      </c>
    </row>
    <row r="75" spans="1:220" s="592" customFormat="1" ht="36" outlineLevel="1">
      <c r="A75" s="578" t="s">
        <v>386</v>
      </c>
      <c r="B75" s="579"/>
      <c r="C75" s="580">
        <v>60</v>
      </c>
      <c r="D75" s="580"/>
      <c r="E75" s="580"/>
      <c r="F75" s="267" t="s">
        <v>284</v>
      </c>
      <c r="G75" s="270"/>
      <c r="H75" s="270"/>
      <c r="I75" s="270"/>
      <c r="J75" s="581">
        <v>2011</v>
      </c>
      <c r="K75" s="581">
        <v>2011</v>
      </c>
      <c r="L75" s="581"/>
      <c r="M75" s="581" t="s">
        <v>417</v>
      </c>
      <c r="N75" s="581" t="s">
        <v>417</v>
      </c>
      <c r="O75" s="581" t="s">
        <v>417</v>
      </c>
      <c r="P75" s="273" t="s">
        <v>1346</v>
      </c>
      <c r="Q75" s="273" t="s">
        <v>1345</v>
      </c>
      <c r="R75" s="273" t="s">
        <v>1345</v>
      </c>
      <c r="S75" s="273">
        <v>1</v>
      </c>
      <c r="T75" s="273">
        <v>2</v>
      </c>
      <c r="U75" s="582">
        <v>0.4</v>
      </c>
      <c r="V75" s="582">
        <v>1.1200000000000001</v>
      </c>
      <c r="W75" s="582">
        <v>0</v>
      </c>
      <c r="X75" s="582">
        <v>0</v>
      </c>
      <c r="Y75" s="583">
        <v>0.4</v>
      </c>
      <c r="Z75" s="582">
        <v>1.1200000000000001</v>
      </c>
      <c r="AA75" s="582">
        <v>0</v>
      </c>
      <c r="AB75" s="582">
        <v>0</v>
      </c>
      <c r="AC75" s="583">
        <v>0.4</v>
      </c>
      <c r="AD75" s="583">
        <v>1.1200000000000001</v>
      </c>
      <c r="AE75" s="583">
        <v>0</v>
      </c>
      <c r="AF75" s="583">
        <v>0</v>
      </c>
      <c r="AG75" s="582">
        <f t="shared" si="146"/>
        <v>0.4</v>
      </c>
      <c r="AH75" s="582">
        <f t="shared" si="147"/>
        <v>1.1200000000000001</v>
      </c>
      <c r="AI75" s="582">
        <f t="shared" si="148"/>
        <v>0</v>
      </c>
      <c r="AJ75" s="582">
        <f t="shared" si="149"/>
        <v>0</v>
      </c>
      <c r="AK75" s="582">
        <f t="shared" si="181"/>
        <v>0</v>
      </c>
      <c r="AL75" s="582">
        <f t="shared" si="182"/>
        <v>0</v>
      </c>
      <c r="AM75" s="582"/>
      <c r="AN75" s="582"/>
      <c r="AO75" s="582">
        <f t="shared" si="183"/>
        <v>0</v>
      </c>
      <c r="AP75" s="582">
        <f t="shared" si="184"/>
        <v>0</v>
      </c>
      <c r="AQ75" s="582"/>
      <c r="AR75" s="582"/>
      <c r="AS75" s="582">
        <f t="shared" si="150"/>
        <v>0</v>
      </c>
      <c r="AT75" s="582">
        <f t="shared" si="151"/>
        <v>0</v>
      </c>
      <c r="AU75" s="582"/>
      <c r="AV75" s="582"/>
      <c r="AW75" s="582">
        <f t="shared" si="152"/>
        <v>0.4</v>
      </c>
      <c r="AX75" s="582">
        <f t="shared" si="153"/>
        <v>1.1200000000000001</v>
      </c>
      <c r="AY75" s="582"/>
      <c r="AZ75" s="582"/>
      <c r="BA75" s="582"/>
      <c r="BB75" s="582"/>
      <c r="BC75" s="582"/>
      <c r="BD75" s="582"/>
      <c r="BE75" s="582"/>
      <c r="BF75" s="582"/>
      <c r="BG75" s="582"/>
      <c r="BH75" s="582"/>
      <c r="BI75" s="582">
        <v>0.4</v>
      </c>
      <c r="BJ75" s="582">
        <v>1.1200000000000001</v>
      </c>
      <c r="BK75" s="582"/>
      <c r="BL75" s="582"/>
      <c r="BM75" s="582">
        <v>0.4</v>
      </c>
      <c r="BN75" s="582">
        <v>0.56000000000000005</v>
      </c>
      <c r="BO75" s="582">
        <v>0</v>
      </c>
      <c r="BP75" s="582">
        <v>0</v>
      </c>
      <c r="BQ75" s="582">
        <v>0.4</v>
      </c>
      <c r="BR75" s="582">
        <v>0.56000000000000005</v>
      </c>
      <c r="BS75" s="582">
        <v>0</v>
      </c>
      <c r="BT75" s="582">
        <v>0</v>
      </c>
      <c r="BU75" s="582">
        <f t="shared" si="109"/>
        <v>1940</v>
      </c>
      <c r="BV75" s="582">
        <v>194</v>
      </c>
      <c r="BW75" s="582">
        <v>600</v>
      </c>
      <c r="BX75" s="582">
        <v>1068.4000000000001</v>
      </c>
      <c r="BY75" s="582">
        <v>77.599999999999994</v>
      </c>
      <c r="BZ75" s="582">
        <v>1940</v>
      </c>
      <c r="CA75" s="582"/>
      <c r="CB75" s="582"/>
      <c r="CC75" s="581" t="s">
        <v>425</v>
      </c>
      <c r="CD75" s="582">
        <v>66.3</v>
      </c>
      <c r="CE75" s="582">
        <v>13841</v>
      </c>
      <c r="CF75" s="581">
        <v>1.8</v>
      </c>
      <c r="CG75" s="581">
        <v>2.2000000000000002</v>
      </c>
      <c r="CH75" s="582"/>
      <c r="CI75" s="582"/>
      <c r="CJ75" s="582"/>
      <c r="CK75" s="582">
        <v>194</v>
      </c>
      <c r="CL75" s="582"/>
      <c r="CM75" s="582">
        <v>1746</v>
      </c>
      <c r="CN75" s="582">
        <v>1745.9999999999998</v>
      </c>
      <c r="CO75" s="582"/>
      <c r="CP75" s="582">
        <v>1746</v>
      </c>
      <c r="CQ75" s="582">
        <f t="shared" si="154"/>
        <v>1746</v>
      </c>
      <c r="CR75" s="582">
        <v>0</v>
      </c>
      <c r="CS75" s="582">
        <v>349.20000000000005</v>
      </c>
      <c r="CT75" s="582">
        <v>523.79999999999995</v>
      </c>
      <c r="CU75" s="582">
        <v>873</v>
      </c>
      <c r="CV75" s="582">
        <v>87.3</v>
      </c>
      <c r="CW75" s="582">
        <v>261.89999999999998</v>
      </c>
      <c r="CX75" s="582">
        <v>523.80000000000007</v>
      </c>
      <c r="CY75" s="809">
        <f t="shared" si="111"/>
        <v>0</v>
      </c>
      <c r="CZ75" s="582"/>
      <c r="DA75" s="582"/>
      <c r="DB75" s="582"/>
      <c r="DC75" s="582"/>
      <c r="DD75" s="582"/>
      <c r="DE75" s="582">
        <v>2060.2800000000002</v>
      </c>
      <c r="DF75" s="582">
        <f t="shared" si="112"/>
        <v>2060.2799999999997</v>
      </c>
      <c r="DG75" s="582"/>
      <c r="DH75" s="582"/>
      <c r="DI75" s="582"/>
      <c r="DJ75" s="582">
        <v>0</v>
      </c>
      <c r="DK75" s="582"/>
      <c r="DL75" s="582">
        <v>412.05599999999998</v>
      </c>
      <c r="DM75" s="582"/>
      <c r="DN75" s="582">
        <v>618.08399999999995</v>
      </c>
      <c r="DO75" s="582">
        <v>1030.1399999999999</v>
      </c>
      <c r="DP75" s="582"/>
      <c r="DQ75" s="582">
        <v>103.01399999999998</v>
      </c>
      <c r="DR75" s="582">
        <v>309.04199999999997</v>
      </c>
      <c r="DS75" s="582">
        <v>618.08399999999983</v>
      </c>
      <c r="DT75" s="582"/>
      <c r="DU75" s="582"/>
      <c r="DV75" s="582"/>
      <c r="DW75" s="582"/>
      <c r="DX75" s="582">
        <v>2060.2799999999997</v>
      </c>
      <c r="DY75" s="582"/>
      <c r="DZ75" s="582"/>
      <c r="EA75" s="582"/>
      <c r="EB75" s="582"/>
      <c r="EC75" s="582"/>
      <c r="ED75" s="582">
        <f t="shared" si="155"/>
        <v>0</v>
      </c>
      <c r="EE75" s="582"/>
      <c r="EF75" s="582"/>
      <c r="EG75" s="582">
        <v>1940</v>
      </c>
      <c r="EH75" s="582">
        <f t="shared" si="114"/>
        <v>1940</v>
      </c>
      <c r="EI75" s="582"/>
      <c r="EJ75" s="582"/>
      <c r="EK75" s="582"/>
      <c r="EL75" s="582">
        <v>1940</v>
      </c>
      <c r="EM75" s="582">
        <v>194</v>
      </c>
      <c r="EN75" s="582">
        <v>582</v>
      </c>
      <c r="EO75" s="582">
        <v>1164</v>
      </c>
      <c r="EP75" s="582"/>
      <c r="EQ75" s="582"/>
      <c r="ER75" s="582">
        <f t="shared" si="156"/>
        <v>0</v>
      </c>
      <c r="ES75" s="584"/>
      <c r="ET75" s="585">
        <f t="shared" si="157"/>
        <v>314.27999999999997</v>
      </c>
      <c r="EU75" s="582">
        <f t="shared" si="158"/>
        <v>349.2</v>
      </c>
      <c r="EV75" s="586">
        <v>2012</v>
      </c>
      <c r="EW75" s="587">
        <f t="shared" si="159"/>
        <v>1.9056716300479946E-4</v>
      </c>
      <c r="EX75" s="582">
        <f t="shared" si="160"/>
        <v>1746</v>
      </c>
      <c r="EY75" s="582">
        <f t="shared" si="161"/>
        <v>0</v>
      </c>
      <c r="EZ75" s="582">
        <f t="shared" si="162"/>
        <v>0</v>
      </c>
      <c r="FA75" s="582">
        <f t="shared" si="163"/>
        <v>0</v>
      </c>
      <c r="FB75" s="582">
        <f t="shared" si="164"/>
        <v>0</v>
      </c>
      <c r="FC75" s="582"/>
      <c r="FD75" s="582">
        <f t="shared" si="165"/>
        <v>0</v>
      </c>
      <c r="FE75" s="582"/>
      <c r="FF75" s="582">
        <f t="shared" si="166"/>
        <v>0</v>
      </c>
      <c r="FG75" s="582"/>
      <c r="FH75" s="582"/>
      <c r="FI75" s="582"/>
      <c r="FJ75" s="582"/>
      <c r="FK75" s="582">
        <f t="shared" si="167"/>
        <v>2060.2799999999997</v>
      </c>
      <c r="FL75" s="582">
        <f t="shared" si="168"/>
        <v>0</v>
      </c>
      <c r="FM75" s="582">
        <f t="shared" si="169"/>
        <v>0</v>
      </c>
      <c r="FN75" s="582">
        <f t="shared" si="170"/>
        <v>0</v>
      </c>
      <c r="FO75" s="582">
        <f t="shared" si="171"/>
        <v>0</v>
      </c>
      <c r="FP75" s="582"/>
      <c r="FQ75" s="582">
        <f t="shared" si="172"/>
        <v>0</v>
      </c>
      <c r="FR75" s="582"/>
      <c r="FS75" s="582">
        <f t="shared" si="173"/>
        <v>0</v>
      </c>
      <c r="FT75" s="582"/>
      <c r="FU75" s="582"/>
      <c r="FV75" s="582"/>
      <c r="FW75" s="582"/>
      <c r="FX75" s="582"/>
      <c r="FY75" s="581" t="s">
        <v>417</v>
      </c>
      <c r="FZ75" s="582"/>
      <c r="GA75" s="582"/>
      <c r="GB75" s="582"/>
      <c r="GC75" s="582"/>
      <c r="GD75" s="582"/>
      <c r="GE75" s="582"/>
      <c r="GF75" s="304" t="s">
        <v>417</v>
      </c>
      <c r="GG75" s="304" t="s">
        <v>417</v>
      </c>
      <c r="GH75" s="304" t="s">
        <v>417</v>
      </c>
      <c r="GI75" s="304" t="s">
        <v>417</v>
      </c>
      <c r="GJ75" s="304" t="s">
        <v>417</v>
      </c>
      <c r="GK75" s="304"/>
      <c r="GL75" s="304"/>
      <c r="GM75" s="304"/>
      <c r="GN75" s="600"/>
      <c r="GO75" s="818"/>
      <c r="GP75" s="818" t="s">
        <v>1068</v>
      </c>
      <c r="GQ75" s="685"/>
      <c r="GR75" s="1002"/>
      <c r="GS75" s="590"/>
      <c r="GT75" s="811">
        <v>2</v>
      </c>
      <c r="GU75" s="811">
        <v>2</v>
      </c>
      <c r="GV75" s="590"/>
      <c r="GW75" s="590"/>
      <c r="GX75" s="590"/>
      <c r="GY75" s="590"/>
      <c r="GZ75" s="312">
        <v>4</v>
      </c>
      <c r="HA75" s="814">
        <f t="shared" si="174"/>
        <v>0</v>
      </c>
      <c r="HB75" s="815">
        <f t="shared" si="175"/>
        <v>0</v>
      </c>
      <c r="HC75" s="816">
        <f t="shared" si="176"/>
        <v>0</v>
      </c>
      <c r="HD75" s="815">
        <f t="shared" si="177"/>
        <v>0</v>
      </c>
      <c r="HE75" s="602">
        <v>0.4</v>
      </c>
      <c r="HF75" s="809">
        <f t="shared" si="178"/>
        <v>0</v>
      </c>
      <c r="HG75" s="811">
        <f t="shared" si="179"/>
        <v>1.1200000000000001</v>
      </c>
      <c r="HH75" s="809">
        <f t="shared" si="180"/>
        <v>1940</v>
      </c>
      <c r="HI75" s="591">
        <f t="shared" si="90"/>
        <v>0</v>
      </c>
      <c r="HL75" s="688">
        <f t="shared" si="185"/>
        <v>0</v>
      </c>
    </row>
    <row r="76" spans="1:220" s="592" customFormat="1" ht="36" outlineLevel="1">
      <c r="A76" s="578" t="s">
        <v>386</v>
      </c>
      <c r="B76" s="579"/>
      <c r="C76" s="580">
        <v>61</v>
      </c>
      <c r="D76" s="580"/>
      <c r="E76" s="580"/>
      <c r="F76" s="267" t="s">
        <v>285</v>
      </c>
      <c r="G76" s="270"/>
      <c r="H76" s="270"/>
      <c r="I76" s="270"/>
      <c r="J76" s="581">
        <v>2011</v>
      </c>
      <c r="K76" s="581">
        <v>2011</v>
      </c>
      <c r="L76" s="581"/>
      <c r="M76" s="581" t="s">
        <v>417</v>
      </c>
      <c r="N76" s="581" t="s">
        <v>417</v>
      </c>
      <c r="O76" s="581" t="s">
        <v>417</v>
      </c>
      <c r="P76" s="273" t="s">
        <v>1346</v>
      </c>
      <c r="Q76" s="273" t="s">
        <v>1345</v>
      </c>
      <c r="R76" s="273" t="s">
        <v>1345</v>
      </c>
      <c r="S76" s="273">
        <v>1</v>
      </c>
      <c r="T76" s="273">
        <v>2</v>
      </c>
      <c r="U76" s="582">
        <v>0.25</v>
      </c>
      <c r="V76" s="582">
        <v>2</v>
      </c>
      <c r="W76" s="582">
        <v>0</v>
      </c>
      <c r="X76" s="582">
        <v>0</v>
      </c>
      <c r="Y76" s="583">
        <v>0.25</v>
      </c>
      <c r="Z76" s="582">
        <v>2</v>
      </c>
      <c r="AA76" s="582">
        <v>0</v>
      </c>
      <c r="AB76" s="582">
        <v>0</v>
      </c>
      <c r="AC76" s="583">
        <v>0.25</v>
      </c>
      <c r="AD76" s="583">
        <v>2</v>
      </c>
      <c r="AE76" s="583">
        <v>0</v>
      </c>
      <c r="AF76" s="583">
        <v>0</v>
      </c>
      <c r="AG76" s="582">
        <f t="shared" si="146"/>
        <v>0.25</v>
      </c>
      <c r="AH76" s="582">
        <f t="shared" si="147"/>
        <v>2</v>
      </c>
      <c r="AI76" s="582">
        <f t="shared" si="148"/>
        <v>0</v>
      </c>
      <c r="AJ76" s="582">
        <f t="shared" si="149"/>
        <v>0</v>
      </c>
      <c r="AK76" s="582">
        <f t="shared" si="181"/>
        <v>0</v>
      </c>
      <c r="AL76" s="582">
        <f t="shared" si="182"/>
        <v>0</v>
      </c>
      <c r="AM76" s="582"/>
      <c r="AN76" s="582"/>
      <c r="AO76" s="582">
        <f t="shared" si="183"/>
        <v>0</v>
      </c>
      <c r="AP76" s="582">
        <f t="shared" si="184"/>
        <v>0</v>
      </c>
      <c r="AQ76" s="582"/>
      <c r="AR76" s="582"/>
      <c r="AS76" s="582">
        <f t="shared" si="150"/>
        <v>0</v>
      </c>
      <c r="AT76" s="582">
        <f t="shared" si="151"/>
        <v>0</v>
      </c>
      <c r="AU76" s="582"/>
      <c r="AV76" s="582"/>
      <c r="AW76" s="582">
        <f t="shared" si="152"/>
        <v>0.25</v>
      </c>
      <c r="AX76" s="582">
        <f t="shared" si="153"/>
        <v>2</v>
      </c>
      <c r="AY76" s="582"/>
      <c r="AZ76" s="582"/>
      <c r="BA76" s="582"/>
      <c r="BB76" s="582"/>
      <c r="BC76" s="582"/>
      <c r="BD76" s="582"/>
      <c r="BE76" s="582"/>
      <c r="BF76" s="582"/>
      <c r="BG76" s="582"/>
      <c r="BH76" s="582"/>
      <c r="BI76" s="582">
        <v>0.25</v>
      </c>
      <c r="BJ76" s="582">
        <v>2</v>
      </c>
      <c r="BK76" s="582"/>
      <c r="BL76" s="582"/>
      <c r="BM76" s="582">
        <v>0.25</v>
      </c>
      <c r="BN76" s="582">
        <v>1</v>
      </c>
      <c r="BO76" s="582">
        <v>0</v>
      </c>
      <c r="BP76" s="582">
        <v>0</v>
      </c>
      <c r="BQ76" s="582">
        <v>0.25</v>
      </c>
      <c r="BR76" s="582">
        <v>1</v>
      </c>
      <c r="BS76" s="582">
        <v>0</v>
      </c>
      <c r="BT76" s="582">
        <v>0</v>
      </c>
      <c r="BU76" s="582">
        <f t="shared" si="109"/>
        <v>2840</v>
      </c>
      <c r="BV76" s="582">
        <v>240</v>
      </c>
      <c r="BW76" s="582">
        <v>600</v>
      </c>
      <c r="BX76" s="582">
        <v>1886.4</v>
      </c>
      <c r="BY76" s="582">
        <v>113.6</v>
      </c>
      <c r="BZ76" s="582">
        <v>2840</v>
      </c>
      <c r="CA76" s="582"/>
      <c r="CB76" s="582"/>
      <c r="CC76" s="581" t="s">
        <v>425</v>
      </c>
      <c r="CD76" s="582">
        <v>53.3</v>
      </c>
      <c r="CE76" s="582">
        <v>14388</v>
      </c>
      <c r="CF76" s="581">
        <v>2.2999999999999998</v>
      </c>
      <c r="CG76" s="581">
        <v>2.9</v>
      </c>
      <c r="CH76" s="582"/>
      <c r="CI76" s="582"/>
      <c r="CJ76" s="582"/>
      <c r="CK76" s="582">
        <v>240</v>
      </c>
      <c r="CL76" s="582"/>
      <c r="CM76" s="582">
        <v>2600</v>
      </c>
      <c r="CN76" s="582">
        <v>2600</v>
      </c>
      <c r="CO76" s="582"/>
      <c r="CP76" s="582">
        <v>2600</v>
      </c>
      <c r="CQ76" s="582">
        <f t="shared" si="154"/>
        <v>2600</v>
      </c>
      <c r="CR76" s="582">
        <v>0</v>
      </c>
      <c r="CS76" s="582">
        <v>520</v>
      </c>
      <c r="CT76" s="582">
        <v>780</v>
      </c>
      <c r="CU76" s="582">
        <v>1300</v>
      </c>
      <c r="CV76" s="582">
        <v>130</v>
      </c>
      <c r="CW76" s="582">
        <v>390</v>
      </c>
      <c r="CX76" s="582">
        <v>780</v>
      </c>
      <c r="CY76" s="809">
        <f t="shared" si="111"/>
        <v>0</v>
      </c>
      <c r="CZ76" s="582"/>
      <c r="DA76" s="582"/>
      <c r="DB76" s="582"/>
      <c r="DC76" s="582"/>
      <c r="DD76" s="582"/>
      <c r="DE76" s="582">
        <v>3068</v>
      </c>
      <c r="DF76" s="582">
        <f t="shared" si="112"/>
        <v>3068</v>
      </c>
      <c r="DG76" s="582"/>
      <c r="DH76" s="582"/>
      <c r="DI76" s="582"/>
      <c r="DJ76" s="582">
        <v>0</v>
      </c>
      <c r="DK76" s="582"/>
      <c r="DL76" s="582">
        <v>613.6</v>
      </c>
      <c r="DM76" s="582"/>
      <c r="DN76" s="582">
        <v>920.4</v>
      </c>
      <c r="DO76" s="582">
        <v>1534</v>
      </c>
      <c r="DP76" s="582"/>
      <c r="DQ76" s="582">
        <v>153.4</v>
      </c>
      <c r="DR76" s="582">
        <v>460.2</v>
      </c>
      <c r="DS76" s="582">
        <v>920.39999999999986</v>
      </c>
      <c r="DT76" s="582"/>
      <c r="DU76" s="582"/>
      <c r="DV76" s="582"/>
      <c r="DW76" s="582"/>
      <c r="DX76" s="582">
        <v>3068</v>
      </c>
      <c r="DY76" s="582"/>
      <c r="DZ76" s="582"/>
      <c r="EA76" s="582"/>
      <c r="EB76" s="582"/>
      <c r="EC76" s="582"/>
      <c r="ED76" s="582">
        <f t="shared" si="155"/>
        <v>0</v>
      </c>
      <c r="EE76" s="582"/>
      <c r="EF76" s="582"/>
      <c r="EG76" s="582">
        <v>2840</v>
      </c>
      <c r="EH76" s="582">
        <f t="shared" si="114"/>
        <v>2840</v>
      </c>
      <c r="EI76" s="582"/>
      <c r="EJ76" s="582"/>
      <c r="EK76" s="582"/>
      <c r="EL76" s="582">
        <v>2840</v>
      </c>
      <c r="EM76" s="582">
        <v>284</v>
      </c>
      <c r="EN76" s="582">
        <v>852</v>
      </c>
      <c r="EO76" s="582">
        <v>1704</v>
      </c>
      <c r="EP76" s="582"/>
      <c r="EQ76" s="582"/>
      <c r="ER76" s="582">
        <f t="shared" si="156"/>
        <v>0</v>
      </c>
      <c r="ES76" s="584"/>
      <c r="ET76" s="585">
        <f t="shared" si="157"/>
        <v>468</v>
      </c>
      <c r="EU76" s="582">
        <f t="shared" si="158"/>
        <v>511.2</v>
      </c>
      <c r="EV76" s="586">
        <v>2012</v>
      </c>
      <c r="EW76" s="587">
        <f t="shared" si="159"/>
        <v>2.8377698958332106E-4</v>
      </c>
      <c r="EX76" s="582">
        <f t="shared" si="160"/>
        <v>2600</v>
      </c>
      <c r="EY76" s="582">
        <f t="shared" si="161"/>
        <v>0</v>
      </c>
      <c r="EZ76" s="582">
        <f t="shared" si="162"/>
        <v>0</v>
      </c>
      <c r="FA76" s="582">
        <f t="shared" si="163"/>
        <v>0</v>
      </c>
      <c r="FB76" s="582">
        <f t="shared" si="164"/>
        <v>0</v>
      </c>
      <c r="FC76" s="582"/>
      <c r="FD76" s="582">
        <f t="shared" si="165"/>
        <v>0</v>
      </c>
      <c r="FE76" s="582"/>
      <c r="FF76" s="582">
        <f t="shared" si="166"/>
        <v>0</v>
      </c>
      <c r="FG76" s="582"/>
      <c r="FH76" s="582"/>
      <c r="FI76" s="582"/>
      <c r="FJ76" s="582"/>
      <c r="FK76" s="582">
        <f t="shared" si="167"/>
        <v>3068</v>
      </c>
      <c r="FL76" s="582">
        <f t="shared" si="168"/>
        <v>0</v>
      </c>
      <c r="FM76" s="582">
        <f t="shared" si="169"/>
        <v>0</v>
      </c>
      <c r="FN76" s="582">
        <f t="shared" si="170"/>
        <v>0</v>
      </c>
      <c r="FO76" s="582">
        <f t="shared" si="171"/>
        <v>0</v>
      </c>
      <c r="FP76" s="582"/>
      <c r="FQ76" s="582">
        <f t="shared" si="172"/>
        <v>0</v>
      </c>
      <c r="FR76" s="582"/>
      <c r="FS76" s="582">
        <f t="shared" si="173"/>
        <v>0</v>
      </c>
      <c r="FT76" s="582"/>
      <c r="FU76" s="582"/>
      <c r="FV76" s="582"/>
      <c r="FW76" s="582"/>
      <c r="FX76" s="582"/>
      <c r="FY76" s="581" t="s">
        <v>417</v>
      </c>
      <c r="FZ76" s="582"/>
      <c r="GA76" s="582"/>
      <c r="GB76" s="582"/>
      <c r="GC76" s="582"/>
      <c r="GD76" s="582"/>
      <c r="GE76" s="582"/>
      <c r="GF76" s="304" t="s">
        <v>417</v>
      </c>
      <c r="GG76" s="304" t="s">
        <v>417</v>
      </c>
      <c r="GH76" s="304" t="s">
        <v>417</v>
      </c>
      <c r="GI76" s="304" t="s">
        <v>417</v>
      </c>
      <c r="GJ76" s="304" t="s">
        <v>417</v>
      </c>
      <c r="GK76" s="304"/>
      <c r="GL76" s="304"/>
      <c r="GM76" s="304"/>
      <c r="GN76" s="600"/>
      <c r="GO76" s="818"/>
      <c r="GP76" s="818" t="s">
        <v>1068</v>
      </c>
      <c r="GQ76" s="685"/>
      <c r="GR76" s="1002"/>
      <c r="GS76" s="590"/>
      <c r="GT76" s="811">
        <v>2</v>
      </c>
      <c r="GU76" s="811">
        <v>2</v>
      </c>
      <c r="GV76" s="590"/>
      <c r="GW76" s="590"/>
      <c r="GX76" s="590"/>
      <c r="GY76" s="590"/>
      <c r="GZ76" s="312">
        <v>4</v>
      </c>
      <c r="HA76" s="814">
        <f t="shared" si="174"/>
        <v>0</v>
      </c>
      <c r="HB76" s="815">
        <f t="shared" si="175"/>
        <v>0</v>
      </c>
      <c r="HC76" s="816">
        <f t="shared" si="176"/>
        <v>0</v>
      </c>
      <c r="HD76" s="815">
        <f t="shared" si="177"/>
        <v>0</v>
      </c>
      <c r="HE76" s="602">
        <v>0.25</v>
      </c>
      <c r="HF76" s="809">
        <f t="shared" si="178"/>
        <v>0</v>
      </c>
      <c r="HG76" s="811">
        <f t="shared" si="179"/>
        <v>2</v>
      </c>
      <c r="HH76" s="809">
        <f t="shared" si="180"/>
        <v>2840</v>
      </c>
      <c r="HI76" s="591">
        <f t="shared" si="90"/>
        <v>0</v>
      </c>
      <c r="HL76" s="688">
        <f t="shared" si="185"/>
        <v>0</v>
      </c>
    </row>
    <row r="77" spans="1:220" s="592" customFormat="1" ht="36" outlineLevel="1">
      <c r="A77" s="578" t="s">
        <v>386</v>
      </c>
      <c r="B77" s="579"/>
      <c r="C77" s="580">
        <v>62</v>
      </c>
      <c r="D77" s="580"/>
      <c r="E77" s="580"/>
      <c r="F77" s="267" t="s">
        <v>286</v>
      </c>
      <c r="G77" s="270"/>
      <c r="H77" s="270"/>
      <c r="I77" s="270"/>
      <c r="J77" s="581">
        <v>2011</v>
      </c>
      <c r="K77" s="581">
        <v>2011</v>
      </c>
      <c r="L77" s="581"/>
      <c r="M77" s="581" t="s">
        <v>417</v>
      </c>
      <c r="N77" s="581" t="s">
        <v>417</v>
      </c>
      <c r="O77" s="581" t="s">
        <v>417</v>
      </c>
      <c r="P77" s="273" t="s">
        <v>1346</v>
      </c>
      <c r="Q77" s="273" t="s">
        <v>1345</v>
      </c>
      <c r="R77" s="273" t="s">
        <v>1345</v>
      </c>
      <c r="S77" s="273">
        <v>1</v>
      </c>
      <c r="T77" s="273">
        <v>2</v>
      </c>
      <c r="U77" s="582">
        <v>0.25</v>
      </c>
      <c r="V77" s="582">
        <v>2.5</v>
      </c>
      <c r="W77" s="582">
        <v>0</v>
      </c>
      <c r="X77" s="582">
        <v>0</v>
      </c>
      <c r="Y77" s="583">
        <v>0.25</v>
      </c>
      <c r="Z77" s="582">
        <v>2.5</v>
      </c>
      <c r="AA77" s="582">
        <v>0</v>
      </c>
      <c r="AB77" s="582">
        <v>0</v>
      </c>
      <c r="AC77" s="583">
        <v>0.25</v>
      </c>
      <c r="AD77" s="583">
        <v>2.5</v>
      </c>
      <c r="AE77" s="583">
        <v>0</v>
      </c>
      <c r="AF77" s="583">
        <v>0</v>
      </c>
      <c r="AG77" s="582">
        <f t="shared" si="146"/>
        <v>0.25</v>
      </c>
      <c r="AH77" s="582">
        <f t="shared" si="147"/>
        <v>2.5</v>
      </c>
      <c r="AI77" s="582">
        <f t="shared" si="148"/>
        <v>0</v>
      </c>
      <c r="AJ77" s="582">
        <f t="shared" si="149"/>
        <v>0</v>
      </c>
      <c r="AK77" s="582">
        <f t="shared" si="181"/>
        <v>0</v>
      </c>
      <c r="AL77" s="582">
        <f t="shared" si="182"/>
        <v>0</v>
      </c>
      <c r="AM77" s="582"/>
      <c r="AN77" s="582"/>
      <c r="AO77" s="582">
        <f t="shared" si="183"/>
        <v>0</v>
      </c>
      <c r="AP77" s="582">
        <f t="shared" si="184"/>
        <v>0</v>
      </c>
      <c r="AQ77" s="582"/>
      <c r="AR77" s="582"/>
      <c r="AS77" s="582">
        <f t="shared" si="150"/>
        <v>0</v>
      </c>
      <c r="AT77" s="582">
        <f t="shared" si="151"/>
        <v>0</v>
      </c>
      <c r="AU77" s="582"/>
      <c r="AV77" s="582"/>
      <c r="AW77" s="582">
        <f t="shared" si="152"/>
        <v>0.25</v>
      </c>
      <c r="AX77" s="582">
        <f t="shared" si="153"/>
        <v>2.5</v>
      </c>
      <c r="AY77" s="582"/>
      <c r="AZ77" s="582"/>
      <c r="BA77" s="582"/>
      <c r="BB77" s="582"/>
      <c r="BC77" s="582"/>
      <c r="BD77" s="582"/>
      <c r="BE77" s="582"/>
      <c r="BF77" s="582"/>
      <c r="BG77" s="582"/>
      <c r="BH77" s="582"/>
      <c r="BI77" s="582">
        <v>0.25</v>
      </c>
      <c r="BJ77" s="582">
        <v>2.5</v>
      </c>
      <c r="BK77" s="582"/>
      <c r="BL77" s="582"/>
      <c r="BM77" s="582">
        <v>0.25</v>
      </c>
      <c r="BN77" s="582">
        <v>2.5</v>
      </c>
      <c r="BO77" s="582">
        <v>0</v>
      </c>
      <c r="BP77" s="582">
        <v>0</v>
      </c>
      <c r="BQ77" s="582">
        <v>0.25</v>
      </c>
      <c r="BR77" s="582">
        <v>2.5</v>
      </c>
      <c r="BS77" s="582">
        <v>0</v>
      </c>
      <c r="BT77" s="582">
        <v>0</v>
      </c>
      <c r="BU77" s="582">
        <f t="shared" si="109"/>
        <v>2200</v>
      </c>
      <c r="BV77" s="582">
        <v>220</v>
      </c>
      <c r="BW77" s="582">
        <v>600</v>
      </c>
      <c r="BX77" s="582">
        <v>1292</v>
      </c>
      <c r="BY77" s="582">
        <v>88</v>
      </c>
      <c r="BZ77" s="582">
        <v>2200</v>
      </c>
      <c r="CA77" s="582"/>
      <c r="CB77" s="582"/>
      <c r="CC77" s="581" t="s">
        <v>425</v>
      </c>
      <c r="CD77" s="582">
        <v>63.5</v>
      </c>
      <c r="CE77" s="582">
        <v>14705</v>
      </c>
      <c r="CF77" s="581">
        <v>1.9</v>
      </c>
      <c r="CG77" s="581">
        <v>2.2999999999999998</v>
      </c>
      <c r="CH77" s="582"/>
      <c r="CI77" s="582"/>
      <c r="CJ77" s="582"/>
      <c r="CK77" s="582">
        <v>220</v>
      </c>
      <c r="CL77" s="582"/>
      <c r="CM77" s="582">
        <v>1980</v>
      </c>
      <c r="CN77" s="582">
        <v>1980.0000000000002</v>
      </c>
      <c r="CO77" s="582"/>
      <c r="CP77" s="582">
        <v>1980</v>
      </c>
      <c r="CQ77" s="582">
        <f t="shared" si="154"/>
        <v>1980</v>
      </c>
      <c r="CR77" s="582">
        <v>0</v>
      </c>
      <c r="CS77" s="582">
        <v>396</v>
      </c>
      <c r="CT77" s="582">
        <v>594</v>
      </c>
      <c r="CU77" s="582">
        <v>990</v>
      </c>
      <c r="CV77" s="582">
        <v>99</v>
      </c>
      <c r="CW77" s="582">
        <v>297</v>
      </c>
      <c r="CX77" s="582">
        <v>594</v>
      </c>
      <c r="CY77" s="809">
        <f t="shared" si="111"/>
        <v>0</v>
      </c>
      <c r="CZ77" s="582"/>
      <c r="DA77" s="582"/>
      <c r="DB77" s="582"/>
      <c r="DC77" s="582"/>
      <c r="DD77" s="582"/>
      <c r="DE77" s="582">
        <v>2336.4</v>
      </c>
      <c r="DF77" s="582">
        <f t="shared" si="112"/>
        <v>2336.4</v>
      </c>
      <c r="DG77" s="582"/>
      <c r="DH77" s="582"/>
      <c r="DI77" s="582"/>
      <c r="DJ77" s="582">
        <v>0</v>
      </c>
      <c r="DK77" s="582"/>
      <c r="DL77" s="582">
        <v>467.28000000000003</v>
      </c>
      <c r="DM77" s="582"/>
      <c r="DN77" s="582">
        <v>700.92</v>
      </c>
      <c r="DO77" s="582">
        <v>1168.2</v>
      </c>
      <c r="DP77" s="582"/>
      <c r="DQ77" s="582">
        <v>116.82</v>
      </c>
      <c r="DR77" s="582">
        <v>350.46</v>
      </c>
      <c r="DS77" s="582">
        <v>700.92000000000007</v>
      </c>
      <c r="DT77" s="582"/>
      <c r="DU77" s="582"/>
      <c r="DV77" s="582"/>
      <c r="DW77" s="582"/>
      <c r="DX77" s="582">
        <v>2336.4</v>
      </c>
      <c r="DY77" s="582"/>
      <c r="DZ77" s="582"/>
      <c r="EA77" s="582"/>
      <c r="EB77" s="582"/>
      <c r="EC77" s="582"/>
      <c r="ED77" s="582">
        <f t="shared" si="155"/>
        <v>0</v>
      </c>
      <c r="EE77" s="582"/>
      <c r="EF77" s="582"/>
      <c r="EG77" s="582">
        <v>2200</v>
      </c>
      <c r="EH77" s="582">
        <f t="shared" si="114"/>
        <v>2200</v>
      </c>
      <c r="EI77" s="582"/>
      <c r="EJ77" s="582"/>
      <c r="EK77" s="582"/>
      <c r="EL77" s="582">
        <v>2200</v>
      </c>
      <c r="EM77" s="582">
        <v>220</v>
      </c>
      <c r="EN77" s="582">
        <v>660</v>
      </c>
      <c r="EO77" s="582">
        <v>1320</v>
      </c>
      <c r="EP77" s="582"/>
      <c r="EQ77" s="582"/>
      <c r="ER77" s="582">
        <f t="shared" si="156"/>
        <v>0</v>
      </c>
      <c r="ES77" s="584"/>
      <c r="ET77" s="585">
        <f t="shared" si="157"/>
        <v>356.4</v>
      </c>
      <c r="EU77" s="582">
        <f t="shared" si="158"/>
        <v>396</v>
      </c>
      <c r="EV77" s="586">
        <v>2012</v>
      </c>
      <c r="EW77" s="587">
        <f t="shared" si="159"/>
        <v>2.1610709206729836E-4</v>
      </c>
      <c r="EX77" s="582">
        <f t="shared" si="160"/>
        <v>1980</v>
      </c>
      <c r="EY77" s="582">
        <f t="shared" si="161"/>
        <v>0</v>
      </c>
      <c r="EZ77" s="582">
        <f t="shared" si="162"/>
        <v>0</v>
      </c>
      <c r="FA77" s="582">
        <f t="shared" si="163"/>
        <v>0</v>
      </c>
      <c r="FB77" s="582">
        <f t="shared" si="164"/>
        <v>0</v>
      </c>
      <c r="FC77" s="582"/>
      <c r="FD77" s="582">
        <f t="shared" si="165"/>
        <v>0</v>
      </c>
      <c r="FE77" s="582"/>
      <c r="FF77" s="582">
        <f t="shared" si="166"/>
        <v>0</v>
      </c>
      <c r="FG77" s="582"/>
      <c r="FH77" s="582"/>
      <c r="FI77" s="582"/>
      <c r="FJ77" s="582"/>
      <c r="FK77" s="582">
        <f t="shared" si="167"/>
        <v>2336.4</v>
      </c>
      <c r="FL77" s="582">
        <f t="shared" si="168"/>
        <v>0</v>
      </c>
      <c r="FM77" s="582">
        <f t="shared" si="169"/>
        <v>0</v>
      </c>
      <c r="FN77" s="582">
        <f t="shared" si="170"/>
        <v>0</v>
      </c>
      <c r="FO77" s="582">
        <f t="shared" si="171"/>
        <v>0</v>
      </c>
      <c r="FP77" s="582"/>
      <c r="FQ77" s="582">
        <f t="shared" si="172"/>
        <v>0</v>
      </c>
      <c r="FR77" s="582"/>
      <c r="FS77" s="582">
        <f t="shared" si="173"/>
        <v>0</v>
      </c>
      <c r="FT77" s="582"/>
      <c r="FU77" s="582"/>
      <c r="FV77" s="582"/>
      <c r="FW77" s="582"/>
      <c r="FX77" s="582"/>
      <c r="FY77" s="581" t="s">
        <v>417</v>
      </c>
      <c r="FZ77" s="582"/>
      <c r="GA77" s="582"/>
      <c r="GB77" s="582"/>
      <c r="GC77" s="582"/>
      <c r="GD77" s="582"/>
      <c r="GE77" s="582"/>
      <c r="GF77" s="304" t="s">
        <v>417</v>
      </c>
      <c r="GG77" s="304" t="s">
        <v>417</v>
      </c>
      <c r="GH77" s="304" t="s">
        <v>417</v>
      </c>
      <c r="GI77" s="304" t="s">
        <v>417</v>
      </c>
      <c r="GJ77" s="304" t="s">
        <v>417</v>
      </c>
      <c r="GK77" s="304"/>
      <c r="GL77" s="304"/>
      <c r="GM77" s="304"/>
      <c r="GN77" s="600"/>
      <c r="GO77" s="818"/>
      <c r="GP77" s="818" t="s">
        <v>1068</v>
      </c>
      <c r="GQ77" s="685"/>
      <c r="GR77" s="1002"/>
      <c r="GS77" s="590"/>
      <c r="GT77" s="811">
        <v>2</v>
      </c>
      <c r="GU77" s="811">
        <v>2</v>
      </c>
      <c r="GV77" s="590"/>
      <c r="GW77" s="590"/>
      <c r="GX77" s="590"/>
      <c r="GY77" s="590"/>
      <c r="GZ77" s="312">
        <v>4</v>
      </c>
      <c r="HA77" s="814">
        <f t="shared" si="174"/>
        <v>0</v>
      </c>
      <c r="HB77" s="815">
        <f t="shared" si="175"/>
        <v>0</v>
      </c>
      <c r="HC77" s="816">
        <f t="shared" si="176"/>
        <v>0</v>
      </c>
      <c r="HD77" s="815">
        <f t="shared" si="177"/>
        <v>0</v>
      </c>
      <c r="HE77" s="602">
        <v>0.25</v>
      </c>
      <c r="HF77" s="809">
        <f t="shared" si="178"/>
        <v>0</v>
      </c>
      <c r="HG77" s="811">
        <f t="shared" si="179"/>
        <v>2.5</v>
      </c>
      <c r="HH77" s="809">
        <f t="shared" si="180"/>
        <v>2200</v>
      </c>
      <c r="HI77" s="591">
        <f t="shared" ref="HI77:HI138" si="186">Y77-HA77-HE77</f>
        <v>0</v>
      </c>
      <c r="HL77" s="688">
        <f t="shared" si="185"/>
        <v>0</v>
      </c>
    </row>
    <row r="78" spans="1:220" s="592" customFormat="1" ht="36" outlineLevel="1">
      <c r="A78" s="578" t="s">
        <v>386</v>
      </c>
      <c r="B78" s="579"/>
      <c r="C78" s="580">
        <v>63</v>
      </c>
      <c r="D78" s="580"/>
      <c r="E78" s="580"/>
      <c r="F78" s="267" t="s">
        <v>287</v>
      </c>
      <c r="G78" s="270"/>
      <c r="H78" s="270"/>
      <c r="I78" s="270"/>
      <c r="J78" s="581">
        <v>2011</v>
      </c>
      <c r="K78" s="581">
        <v>2011</v>
      </c>
      <c r="L78" s="581"/>
      <c r="M78" s="581" t="s">
        <v>417</v>
      </c>
      <c r="N78" s="581" t="s">
        <v>417</v>
      </c>
      <c r="O78" s="581" t="s">
        <v>417</v>
      </c>
      <c r="P78" s="273" t="s">
        <v>1346</v>
      </c>
      <c r="Q78" s="273" t="s">
        <v>1345</v>
      </c>
      <c r="R78" s="273" t="s">
        <v>1345</v>
      </c>
      <c r="S78" s="273">
        <v>1</v>
      </c>
      <c r="T78" s="273">
        <v>2</v>
      </c>
      <c r="U78" s="582">
        <v>0.25</v>
      </c>
      <c r="V78" s="582">
        <v>1.5</v>
      </c>
      <c r="W78" s="582">
        <v>0</v>
      </c>
      <c r="X78" s="582">
        <v>0</v>
      </c>
      <c r="Y78" s="583">
        <v>0.25</v>
      </c>
      <c r="Z78" s="582">
        <v>1.5</v>
      </c>
      <c r="AA78" s="582">
        <v>0</v>
      </c>
      <c r="AB78" s="582">
        <v>0</v>
      </c>
      <c r="AC78" s="583">
        <v>0.25</v>
      </c>
      <c r="AD78" s="583">
        <v>1.5</v>
      </c>
      <c r="AE78" s="583">
        <v>0</v>
      </c>
      <c r="AF78" s="583">
        <v>0</v>
      </c>
      <c r="AG78" s="582">
        <f t="shared" si="146"/>
        <v>0.25</v>
      </c>
      <c r="AH78" s="582">
        <f t="shared" si="147"/>
        <v>1.5</v>
      </c>
      <c r="AI78" s="582">
        <f t="shared" si="148"/>
        <v>0</v>
      </c>
      <c r="AJ78" s="582">
        <f t="shared" si="149"/>
        <v>0</v>
      </c>
      <c r="AK78" s="582">
        <f t="shared" si="181"/>
        <v>0</v>
      </c>
      <c r="AL78" s="582">
        <f t="shared" si="182"/>
        <v>0</v>
      </c>
      <c r="AM78" s="582"/>
      <c r="AN78" s="582"/>
      <c r="AO78" s="582">
        <f t="shared" si="183"/>
        <v>0</v>
      </c>
      <c r="AP78" s="582">
        <f t="shared" si="184"/>
        <v>0</v>
      </c>
      <c r="AQ78" s="582"/>
      <c r="AR78" s="582"/>
      <c r="AS78" s="582">
        <f t="shared" si="150"/>
        <v>0</v>
      </c>
      <c r="AT78" s="582">
        <f t="shared" si="151"/>
        <v>0</v>
      </c>
      <c r="AU78" s="582"/>
      <c r="AV78" s="582"/>
      <c r="AW78" s="582">
        <f t="shared" si="152"/>
        <v>0.25</v>
      </c>
      <c r="AX78" s="582">
        <f t="shared" si="153"/>
        <v>1.5</v>
      </c>
      <c r="AY78" s="582"/>
      <c r="AZ78" s="582"/>
      <c r="BA78" s="582"/>
      <c r="BB78" s="582"/>
      <c r="BC78" s="582"/>
      <c r="BD78" s="582"/>
      <c r="BE78" s="582"/>
      <c r="BF78" s="582"/>
      <c r="BG78" s="582"/>
      <c r="BH78" s="582"/>
      <c r="BI78" s="582">
        <v>0.25</v>
      </c>
      <c r="BJ78" s="582">
        <v>1.5</v>
      </c>
      <c r="BK78" s="582"/>
      <c r="BL78" s="582"/>
      <c r="BM78" s="582">
        <v>0.25</v>
      </c>
      <c r="BN78" s="582">
        <v>1.5</v>
      </c>
      <c r="BO78" s="582">
        <v>0</v>
      </c>
      <c r="BP78" s="582">
        <v>0</v>
      </c>
      <c r="BQ78" s="582">
        <v>0.25</v>
      </c>
      <c r="BR78" s="582">
        <v>1.5</v>
      </c>
      <c r="BS78" s="582">
        <v>0</v>
      </c>
      <c r="BT78" s="582">
        <v>0</v>
      </c>
      <c r="BU78" s="582">
        <f t="shared" si="109"/>
        <v>2380</v>
      </c>
      <c r="BV78" s="582">
        <v>238</v>
      </c>
      <c r="BW78" s="582">
        <v>600</v>
      </c>
      <c r="BX78" s="582">
        <v>1446.8</v>
      </c>
      <c r="BY78" s="582">
        <v>95.2</v>
      </c>
      <c r="BZ78" s="582">
        <v>2380</v>
      </c>
      <c r="CA78" s="582"/>
      <c r="CB78" s="582"/>
      <c r="CC78" s="581" t="s">
        <v>425</v>
      </c>
      <c r="CD78" s="582">
        <v>59.8</v>
      </c>
      <c r="CE78" s="582">
        <v>14514</v>
      </c>
      <c r="CF78" s="581">
        <v>2</v>
      </c>
      <c r="CG78" s="581">
        <v>2.5</v>
      </c>
      <c r="CH78" s="582"/>
      <c r="CI78" s="582"/>
      <c r="CJ78" s="582"/>
      <c r="CK78" s="582">
        <v>238</v>
      </c>
      <c r="CL78" s="582"/>
      <c r="CM78" s="582">
        <v>2142</v>
      </c>
      <c r="CN78" s="582">
        <v>2142</v>
      </c>
      <c r="CO78" s="582"/>
      <c r="CP78" s="582">
        <v>2142</v>
      </c>
      <c r="CQ78" s="582">
        <f t="shared" si="154"/>
        <v>2142</v>
      </c>
      <c r="CR78" s="582">
        <v>0</v>
      </c>
      <c r="CS78" s="582">
        <v>428.40000000000003</v>
      </c>
      <c r="CT78" s="582">
        <v>642.6</v>
      </c>
      <c r="CU78" s="582">
        <v>1071</v>
      </c>
      <c r="CV78" s="582">
        <v>107.1</v>
      </c>
      <c r="CW78" s="582">
        <v>321.3</v>
      </c>
      <c r="CX78" s="582">
        <v>642.59999999999991</v>
      </c>
      <c r="CY78" s="809">
        <f t="shared" si="111"/>
        <v>0</v>
      </c>
      <c r="CZ78" s="582"/>
      <c r="DA78" s="582"/>
      <c r="DB78" s="582"/>
      <c r="DC78" s="582"/>
      <c r="DD78" s="582"/>
      <c r="DE78" s="582">
        <v>2527.56</v>
      </c>
      <c r="DF78" s="582">
        <f t="shared" si="112"/>
        <v>2527.56</v>
      </c>
      <c r="DG78" s="582"/>
      <c r="DH78" s="582"/>
      <c r="DI78" s="582"/>
      <c r="DJ78" s="582">
        <v>0</v>
      </c>
      <c r="DK78" s="582"/>
      <c r="DL78" s="582">
        <v>505.512</v>
      </c>
      <c r="DM78" s="582"/>
      <c r="DN78" s="582">
        <v>758.26799999999992</v>
      </c>
      <c r="DO78" s="582">
        <v>1263.78</v>
      </c>
      <c r="DP78" s="582"/>
      <c r="DQ78" s="582">
        <v>126.37799999999999</v>
      </c>
      <c r="DR78" s="582">
        <v>379.13400000000001</v>
      </c>
      <c r="DS78" s="582">
        <v>758.26800000000003</v>
      </c>
      <c r="DT78" s="582"/>
      <c r="DU78" s="582"/>
      <c r="DV78" s="582"/>
      <c r="DW78" s="582"/>
      <c r="DX78" s="582">
        <v>2527.56</v>
      </c>
      <c r="DY78" s="582"/>
      <c r="DZ78" s="582"/>
      <c r="EA78" s="582"/>
      <c r="EB78" s="582"/>
      <c r="EC78" s="582"/>
      <c r="ED78" s="582">
        <f t="shared" si="155"/>
        <v>0</v>
      </c>
      <c r="EE78" s="582"/>
      <c r="EF78" s="582"/>
      <c r="EG78" s="582">
        <v>2380</v>
      </c>
      <c r="EH78" s="582">
        <f t="shared" si="114"/>
        <v>2380</v>
      </c>
      <c r="EI78" s="582"/>
      <c r="EJ78" s="582"/>
      <c r="EK78" s="582"/>
      <c r="EL78" s="582">
        <v>2380</v>
      </c>
      <c r="EM78" s="582">
        <v>238</v>
      </c>
      <c r="EN78" s="582">
        <v>714</v>
      </c>
      <c r="EO78" s="582">
        <v>1428</v>
      </c>
      <c r="EP78" s="582"/>
      <c r="EQ78" s="582"/>
      <c r="ER78" s="582">
        <f t="shared" si="156"/>
        <v>0</v>
      </c>
      <c r="ES78" s="584"/>
      <c r="ET78" s="585">
        <f t="shared" si="157"/>
        <v>385.56</v>
      </c>
      <c r="EU78" s="582">
        <f t="shared" si="158"/>
        <v>428.4</v>
      </c>
      <c r="EV78" s="586">
        <v>2012</v>
      </c>
      <c r="EW78" s="587">
        <f t="shared" si="159"/>
        <v>2.3378858141825915E-4</v>
      </c>
      <c r="EX78" s="582">
        <f t="shared" si="160"/>
        <v>2142</v>
      </c>
      <c r="EY78" s="582">
        <f t="shared" si="161"/>
        <v>0</v>
      </c>
      <c r="EZ78" s="582">
        <f t="shared" si="162"/>
        <v>0</v>
      </c>
      <c r="FA78" s="582">
        <f t="shared" si="163"/>
        <v>0</v>
      </c>
      <c r="FB78" s="582">
        <f t="shared" si="164"/>
        <v>0</v>
      </c>
      <c r="FC78" s="582"/>
      <c r="FD78" s="582">
        <f t="shared" si="165"/>
        <v>0</v>
      </c>
      <c r="FE78" s="582"/>
      <c r="FF78" s="582">
        <f t="shared" si="166"/>
        <v>0</v>
      </c>
      <c r="FG78" s="582"/>
      <c r="FH78" s="582"/>
      <c r="FI78" s="582"/>
      <c r="FJ78" s="582"/>
      <c r="FK78" s="582">
        <f t="shared" si="167"/>
        <v>2527.56</v>
      </c>
      <c r="FL78" s="582">
        <f t="shared" si="168"/>
        <v>0</v>
      </c>
      <c r="FM78" s="582">
        <f t="shared" si="169"/>
        <v>0</v>
      </c>
      <c r="FN78" s="582">
        <f t="shared" si="170"/>
        <v>0</v>
      </c>
      <c r="FO78" s="582">
        <f t="shared" si="171"/>
        <v>0</v>
      </c>
      <c r="FP78" s="582"/>
      <c r="FQ78" s="582">
        <f t="shared" si="172"/>
        <v>0</v>
      </c>
      <c r="FR78" s="582"/>
      <c r="FS78" s="582">
        <f t="shared" si="173"/>
        <v>0</v>
      </c>
      <c r="FT78" s="582"/>
      <c r="FU78" s="582"/>
      <c r="FV78" s="582"/>
      <c r="FW78" s="582"/>
      <c r="FX78" s="582"/>
      <c r="FY78" s="581" t="s">
        <v>417</v>
      </c>
      <c r="FZ78" s="582"/>
      <c r="GA78" s="582"/>
      <c r="GB78" s="582"/>
      <c r="GC78" s="582"/>
      <c r="GD78" s="582"/>
      <c r="GE78" s="582"/>
      <c r="GF78" s="304" t="s">
        <v>417</v>
      </c>
      <c r="GG78" s="304" t="s">
        <v>417</v>
      </c>
      <c r="GH78" s="304" t="s">
        <v>417</v>
      </c>
      <c r="GI78" s="304" t="s">
        <v>417</v>
      </c>
      <c r="GJ78" s="304" t="s">
        <v>417</v>
      </c>
      <c r="GK78" s="304"/>
      <c r="GL78" s="304"/>
      <c r="GM78" s="304"/>
      <c r="GN78" s="600"/>
      <c r="GO78" s="818"/>
      <c r="GP78" s="818" t="s">
        <v>1068</v>
      </c>
      <c r="GQ78" s="685"/>
      <c r="GR78" s="1002"/>
      <c r="GS78" s="590"/>
      <c r="GT78" s="811">
        <v>2</v>
      </c>
      <c r="GU78" s="811">
        <v>2</v>
      </c>
      <c r="GV78" s="590"/>
      <c r="GW78" s="590"/>
      <c r="GX78" s="590"/>
      <c r="GY78" s="590"/>
      <c r="GZ78" s="312">
        <v>4</v>
      </c>
      <c r="HA78" s="814">
        <f t="shared" si="174"/>
        <v>0</v>
      </c>
      <c r="HB78" s="815">
        <f t="shared" si="175"/>
        <v>0</v>
      </c>
      <c r="HC78" s="816">
        <f t="shared" si="176"/>
        <v>0</v>
      </c>
      <c r="HD78" s="815">
        <f t="shared" si="177"/>
        <v>0</v>
      </c>
      <c r="HE78" s="602">
        <v>0.25</v>
      </c>
      <c r="HF78" s="809">
        <f t="shared" si="178"/>
        <v>0</v>
      </c>
      <c r="HG78" s="811">
        <f t="shared" si="179"/>
        <v>1.5</v>
      </c>
      <c r="HH78" s="809">
        <f t="shared" si="180"/>
        <v>2380</v>
      </c>
      <c r="HI78" s="591">
        <f t="shared" si="186"/>
        <v>0</v>
      </c>
      <c r="HL78" s="688">
        <f t="shared" si="185"/>
        <v>0</v>
      </c>
    </row>
    <row r="79" spans="1:220" s="592" customFormat="1" ht="36" outlineLevel="1">
      <c r="A79" s="578" t="s">
        <v>386</v>
      </c>
      <c r="B79" s="579"/>
      <c r="C79" s="580">
        <v>64</v>
      </c>
      <c r="D79" s="580"/>
      <c r="E79" s="580"/>
      <c r="F79" s="267" t="s">
        <v>288</v>
      </c>
      <c r="G79" s="270"/>
      <c r="H79" s="270"/>
      <c r="I79" s="270"/>
      <c r="J79" s="581">
        <v>2011</v>
      </c>
      <c r="K79" s="581">
        <v>2011</v>
      </c>
      <c r="L79" s="581"/>
      <c r="M79" s="581" t="s">
        <v>417</v>
      </c>
      <c r="N79" s="581" t="s">
        <v>417</v>
      </c>
      <c r="O79" s="581" t="s">
        <v>417</v>
      </c>
      <c r="P79" s="273" t="s">
        <v>1346</v>
      </c>
      <c r="Q79" s="273" t="s">
        <v>1345</v>
      </c>
      <c r="R79" s="273" t="s">
        <v>1345</v>
      </c>
      <c r="S79" s="273">
        <v>1</v>
      </c>
      <c r="T79" s="273">
        <v>2</v>
      </c>
      <c r="U79" s="582">
        <v>0.63</v>
      </c>
      <c r="V79" s="582">
        <v>1.3</v>
      </c>
      <c r="W79" s="582">
        <v>0</v>
      </c>
      <c r="X79" s="582">
        <v>0</v>
      </c>
      <c r="Y79" s="583">
        <v>0.63</v>
      </c>
      <c r="Z79" s="582">
        <v>1.3</v>
      </c>
      <c r="AA79" s="582">
        <v>0</v>
      </c>
      <c r="AB79" s="582">
        <v>0</v>
      </c>
      <c r="AC79" s="583">
        <v>0.63</v>
      </c>
      <c r="AD79" s="583">
        <v>1.3</v>
      </c>
      <c r="AE79" s="583">
        <v>0</v>
      </c>
      <c r="AF79" s="583">
        <v>0</v>
      </c>
      <c r="AG79" s="582">
        <f t="shared" si="146"/>
        <v>0.63</v>
      </c>
      <c r="AH79" s="582">
        <f t="shared" si="147"/>
        <v>1.3</v>
      </c>
      <c r="AI79" s="582">
        <f t="shared" si="148"/>
        <v>0</v>
      </c>
      <c r="AJ79" s="582">
        <f t="shared" si="149"/>
        <v>0</v>
      </c>
      <c r="AK79" s="582">
        <f t="shared" si="181"/>
        <v>0</v>
      </c>
      <c r="AL79" s="582">
        <f t="shared" si="182"/>
        <v>0</v>
      </c>
      <c r="AM79" s="582"/>
      <c r="AN79" s="582"/>
      <c r="AO79" s="582">
        <f t="shared" si="183"/>
        <v>0</v>
      </c>
      <c r="AP79" s="582">
        <f t="shared" si="184"/>
        <v>0</v>
      </c>
      <c r="AQ79" s="582"/>
      <c r="AR79" s="582"/>
      <c r="AS79" s="582">
        <f t="shared" si="150"/>
        <v>0</v>
      </c>
      <c r="AT79" s="582">
        <f t="shared" si="151"/>
        <v>0</v>
      </c>
      <c r="AU79" s="582"/>
      <c r="AV79" s="582"/>
      <c r="AW79" s="582">
        <f t="shared" si="152"/>
        <v>0.63</v>
      </c>
      <c r="AX79" s="582">
        <f t="shared" si="153"/>
        <v>1.3</v>
      </c>
      <c r="AY79" s="582"/>
      <c r="AZ79" s="582"/>
      <c r="BA79" s="582"/>
      <c r="BB79" s="582"/>
      <c r="BC79" s="582"/>
      <c r="BD79" s="582"/>
      <c r="BE79" s="582"/>
      <c r="BF79" s="582"/>
      <c r="BG79" s="582"/>
      <c r="BH79" s="582"/>
      <c r="BI79" s="582">
        <v>0.63</v>
      </c>
      <c r="BJ79" s="582">
        <v>1.3</v>
      </c>
      <c r="BK79" s="582"/>
      <c r="BL79" s="582"/>
      <c r="BM79" s="582">
        <v>0.63</v>
      </c>
      <c r="BN79" s="582">
        <v>1.3</v>
      </c>
      <c r="BO79" s="582">
        <v>0</v>
      </c>
      <c r="BP79" s="582">
        <v>0</v>
      </c>
      <c r="BQ79" s="582">
        <v>0.63</v>
      </c>
      <c r="BR79" s="582">
        <v>1.3</v>
      </c>
      <c r="BS79" s="582">
        <v>0</v>
      </c>
      <c r="BT79" s="582">
        <v>0</v>
      </c>
      <c r="BU79" s="582">
        <f t="shared" si="109"/>
        <v>2300</v>
      </c>
      <c r="BV79" s="582">
        <v>230</v>
      </c>
      <c r="BW79" s="582">
        <v>600</v>
      </c>
      <c r="BX79" s="582">
        <v>1378</v>
      </c>
      <c r="BY79" s="582">
        <v>92</v>
      </c>
      <c r="BZ79" s="582">
        <v>2300</v>
      </c>
      <c r="CA79" s="582"/>
      <c r="CB79" s="582"/>
      <c r="CC79" s="581" t="s">
        <v>425</v>
      </c>
      <c r="CD79" s="582">
        <v>60.4</v>
      </c>
      <c r="CE79" s="582">
        <v>14243</v>
      </c>
      <c r="CF79" s="581">
        <v>2</v>
      </c>
      <c r="CG79" s="581">
        <v>2.5</v>
      </c>
      <c r="CH79" s="582"/>
      <c r="CI79" s="582"/>
      <c r="CJ79" s="582"/>
      <c r="CK79" s="582">
        <v>230</v>
      </c>
      <c r="CL79" s="582"/>
      <c r="CM79" s="582">
        <v>2070</v>
      </c>
      <c r="CN79" s="582">
        <v>2070</v>
      </c>
      <c r="CO79" s="582"/>
      <c r="CP79" s="582">
        <v>2070</v>
      </c>
      <c r="CQ79" s="582">
        <f t="shared" si="154"/>
        <v>2070</v>
      </c>
      <c r="CR79" s="582">
        <v>0</v>
      </c>
      <c r="CS79" s="582">
        <v>414</v>
      </c>
      <c r="CT79" s="582">
        <v>621</v>
      </c>
      <c r="CU79" s="582">
        <v>1035</v>
      </c>
      <c r="CV79" s="582">
        <v>103.5</v>
      </c>
      <c r="CW79" s="582">
        <v>310.5</v>
      </c>
      <c r="CX79" s="582">
        <v>621</v>
      </c>
      <c r="CY79" s="809">
        <f t="shared" si="111"/>
        <v>0</v>
      </c>
      <c r="CZ79" s="582"/>
      <c r="DA79" s="582"/>
      <c r="DB79" s="582"/>
      <c r="DC79" s="582"/>
      <c r="DD79" s="582"/>
      <c r="DE79" s="582">
        <v>2442.6</v>
      </c>
      <c r="DF79" s="582">
        <f t="shared" si="112"/>
        <v>2442.6</v>
      </c>
      <c r="DG79" s="582"/>
      <c r="DH79" s="582"/>
      <c r="DI79" s="582"/>
      <c r="DJ79" s="582">
        <v>0</v>
      </c>
      <c r="DK79" s="582"/>
      <c r="DL79" s="582">
        <v>488.52</v>
      </c>
      <c r="DM79" s="582"/>
      <c r="DN79" s="582">
        <v>732.78</v>
      </c>
      <c r="DO79" s="582">
        <v>1221.3</v>
      </c>
      <c r="DP79" s="582"/>
      <c r="DQ79" s="582">
        <v>122.13</v>
      </c>
      <c r="DR79" s="582">
        <v>366.39</v>
      </c>
      <c r="DS79" s="582">
        <v>732.78000000000009</v>
      </c>
      <c r="DT79" s="582"/>
      <c r="DU79" s="582"/>
      <c r="DV79" s="582"/>
      <c r="DW79" s="582"/>
      <c r="DX79" s="582">
        <v>2442.6</v>
      </c>
      <c r="DY79" s="582"/>
      <c r="DZ79" s="582"/>
      <c r="EA79" s="582"/>
      <c r="EB79" s="582"/>
      <c r="EC79" s="582"/>
      <c r="ED79" s="582">
        <f t="shared" si="155"/>
        <v>0</v>
      </c>
      <c r="EE79" s="582"/>
      <c r="EF79" s="582"/>
      <c r="EG79" s="582">
        <v>2300</v>
      </c>
      <c r="EH79" s="582">
        <f t="shared" si="114"/>
        <v>2300</v>
      </c>
      <c r="EI79" s="582"/>
      <c r="EJ79" s="582"/>
      <c r="EK79" s="582"/>
      <c r="EL79" s="582">
        <v>2300</v>
      </c>
      <c r="EM79" s="582">
        <v>230</v>
      </c>
      <c r="EN79" s="582">
        <v>690</v>
      </c>
      <c r="EO79" s="582">
        <v>1380</v>
      </c>
      <c r="EP79" s="582"/>
      <c r="EQ79" s="582"/>
      <c r="ER79" s="582">
        <f t="shared" si="156"/>
        <v>0</v>
      </c>
      <c r="ES79" s="584"/>
      <c r="ET79" s="585">
        <f t="shared" si="157"/>
        <v>372.59999999999997</v>
      </c>
      <c r="EU79" s="582">
        <f t="shared" si="158"/>
        <v>414</v>
      </c>
      <c r="EV79" s="586">
        <v>2012</v>
      </c>
      <c r="EW79" s="587">
        <f t="shared" si="159"/>
        <v>2.2593014170672101E-4</v>
      </c>
      <c r="EX79" s="582">
        <f t="shared" si="160"/>
        <v>2070</v>
      </c>
      <c r="EY79" s="582">
        <f t="shared" si="161"/>
        <v>0</v>
      </c>
      <c r="EZ79" s="582">
        <f t="shared" si="162"/>
        <v>0</v>
      </c>
      <c r="FA79" s="582">
        <f t="shared" si="163"/>
        <v>0</v>
      </c>
      <c r="FB79" s="582">
        <f t="shared" si="164"/>
        <v>0</v>
      </c>
      <c r="FC79" s="582"/>
      <c r="FD79" s="582">
        <f t="shared" si="165"/>
        <v>0</v>
      </c>
      <c r="FE79" s="582"/>
      <c r="FF79" s="582">
        <f t="shared" si="166"/>
        <v>0</v>
      </c>
      <c r="FG79" s="582"/>
      <c r="FH79" s="582"/>
      <c r="FI79" s="582"/>
      <c r="FJ79" s="582"/>
      <c r="FK79" s="582">
        <f t="shared" si="167"/>
        <v>2442.6</v>
      </c>
      <c r="FL79" s="582">
        <f t="shared" si="168"/>
        <v>0</v>
      </c>
      <c r="FM79" s="582">
        <f t="shared" si="169"/>
        <v>0</v>
      </c>
      <c r="FN79" s="582">
        <f t="shared" si="170"/>
        <v>0</v>
      </c>
      <c r="FO79" s="582">
        <f t="shared" si="171"/>
        <v>0</v>
      </c>
      <c r="FP79" s="582"/>
      <c r="FQ79" s="582">
        <f t="shared" si="172"/>
        <v>0</v>
      </c>
      <c r="FR79" s="582"/>
      <c r="FS79" s="582">
        <f t="shared" si="173"/>
        <v>0</v>
      </c>
      <c r="FT79" s="582"/>
      <c r="FU79" s="582"/>
      <c r="FV79" s="582"/>
      <c r="FW79" s="582"/>
      <c r="FX79" s="582"/>
      <c r="FY79" s="581" t="s">
        <v>417</v>
      </c>
      <c r="FZ79" s="582"/>
      <c r="GA79" s="582"/>
      <c r="GB79" s="582"/>
      <c r="GC79" s="582"/>
      <c r="GD79" s="582"/>
      <c r="GE79" s="582"/>
      <c r="GF79" s="304" t="s">
        <v>417</v>
      </c>
      <c r="GG79" s="304" t="s">
        <v>417</v>
      </c>
      <c r="GH79" s="304" t="s">
        <v>417</v>
      </c>
      <c r="GI79" s="304" t="s">
        <v>417</v>
      </c>
      <c r="GJ79" s="304" t="s">
        <v>417</v>
      </c>
      <c r="GK79" s="304"/>
      <c r="GL79" s="304"/>
      <c r="GM79" s="304"/>
      <c r="GN79" s="600"/>
      <c r="GO79" s="818"/>
      <c r="GP79" s="818" t="s">
        <v>1068</v>
      </c>
      <c r="GQ79" s="685"/>
      <c r="GR79" s="1002"/>
      <c r="GS79" s="590"/>
      <c r="GT79" s="811">
        <v>2</v>
      </c>
      <c r="GU79" s="811">
        <v>2</v>
      </c>
      <c r="GV79" s="590"/>
      <c r="GW79" s="590"/>
      <c r="GX79" s="590"/>
      <c r="GY79" s="590"/>
      <c r="GZ79" s="312">
        <v>4</v>
      </c>
      <c r="HA79" s="814">
        <f t="shared" si="174"/>
        <v>0</v>
      </c>
      <c r="HB79" s="815">
        <f t="shared" si="175"/>
        <v>0</v>
      </c>
      <c r="HC79" s="816">
        <f t="shared" si="176"/>
        <v>0</v>
      </c>
      <c r="HD79" s="815">
        <f t="shared" si="177"/>
        <v>0</v>
      </c>
      <c r="HE79" s="602">
        <v>0.63</v>
      </c>
      <c r="HF79" s="809">
        <f t="shared" si="178"/>
        <v>0</v>
      </c>
      <c r="HG79" s="811">
        <f t="shared" si="179"/>
        <v>1.3</v>
      </c>
      <c r="HH79" s="809">
        <f t="shared" si="180"/>
        <v>2300</v>
      </c>
      <c r="HI79" s="591">
        <f t="shared" si="186"/>
        <v>0</v>
      </c>
      <c r="HL79" s="688">
        <f t="shared" si="185"/>
        <v>0</v>
      </c>
    </row>
    <row r="80" spans="1:220" s="592" customFormat="1" ht="24" outlineLevel="1">
      <c r="A80" s="578" t="s">
        <v>386</v>
      </c>
      <c r="B80" s="579"/>
      <c r="C80" s="580">
        <v>65</v>
      </c>
      <c r="D80" s="580"/>
      <c r="E80" s="580"/>
      <c r="F80" s="267" t="s">
        <v>289</v>
      </c>
      <c r="G80" s="270"/>
      <c r="H80" s="270"/>
      <c r="I80" s="270"/>
      <c r="J80" s="581">
        <v>2011</v>
      </c>
      <c r="K80" s="581">
        <v>2011</v>
      </c>
      <c r="L80" s="581"/>
      <c r="M80" s="581" t="s">
        <v>417</v>
      </c>
      <c r="N80" s="581" t="s">
        <v>417</v>
      </c>
      <c r="O80" s="581" t="s">
        <v>417</v>
      </c>
      <c r="P80" s="273" t="s">
        <v>1346</v>
      </c>
      <c r="Q80" s="273" t="s">
        <v>1345</v>
      </c>
      <c r="R80" s="273" t="s">
        <v>1345</v>
      </c>
      <c r="S80" s="273">
        <v>1</v>
      </c>
      <c r="T80" s="273">
        <v>2</v>
      </c>
      <c r="U80" s="582">
        <v>0</v>
      </c>
      <c r="V80" s="582">
        <v>0.7</v>
      </c>
      <c r="W80" s="582">
        <v>0</v>
      </c>
      <c r="X80" s="582">
        <v>0</v>
      </c>
      <c r="Y80" s="583">
        <v>0</v>
      </c>
      <c r="Z80" s="582">
        <v>0.7</v>
      </c>
      <c r="AA80" s="582">
        <v>0</v>
      </c>
      <c r="AB80" s="582">
        <v>0</v>
      </c>
      <c r="AC80" s="583">
        <v>0</v>
      </c>
      <c r="AD80" s="583">
        <v>0.7</v>
      </c>
      <c r="AE80" s="583">
        <v>0</v>
      </c>
      <c r="AF80" s="583">
        <v>0</v>
      </c>
      <c r="AG80" s="582">
        <f t="shared" si="146"/>
        <v>0</v>
      </c>
      <c r="AH80" s="582">
        <f t="shared" si="147"/>
        <v>0.7</v>
      </c>
      <c r="AI80" s="582">
        <f t="shared" si="148"/>
        <v>0</v>
      </c>
      <c r="AJ80" s="582">
        <f t="shared" si="149"/>
        <v>0</v>
      </c>
      <c r="AK80" s="582">
        <f t="shared" si="181"/>
        <v>0</v>
      </c>
      <c r="AL80" s="582">
        <f t="shared" si="182"/>
        <v>0</v>
      </c>
      <c r="AM80" s="582"/>
      <c r="AN80" s="582"/>
      <c r="AO80" s="582">
        <f t="shared" si="183"/>
        <v>0</v>
      </c>
      <c r="AP80" s="582">
        <f t="shared" si="184"/>
        <v>0</v>
      </c>
      <c r="AQ80" s="582"/>
      <c r="AR80" s="582"/>
      <c r="AS80" s="582">
        <f t="shared" si="150"/>
        <v>0</v>
      </c>
      <c r="AT80" s="582">
        <f t="shared" si="151"/>
        <v>0</v>
      </c>
      <c r="AU80" s="582"/>
      <c r="AV80" s="582"/>
      <c r="AW80" s="582">
        <f t="shared" si="152"/>
        <v>0</v>
      </c>
      <c r="AX80" s="582">
        <f t="shared" si="153"/>
        <v>0.7</v>
      </c>
      <c r="AY80" s="582"/>
      <c r="AZ80" s="582"/>
      <c r="BA80" s="582"/>
      <c r="BB80" s="582"/>
      <c r="BC80" s="582"/>
      <c r="BD80" s="582"/>
      <c r="BE80" s="582"/>
      <c r="BF80" s="582"/>
      <c r="BG80" s="582"/>
      <c r="BH80" s="582"/>
      <c r="BI80" s="582">
        <v>0</v>
      </c>
      <c r="BJ80" s="582">
        <v>0.7</v>
      </c>
      <c r="BK80" s="582"/>
      <c r="BL80" s="582"/>
      <c r="BM80" s="582">
        <v>0</v>
      </c>
      <c r="BN80" s="582">
        <v>0.7</v>
      </c>
      <c r="BO80" s="582">
        <v>0</v>
      </c>
      <c r="BP80" s="582">
        <v>0</v>
      </c>
      <c r="BQ80" s="582">
        <v>0</v>
      </c>
      <c r="BR80" s="582">
        <v>0.7</v>
      </c>
      <c r="BS80" s="582">
        <v>0</v>
      </c>
      <c r="BT80" s="582">
        <v>0</v>
      </c>
      <c r="BU80" s="582">
        <f t="shared" si="109"/>
        <v>840</v>
      </c>
      <c r="BV80" s="582">
        <v>84</v>
      </c>
      <c r="BW80" s="582">
        <v>0</v>
      </c>
      <c r="BX80" s="582">
        <v>722.4</v>
      </c>
      <c r="BY80" s="582">
        <v>33.6</v>
      </c>
      <c r="BZ80" s="582">
        <v>840</v>
      </c>
      <c r="CA80" s="582"/>
      <c r="CB80" s="582"/>
      <c r="CC80" s="581" t="s">
        <v>425</v>
      </c>
      <c r="CD80" s="582">
        <v>89.1</v>
      </c>
      <c r="CE80" s="582">
        <v>9054</v>
      </c>
      <c r="CF80" s="581">
        <v>1.3</v>
      </c>
      <c r="CG80" s="581">
        <v>1.5</v>
      </c>
      <c r="CH80" s="582"/>
      <c r="CI80" s="582"/>
      <c r="CJ80" s="582"/>
      <c r="CK80" s="582">
        <v>84</v>
      </c>
      <c r="CL80" s="582"/>
      <c r="CM80" s="582">
        <v>756</v>
      </c>
      <c r="CN80" s="582">
        <v>756</v>
      </c>
      <c r="CO80" s="582"/>
      <c r="CP80" s="582">
        <v>756</v>
      </c>
      <c r="CQ80" s="582">
        <f t="shared" si="154"/>
        <v>756</v>
      </c>
      <c r="CR80" s="582">
        <v>0</v>
      </c>
      <c r="CS80" s="582">
        <v>151.20000000000002</v>
      </c>
      <c r="CT80" s="582">
        <v>226.79999999999998</v>
      </c>
      <c r="CU80" s="582">
        <v>378</v>
      </c>
      <c r="CV80" s="582">
        <v>37.799999999999997</v>
      </c>
      <c r="CW80" s="582">
        <v>113.4</v>
      </c>
      <c r="CX80" s="582">
        <v>226.79999999999998</v>
      </c>
      <c r="CY80" s="809">
        <f t="shared" si="111"/>
        <v>0</v>
      </c>
      <c r="CZ80" s="582"/>
      <c r="DA80" s="582"/>
      <c r="DB80" s="582"/>
      <c r="DC80" s="582"/>
      <c r="DD80" s="582"/>
      <c r="DE80" s="582">
        <v>892.08</v>
      </c>
      <c r="DF80" s="582">
        <f t="shared" si="112"/>
        <v>892.07999999999993</v>
      </c>
      <c r="DG80" s="582"/>
      <c r="DH80" s="582"/>
      <c r="DI80" s="582"/>
      <c r="DJ80" s="582">
        <v>0</v>
      </c>
      <c r="DK80" s="582"/>
      <c r="DL80" s="582">
        <v>178.416</v>
      </c>
      <c r="DM80" s="582"/>
      <c r="DN80" s="582">
        <v>267.62399999999997</v>
      </c>
      <c r="DO80" s="582">
        <v>446.03999999999996</v>
      </c>
      <c r="DP80" s="582"/>
      <c r="DQ80" s="582">
        <v>44.603999999999999</v>
      </c>
      <c r="DR80" s="582">
        <v>133.81199999999998</v>
      </c>
      <c r="DS80" s="582">
        <v>267.62400000000002</v>
      </c>
      <c r="DT80" s="582"/>
      <c r="DU80" s="582"/>
      <c r="DV80" s="582"/>
      <c r="DW80" s="582"/>
      <c r="DX80" s="582">
        <v>892.07999999999993</v>
      </c>
      <c r="DY80" s="582"/>
      <c r="DZ80" s="582"/>
      <c r="EA80" s="582"/>
      <c r="EB80" s="582"/>
      <c r="EC80" s="582"/>
      <c r="ED80" s="582">
        <f t="shared" si="155"/>
        <v>0</v>
      </c>
      <c r="EE80" s="582"/>
      <c r="EF80" s="582"/>
      <c r="EG80" s="582">
        <v>840</v>
      </c>
      <c r="EH80" s="582">
        <f t="shared" si="114"/>
        <v>840</v>
      </c>
      <c r="EI80" s="582"/>
      <c r="EJ80" s="582"/>
      <c r="EK80" s="582"/>
      <c r="EL80" s="582">
        <v>840</v>
      </c>
      <c r="EM80" s="582">
        <v>84</v>
      </c>
      <c r="EN80" s="582">
        <v>252</v>
      </c>
      <c r="EO80" s="582">
        <v>504</v>
      </c>
      <c r="EP80" s="582"/>
      <c r="EQ80" s="582"/>
      <c r="ER80" s="582">
        <f t="shared" si="156"/>
        <v>0</v>
      </c>
      <c r="ES80" s="584"/>
      <c r="ET80" s="585">
        <f t="shared" si="157"/>
        <v>136.07999999999998</v>
      </c>
      <c r="EU80" s="582">
        <f t="shared" si="158"/>
        <v>151.19999999999999</v>
      </c>
      <c r="EV80" s="586">
        <v>2012</v>
      </c>
      <c r="EW80" s="587">
        <f t="shared" si="159"/>
        <v>8.251361697115029E-5</v>
      </c>
      <c r="EX80" s="582">
        <f t="shared" si="160"/>
        <v>756</v>
      </c>
      <c r="EY80" s="582">
        <f t="shared" si="161"/>
        <v>0</v>
      </c>
      <c r="EZ80" s="582">
        <f t="shared" si="162"/>
        <v>0</v>
      </c>
      <c r="FA80" s="582">
        <f t="shared" si="163"/>
        <v>0</v>
      </c>
      <c r="FB80" s="582">
        <f t="shared" si="164"/>
        <v>0</v>
      </c>
      <c r="FC80" s="582"/>
      <c r="FD80" s="582">
        <f t="shared" si="165"/>
        <v>0</v>
      </c>
      <c r="FE80" s="582"/>
      <c r="FF80" s="582">
        <f t="shared" si="166"/>
        <v>0</v>
      </c>
      <c r="FG80" s="582"/>
      <c r="FH80" s="582"/>
      <c r="FI80" s="582"/>
      <c r="FJ80" s="582"/>
      <c r="FK80" s="582">
        <f t="shared" si="167"/>
        <v>892.07999999999993</v>
      </c>
      <c r="FL80" s="582">
        <f t="shared" si="168"/>
        <v>0</v>
      </c>
      <c r="FM80" s="582">
        <f t="shared" si="169"/>
        <v>0</v>
      </c>
      <c r="FN80" s="582">
        <f t="shared" si="170"/>
        <v>0</v>
      </c>
      <c r="FO80" s="582">
        <f t="shared" si="171"/>
        <v>0</v>
      </c>
      <c r="FP80" s="582"/>
      <c r="FQ80" s="582">
        <f t="shared" si="172"/>
        <v>0</v>
      </c>
      <c r="FR80" s="582"/>
      <c r="FS80" s="582">
        <f t="shared" si="173"/>
        <v>0</v>
      </c>
      <c r="FT80" s="582"/>
      <c r="FU80" s="582"/>
      <c r="FV80" s="582"/>
      <c r="FW80" s="582"/>
      <c r="FX80" s="582"/>
      <c r="FY80" s="581" t="s">
        <v>417</v>
      </c>
      <c r="FZ80" s="582"/>
      <c r="GA80" s="582"/>
      <c r="GB80" s="582"/>
      <c r="GC80" s="582"/>
      <c r="GD80" s="582"/>
      <c r="GE80" s="582"/>
      <c r="GF80" s="304" t="s">
        <v>417</v>
      </c>
      <c r="GG80" s="304" t="s">
        <v>417</v>
      </c>
      <c r="GH80" s="304" t="s">
        <v>417</v>
      </c>
      <c r="GI80" s="304" t="s">
        <v>417</v>
      </c>
      <c r="GJ80" s="304" t="s">
        <v>417</v>
      </c>
      <c r="GK80" s="304"/>
      <c r="GL80" s="304"/>
      <c r="GM80" s="304"/>
      <c r="GN80" s="600"/>
      <c r="GO80" s="818"/>
      <c r="GP80" s="818" t="s">
        <v>1068</v>
      </c>
      <c r="GQ80" s="685"/>
      <c r="GR80" s="1002"/>
      <c r="GS80" s="590"/>
      <c r="GT80" s="811">
        <v>2</v>
      </c>
      <c r="GU80" s="811">
        <v>2</v>
      </c>
      <c r="GV80" s="590"/>
      <c r="GW80" s="590"/>
      <c r="GX80" s="590"/>
      <c r="GY80" s="590"/>
      <c r="GZ80" s="312">
        <v>4</v>
      </c>
      <c r="HA80" s="814">
        <f t="shared" si="174"/>
        <v>0</v>
      </c>
      <c r="HB80" s="815">
        <f t="shared" si="175"/>
        <v>0</v>
      </c>
      <c r="HC80" s="816">
        <f t="shared" si="176"/>
        <v>0</v>
      </c>
      <c r="HD80" s="815">
        <f t="shared" si="177"/>
        <v>0</v>
      </c>
      <c r="HE80" s="602">
        <v>0</v>
      </c>
      <c r="HF80" s="809">
        <f t="shared" si="178"/>
        <v>0</v>
      </c>
      <c r="HG80" s="811">
        <f t="shared" si="179"/>
        <v>0.7</v>
      </c>
      <c r="HH80" s="809">
        <f t="shared" si="180"/>
        <v>840</v>
      </c>
      <c r="HI80" s="591">
        <f t="shared" si="186"/>
        <v>0</v>
      </c>
      <c r="HL80" s="688">
        <f t="shared" si="185"/>
        <v>0</v>
      </c>
    </row>
    <row r="81" spans="1:220" s="592" customFormat="1" ht="24" outlineLevel="1">
      <c r="A81" s="578" t="s">
        <v>386</v>
      </c>
      <c r="B81" s="579"/>
      <c r="C81" s="580">
        <v>66</v>
      </c>
      <c r="D81" s="580"/>
      <c r="E81" s="580"/>
      <c r="F81" s="267" t="s">
        <v>290</v>
      </c>
      <c r="G81" s="270"/>
      <c r="H81" s="270"/>
      <c r="I81" s="270"/>
      <c r="J81" s="581">
        <v>2011</v>
      </c>
      <c r="K81" s="581">
        <v>2011</v>
      </c>
      <c r="L81" s="581"/>
      <c r="M81" s="581" t="s">
        <v>417</v>
      </c>
      <c r="N81" s="581" t="s">
        <v>417</v>
      </c>
      <c r="O81" s="581" t="s">
        <v>417</v>
      </c>
      <c r="P81" s="273" t="s">
        <v>1346</v>
      </c>
      <c r="Q81" s="273" t="s">
        <v>1345</v>
      </c>
      <c r="R81" s="273" t="s">
        <v>1345</v>
      </c>
      <c r="S81" s="273">
        <v>1</v>
      </c>
      <c r="T81" s="273">
        <v>2</v>
      </c>
      <c r="U81" s="582">
        <v>0</v>
      </c>
      <c r="V81" s="582">
        <v>4</v>
      </c>
      <c r="W81" s="582">
        <v>0</v>
      </c>
      <c r="X81" s="582">
        <v>0</v>
      </c>
      <c r="Y81" s="583">
        <v>0</v>
      </c>
      <c r="Z81" s="582">
        <v>4</v>
      </c>
      <c r="AA81" s="582">
        <v>0</v>
      </c>
      <c r="AB81" s="582">
        <v>0</v>
      </c>
      <c r="AC81" s="583">
        <v>0</v>
      </c>
      <c r="AD81" s="583">
        <v>4</v>
      </c>
      <c r="AE81" s="583">
        <v>0</v>
      </c>
      <c r="AF81" s="583">
        <v>0</v>
      </c>
      <c r="AG81" s="582">
        <f t="shared" si="146"/>
        <v>0</v>
      </c>
      <c r="AH81" s="582">
        <f t="shared" si="147"/>
        <v>4</v>
      </c>
      <c r="AI81" s="582">
        <f t="shared" si="148"/>
        <v>0</v>
      </c>
      <c r="AJ81" s="582">
        <f t="shared" si="149"/>
        <v>0</v>
      </c>
      <c r="AK81" s="582">
        <f t="shared" si="181"/>
        <v>0</v>
      </c>
      <c r="AL81" s="582">
        <f t="shared" si="182"/>
        <v>0</v>
      </c>
      <c r="AM81" s="582"/>
      <c r="AN81" s="582"/>
      <c r="AO81" s="582">
        <f t="shared" si="183"/>
        <v>0</v>
      </c>
      <c r="AP81" s="582">
        <f t="shared" si="184"/>
        <v>0</v>
      </c>
      <c r="AQ81" s="582"/>
      <c r="AR81" s="582"/>
      <c r="AS81" s="582">
        <f t="shared" si="150"/>
        <v>0</v>
      </c>
      <c r="AT81" s="582">
        <f t="shared" si="151"/>
        <v>0</v>
      </c>
      <c r="AU81" s="582"/>
      <c r="AV81" s="582"/>
      <c r="AW81" s="582">
        <f t="shared" si="152"/>
        <v>0</v>
      </c>
      <c r="AX81" s="582">
        <f t="shared" si="153"/>
        <v>4</v>
      </c>
      <c r="AY81" s="582"/>
      <c r="AZ81" s="582"/>
      <c r="BA81" s="582"/>
      <c r="BB81" s="582"/>
      <c r="BC81" s="582"/>
      <c r="BD81" s="582"/>
      <c r="BE81" s="582"/>
      <c r="BF81" s="582"/>
      <c r="BG81" s="582"/>
      <c r="BH81" s="582"/>
      <c r="BI81" s="582">
        <v>0</v>
      </c>
      <c r="BJ81" s="582">
        <v>4</v>
      </c>
      <c r="BK81" s="582"/>
      <c r="BL81" s="582"/>
      <c r="BM81" s="582">
        <v>0</v>
      </c>
      <c r="BN81" s="582">
        <v>4</v>
      </c>
      <c r="BO81" s="582">
        <v>0</v>
      </c>
      <c r="BP81" s="582">
        <v>0</v>
      </c>
      <c r="BQ81" s="582">
        <v>0</v>
      </c>
      <c r="BR81" s="582">
        <v>4</v>
      </c>
      <c r="BS81" s="582">
        <v>0</v>
      </c>
      <c r="BT81" s="582">
        <v>0</v>
      </c>
      <c r="BU81" s="582">
        <f t="shared" si="109"/>
        <v>3200</v>
      </c>
      <c r="BV81" s="582">
        <v>320</v>
      </c>
      <c r="BW81" s="582">
        <v>0</v>
      </c>
      <c r="BX81" s="582">
        <v>2752</v>
      </c>
      <c r="BY81" s="582">
        <v>128</v>
      </c>
      <c r="BZ81" s="582">
        <v>3200</v>
      </c>
      <c r="CA81" s="582"/>
      <c r="CB81" s="582"/>
      <c r="CC81" s="581" t="s">
        <v>425</v>
      </c>
      <c r="CD81" s="582">
        <v>49.4</v>
      </c>
      <c r="CE81" s="582">
        <v>14284</v>
      </c>
      <c r="CF81" s="581">
        <v>2.5</v>
      </c>
      <c r="CG81" s="581">
        <v>3.3</v>
      </c>
      <c r="CH81" s="582"/>
      <c r="CI81" s="582"/>
      <c r="CJ81" s="582"/>
      <c r="CK81" s="582">
        <v>320</v>
      </c>
      <c r="CL81" s="582"/>
      <c r="CM81" s="582">
        <v>2880</v>
      </c>
      <c r="CN81" s="582">
        <v>2880</v>
      </c>
      <c r="CO81" s="582"/>
      <c r="CP81" s="582">
        <v>2880</v>
      </c>
      <c r="CQ81" s="582">
        <f t="shared" si="154"/>
        <v>2880</v>
      </c>
      <c r="CR81" s="582">
        <v>0</v>
      </c>
      <c r="CS81" s="582">
        <v>576</v>
      </c>
      <c r="CT81" s="582">
        <v>864</v>
      </c>
      <c r="CU81" s="582">
        <v>1440</v>
      </c>
      <c r="CV81" s="582">
        <v>144</v>
      </c>
      <c r="CW81" s="582">
        <v>432</v>
      </c>
      <c r="CX81" s="582">
        <v>864</v>
      </c>
      <c r="CY81" s="809">
        <f t="shared" si="111"/>
        <v>0</v>
      </c>
      <c r="CZ81" s="582"/>
      <c r="DA81" s="582"/>
      <c r="DB81" s="582"/>
      <c r="DC81" s="582"/>
      <c r="DD81" s="582"/>
      <c r="DE81" s="582">
        <v>3398.4</v>
      </c>
      <c r="DF81" s="582">
        <f t="shared" si="112"/>
        <v>3398.3999999999996</v>
      </c>
      <c r="DG81" s="582"/>
      <c r="DH81" s="582"/>
      <c r="DI81" s="582"/>
      <c r="DJ81" s="582">
        <v>0</v>
      </c>
      <c r="DK81" s="582"/>
      <c r="DL81" s="582">
        <v>679.68</v>
      </c>
      <c r="DM81" s="582"/>
      <c r="DN81" s="582">
        <v>1019.5199999999999</v>
      </c>
      <c r="DO81" s="582">
        <v>1699.1999999999998</v>
      </c>
      <c r="DP81" s="582"/>
      <c r="DQ81" s="582">
        <v>169.92</v>
      </c>
      <c r="DR81" s="582">
        <v>509.75999999999993</v>
      </c>
      <c r="DS81" s="582">
        <v>1019.5199999999998</v>
      </c>
      <c r="DT81" s="582"/>
      <c r="DU81" s="582"/>
      <c r="DV81" s="582"/>
      <c r="DW81" s="582"/>
      <c r="DX81" s="582">
        <v>3398.3999999999996</v>
      </c>
      <c r="DY81" s="582"/>
      <c r="DZ81" s="582"/>
      <c r="EA81" s="582"/>
      <c r="EB81" s="582"/>
      <c r="EC81" s="582"/>
      <c r="ED81" s="582">
        <f t="shared" si="155"/>
        <v>0</v>
      </c>
      <c r="EE81" s="582"/>
      <c r="EF81" s="582"/>
      <c r="EG81" s="582">
        <v>3200</v>
      </c>
      <c r="EH81" s="582">
        <f t="shared" si="114"/>
        <v>3200</v>
      </c>
      <c r="EI81" s="582"/>
      <c r="EJ81" s="582"/>
      <c r="EK81" s="582"/>
      <c r="EL81" s="582">
        <v>3200</v>
      </c>
      <c r="EM81" s="582">
        <v>320</v>
      </c>
      <c r="EN81" s="582">
        <v>960</v>
      </c>
      <c r="EO81" s="582">
        <v>1920</v>
      </c>
      <c r="EP81" s="582"/>
      <c r="EQ81" s="582"/>
      <c r="ER81" s="582">
        <f t="shared" si="156"/>
        <v>0</v>
      </c>
      <c r="ES81" s="584"/>
      <c r="ET81" s="585">
        <f t="shared" si="157"/>
        <v>518.4</v>
      </c>
      <c r="EU81" s="582">
        <f t="shared" si="158"/>
        <v>576</v>
      </c>
      <c r="EV81" s="586">
        <v>2012</v>
      </c>
      <c r="EW81" s="587">
        <f t="shared" si="159"/>
        <v>3.1433758846152488E-4</v>
      </c>
      <c r="EX81" s="582">
        <f t="shared" si="160"/>
        <v>2880</v>
      </c>
      <c r="EY81" s="582">
        <f t="shared" si="161"/>
        <v>0</v>
      </c>
      <c r="EZ81" s="582">
        <f t="shared" si="162"/>
        <v>0</v>
      </c>
      <c r="FA81" s="582">
        <f t="shared" si="163"/>
        <v>0</v>
      </c>
      <c r="FB81" s="582">
        <f t="shared" si="164"/>
        <v>0</v>
      </c>
      <c r="FC81" s="582"/>
      <c r="FD81" s="582">
        <f t="shared" si="165"/>
        <v>0</v>
      </c>
      <c r="FE81" s="582"/>
      <c r="FF81" s="582">
        <f t="shared" si="166"/>
        <v>0</v>
      </c>
      <c r="FG81" s="582"/>
      <c r="FH81" s="582"/>
      <c r="FI81" s="582"/>
      <c r="FJ81" s="582"/>
      <c r="FK81" s="582">
        <f t="shared" si="167"/>
        <v>3398.3999999999996</v>
      </c>
      <c r="FL81" s="582">
        <f t="shared" si="168"/>
        <v>0</v>
      </c>
      <c r="FM81" s="582">
        <f t="shared" si="169"/>
        <v>0</v>
      </c>
      <c r="FN81" s="582">
        <f t="shared" si="170"/>
        <v>0</v>
      </c>
      <c r="FO81" s="582">
        <f t="shared" si="171"/>
        <v>0</v>
      </c>
      <c r="FP81" s="582"/>
      <c r="FQ81" s="582">
        <f t="shared" si="172"/>
        <v>0</v>
      </c>
      <c r="FR81" s="582"/>
      <c r="FS81" s="582">
        <f t="shared" si="173"/>
        <v>0</v>
      </c>
      <c r="FT81" s="582"/>
      <c r="FU81" s="582"/>
      <c r="FV81" s="582"/>
      <c r="FW81" s="582"/>
      <c r="FX81" s="582"/>
      <c r="FY81" s="581" t="s">
        <v>417</v>
      </c>
      <c r="FZ81" s="582"/>
      <c r="GA81" s="582"/>
      <c r="GB81" s="582"/>
      <c r="GC81" s="582"/>
      <c r="GD81" s="582"/>
      <c r="GE81" s="582"/>
      <c r="GF81" s="304" t="s">
        <v>417</v>
      </c>
      <c r="GG81" s="304" t="s">
        <v>417</v>
      </c>
      <c r="GH81" s="304" t="s">
        <v>417</v>
      </c>
      <c r="GI81" s="304" t="s">
        <v>417</v>
      </c>
      <c r="GJ81" s="304" t="s">
        <v>417</v>
      </c>
      <c r="GK81" s="304"/>
      <c r="GL81" s="304"/>
      <c r="GM81" s="304"/>
      <c r="GN81" s="600"/>
      <c r="GO81" s="818"/>
      <c r="GP81" s="818" t="s">
        <v>1068</v>
      </c>
      <c r="GQ81" s="685"/>
      <c r="GR81" s="1002"/>
      <c r="GS81" s="590"/>
      <c r="GT81" s="811">
        <v>2</v>
      </c>
      <c r="GU81" s="811">
        <v>2</v>
      </c>
      <c r="GV81" s="590"/>
      <c r="GW81" s="590"/>
      <c r="GX81" s="590"/>
      <c r="GY81" s="590"/>
      <c r="GZ81" s="312">
        <v>4</v>
      </c>
      <c r="HA81" s="814">
        <f t="shared" si="174"/>
        <v>0</v>
      </c>
      <c r="HB81" s="815">
        <f t="shared" si="175"/>
        <v>0</v>
      </c>
      <c r="HC81" s="816">
        <f t="shared" si="176"/>
        <v>0</v>
      </c>
      <c r="HD81" s="815">
        <f t="shared" si="177"/>
        <v>0</v>
      </c>
      <c r="HE81" s="602">
        <v>0</v>
      </c>
      <c r="HF81" s="809">
        <f t="shared" si="178"/>
        <v>0</v>
      </c>
      <c r="HG81" s="811">
        <f t="shared" si="179"/>
        <v>4</v>
      </c>
      <c r="HH81" s="809">
        <f t="shared" si="180"/>
        <v>3200</v>
      </c>
      <c r="HI81" s="591">
        <f t="shared" si="186"/>
        <v>0</v>
      </c>
      <c r="HL81" s="688">
        <f t="shared" si="185"/>
        <v>0</v>
      </c>
    </row>
    <row r="82" spans="1:220" s="592" customFormat="1" ht="24" outlineLevel="1">
      <c r="A82" s="578" t="s">
        <v>386</v>
      </c>
      <c r="B82" s="579"/>
      <c r="C82" s="580">
        <v>67</v>
      </c>
      <c r="D82" s="580"/>
      <c r="E82" s="580"/>
      <c r="F82" s="267" t="s">
        <v>291</v>
      </c>
      <c r="G82" s="270"/>
      <c r="H82" s="270"/>
      <c r="I82" s="270"/>
      <c r="J82" s="581">
        <v>2011</v>
      </c>
      <c r="K82" s="581">
        <v>2011</v>
      </c>
      <c r="L82" s="581"/>
      <c r="M82" s="581" t="s">
        <v>417</v>
      </c>
      <c r="N82" s="581" t="s">
        <v>417</v>
      </c>
      <c r="O82" s="581" t="s">
        <v>417</v>
      </c>
      <c r="P82" s="273" t="s">
        <v>1346</v>
      </c>
      <c r="Q82" s="273" t="s">
        <v>1345</v>
      </c>
      <c r="R82" s="273" t="s">
        <v>1345</v>
      </c>
      <c r="S82" s="273">
        <v>1</v>
      </c>
      <c r="T82" s="273">
        <v>2</v>
      </c>
      <c r="U82" s="582">
        <v>0</v>
      </c>
      <c r="V82" s="582">
        <v>1</v>
      </c>
      <c r="W82" s="582">
        <v>0</v>
      </c>
      <c r="X82" s="582">
        <v>0</v>
      </c>
      <c r="Y82" s="583">
        <v>0</v>
      </c>
      <c r="Z82" s="582">
        <v>1</v>
      </c>
      <c r="AA82" s="582">
        <v>0</v>
      </c>
      <c r="AB82" s="582">
        <v>0</v>
      </c>
      <c r="AC82" s="583">
        <v>0</v>
      </c>
      <c r="AD82" s="583">
        <v>1</v>
      </c>
      <c r="AE82" s="583">
        <v>0</v>
      </c>
      <c r="AF82" s="583">
        <v>0</v>
      </c>
      <c r="AG82" s="582">
        <f t="shared" si="146"/>
        <v>0</v>
      </c>
      <c r="AH82" s="582">
        <f t="shared" si="147"/>
        <v>1</v>
      </c>
      <c r="AI82" s="582">
        <f t="shared" si="148"/>
        <v>0</v>
      </c>
      <c r="AJ82" s="582">
        <f t="shared" si="149"/>
        <v>0</v>
      </c>
      <c r="AK82" s="582">
        <f t="shared" si="181"/>
        <v>0</v>
      </c>
      <c r="AL82" s="582">
        <f t="shared" si="182"/>
        <v>0</v>
      </c>
      <c r="AM82" s="582"/>
      <c r="AN82" s="582"/>
      <c r="AO82" s="582">
        <f t="shared" si="183"/>
        <v>0</v>
      </c>
      <c r="AP82" s="582">
        <f t="shared" si="184"/>
        <v>0</v>
      </c>
      <c r="AQ82" s="582"/>
      <c r="AR82" s="582"/>
      <c r="AS82" s="582">
        <f t="shared" si="150"/>
        <v>0</v>
      </c>
      <c r="AT82" s="582">
        <f t="shared" si="151"/>
        <v>0</v>
      </c>
      <c r="AU82" s="582"/>
      <c r="AV82" s="582"/>
      <c r="AW82" s="582">
        <f t="shared" si="152"/>
        <v>0</v>
      </c>
      <c r="AX82" s="582">
        <f t="shared" si="153"/>
        <v>1</v>
      </c>
      <c r="AY82" s="582"/>
      <c r="AZ82" s="582"/>
      <c r="BA82" s="582"/>
      <c r="BB82" s="582"/>
      <c r="BC82" s="582"/>
      <c r="BD82" s="582"/>
      <c r="BE82" s="582"/>
      <c r="BF82" s="582"/>
      <c r="BG82" s="582"/>
      <c r="BH82" s="582"/>
      <c r="BI82" s="582">
        <v>0</v>
      </c>
      <c r="BJ82" s="582">
        <v>1</v>
      </c>
      <c r="BK82" s="582"/>
      <c r="BL82" s="582"/>
      <c r="BM82" s="582">
        <v>0</v>
      </c>
      <c r="BN82" s="582">
        <v>1</v>
      </c>
      <c r="BO82" s="582">
        <v>0</v>
      </c>
      <c r="BP82" s="582">
        <v>0</v>
      </c>
      <c r="BQ82" s="582">
        <v>0</v>
      </c>
      <c r="BR82" s="582">
        <v>1</v>
      </c>
      <c r="BS82" s="582">
        <v>0</v>
      </c>
      <c r="BT82" s="582">
        <v>0</v>
      </c>
      <c r="BU82" s="582">
        <f t="shared" si="109"/>
        <v>1200</v>
      </c>
      <c r="BV82" s="582">
        <v>120</v>
      </c>
      <c r="BW82" s="582">
        <v>0</v>
      </c>
      <c r="BX82" s="582">
        <v>1032</v>
      </c>
      <c r="BY82" s="582">
        <v>48</v>
      </c>
      <c r="BZ82" s="582">
        <v>1200</v>
      </c>
      <c r="CA82" s="582"/>
      <c r="CB82" s="582"/>
      <c r="CC82" s="581" t="s">
        <v>425</v>
      </c>
      <c r="CD82" s="582">
        <v>59</v>
      </c>
      <c r="CE82" s="582">
        <v>7168</v>
      </c>
      <c r="CF82" s="581">
        <v>2.1</v>
      </c>
      <c r="CG82" s="581">
        <v>2.6</v>
      </c>
      <c r="CH82" s="582"/>
      <c r="CI82" s="582"/>
      <c r="CJ82" s="582"/>
      <c r="CK82" s="582">
        <v>120</v>
      </c>
      <c r="CL82" s="582"/>
      <c r="CM82" s="582">
        <v>1080</v>
      </c>
      <c r="CN82" s="582">
        <v>1080</v>
      </c>
      <c r="CO82" s="582"/>
      <c r="CP82" s="582">
        <v>1080</v>
      </c>
      <c r="CQ82" s="582">
        <f t="shared" si="154"/>
        <v>1080</v>
      </c>
      <c r="CR82" s="582">
        <v>0</v>
      </c>
      <c r="CS82" s="582">
        <v>216</v>
      </c>
      <c r="CT82" s="582">
        <v>324</v>
      </c>
      <c r="CU82" s="582">
        <v>540</v>
      </c>
      <c r="CV82" s="582">
        <v>54</v>
      </c>
      <c r="CW82" s="582">
        <v>162</v>
      </c>
      <c r="CX82" s="582">
        <v>324</v>
      </c>
      <c r="CY82" s="809">
        <f t="shared" si="111"/>
        <v>0</v>
      </c>
      <c r="CZ82" s="582"/>
      <c r="DA82" s="582"/>
      <c r="DB82" s="582"/>
      <c r="DC82" s="582"/>
      <c r="DD82" s="582"/>
      <c r="DE82" s="582">
        <v>1274.4000000000001</v>
      </c>
      <c r="DF82" s="582">
        <f t="shared" si="112"/>
        <v>1274.3999999999999</v>
      </c>
      <c r="DG82" s="582"/>
      <c r="DH82" s="582"/>
      <c r="DI82" s="582"/>
      <c r="DJ82" s="582">
        <v>0</v>
      </c>
      <c r="DK82" s="582"/>
      <c r="DL82" s="582">
        <v>254.88</v>
      </c>
      <c r="DM82" s="582"/>
      <c r="DN82" s="582">
        <v>382.31999999999994</v>
      </c>
      <c r="DO82" s="582">
        <v>637.19999999999993</v>
      </c>
      <c r="DP82" s="582"/>
      <c r="DQ82" s="582">
        <v>63.719999999999992</v>
      </c>
      <c r="DR82" s="582">
        <v>191.15999999999997</v>
      </c>
      <c r="DS82" s="582">
        <v>382.31999999999994</v>
      </c>
      <c r="DT82" s="582"/>
      <c r="DU82" s="582"/>
      <c r="DV82" s="582"/>
      <c r="DW82" s="582"/>
      <c r="DX82" s="582">
        <v>1274.3999999999999</v>
      </c>
      <c r="DY82" s="582"/>
      <c r="DZ82" s="582"/>
      <c r="EA82" s="582"/>
      <c r="EB82" s="582"/>
      <c r="EC82" s="582"/>
      <c r="ED82" s="582">
        <f t="shared" si="155"/>
        <v>0</v>
      </c>
      <c r="EE82" s="582"/>
      <c r="EF82" s="582"/>
      <c r="EG82" s="582">
        <v>1200</v>
      </c>
      <c r="EH82" s="582">
        <f t="shared" si="114"/>
        <v>1200</v>
      </c>
      <c r="EI82" s="582"/>
      <c r="EJ82" s="582"/>
      <c r="EK82" s="582"/>
      <c r="EL82" s="582">
        <v>1200</v>
      </c>
      <c r="EM82" s="582">
        <v>120</v>
      </c>
      <c r="EN82" s="582">
        <v>360</v>
      </c>
      <c r="EO82" s="582">
        <v>720</v>
      </c>
      <c r="EP82" s="582"/>
      <c r="EQ82" s="582"/>
      <c r="ER82" s="582">
        <f t="shared" si="156"/>
        <v>0</v>
      </c>
      <c r="ES82" s="584"/>
      <c r="ET82" s="585">
        <f t="shared" si="157"/>
        <v>194.4</v>
      </c>
      <c r="EU82" s="582">
        <f t="shared" si="158"/>
        <v>216</v>
      </c>
      <c r="EV82" s="586">
        <v>2012</v>
      </c>
      <c r="EW82" s="587">
        <f t="shared" si="159"/>
        <v>1.1787659567307184E-4</v>
      </c>
      <c r="EX82" s="582">
        <f t="shared" si="160"/>
        <v>1080</v>
      </c>
      <c r="EY82" s="582">
        <f t="shared" si="161"/>
        <v>0</v>
      </c>
      <c r="EZ82" s="582">
        <f t="shared" si="162"/>
        <v>0</v>
      </c>
      <c r="FA82" s="582">
        <f t="shared" si="163"/>
        <v>0</v>
      </c>
      <c r="FB82" s="582">
        <f t="shared" si="164"/>
        <v>0</v>
      </c>
      <c r="FC82" s="582"/>
      <c r="FD82" s="582">
        <f t="shared" si="165"/>
        <v>0</v>
      </c>
      <c r="FE82" s="582"/>
      <c r="FF82" s="582">
        <f t="shared" si="166"/>
        <v>0</v>
      </c>
      <c r="FG82" s="582"/>
      <c r="FH82" s="582"/>
      <c r="FI82" s="582"/>
      <c r="FJ82" s="582"/>
      <c r="FK82" s="582">
        <f t="shared" si="167"/>
        <v>1274.3999999999999</v>
      </c>
      <c r="FL82" s="582">
        <f t="shared" si="168"/>
        <v>0</v>
      </c>
      <c r="FM82" s="582">
        <f t="shared" si="169"/>
        <v>0</v>
      </c>
      <c r="FN82" s="582">
        <f t="shared" si="170"/>
        <v>0</v>
      </c>
      <c r="FO82" s="582">
        <f t="shared" si="171"/>
        <v>0</v>
      </c>
      <c r="FP82" s="582"/>
      <c r="FQ82" s="582">
        <f t="shared" si="172"/>
        <v>0</v>
      </c>
      <c r="FR82" s="582"/>
      <c r="FS82" s="582">
        <f t="shared" si="173"/>
        <v>0</v>
      </c>
      <c r="FT82" s="582"/>
      <c r="FU82" s="582"/>
      <c r="FV82" s="582"/>
      <c r="FW82" s="582"/>
      <c r="FX82" s="582"/>
      <c r="FY82" s="581" t="s">
        <v>417</v>
      </c>
      <c r="FZ82" s="582"/>
      <c r="GA82" s="582"/>
      <c r="GB82" s="582"/>
      <c r="GC82" s="582"/>
      <c r="GD82" s="582"/>
      <c r="GE82" s="582"/>
      <c r="GF82" s="304" t="s">
        <v>417</v>
      </c>
      <c r="GG82" s="304" t="s">
        <v>417</v>
      </c>
      <c r="GH82" s="304" t="s">
        <v>417</v>
      </c>
      <c r="GI82" s="304" t="s">
        <v>417</v>
      </c>
      <c r="GJ82" s="304" t="s">
        <v>417</v>
      </c>
      <c r="GK82" s="304"/>
      <c r="GL82" s="304"/>
      <c r="GM82" s="304"/>
      <c r="GN82" s="600"/>
      <c r="GO82" s="818"/>
      <c r="GP82" s="818" t="s">
        <v>1068</v>
      </c>
      <c r="GQ82" s="685"/>
      <c r="GR82" s="1002"/>
      <c r="GS82" s="590"/>
      <c r="GT82" s="811">
        <v>2</v>
      </c>
      <c r="GU82" s="811">
        <v>2</v>
      </c>
      <c r="GV82" s="590"/>
      <c r="GW82" s="590"/>
      <c r="GX82" s="590"/>
      <c r="GY82" s="590"/>
      <c r="GZ82" s="312">
        <v>4</v>
      </c>
      <c r="HA82" s="814">
        <f t="shared" si="174"/>
        <v>0</v>
      </c>
      <c r="HB82" s="815">
        <f t="shared" si="175"/>
        <v>0</v>
      </c>
      <c r="HC82" s="816">
        <f t="shared" si="176"/>
        <v>0</v>
      </c>
      <c r="HD82" s="815">
        <f t="shared" si="177"/>
        <v>0</v>
      </c>
      <c r="HE82" s="602">
        <v>0</v>
      </c>
      <c r="HF82" s="809">
        <f t="shared" si="178"/>
        <v>0</v>
      </c>
      <c r="HG82" s="811">
        <f t="shared" si="179"/>
        <v>1</v>
      </c>
      <c r="HH82" s="809">
        <f t="shared" si="180"/>
        <v>1200</v>
      </c>
      <c r="HI82" s="591">
        <f t="shared" si="186"/>
        <v>0</v>
      </c>
      <c r="HL82" s="688">
        <f t="shared" si="185"/>
        <v>0</v>
      </c>
    </row>
    <row r="83" spans="1:220" s="592" customFormat="1" ht="48" outlineLevel="1">
      <c r="A83" s="578" t="s">
        <v>386</v>
      </c>
      <c r="B83" s="579"/>
      <c r="C83" s="580">
        <v>68</v>
      </c>
      <c r="D83" s="580"/>
      <c r="E83" s="580"/>
      <c r="F83" s="267" t="s">
        <v>292</v>
      </c>
      <c r="G83" s="270"/>
      <c r="H83" s="270"/>
      <c r="I83" s="270"/>
      <c r="J83" s="581">
        <v>2011</v>
      </c>
      <c r="K83" s="581">
        <v>2011</v>
      </c>
      <c r="L83" s="581"/>
      <c r="M83" s="581" t="s">
        <v>417</v>
      </c>
      <c r="N83" s="581" t="s">
        <v>417</v>
      </c>
      <c r="O83" s="581" t="s">
        <v>417</v>
      </c>
      <c r="P83" s="273" t="s">
        <v>1346</v>
      </c>
      <c r="Q83" s="273" t="s">
        <v>1345</v>
      </c>
      <c r="R83" s="273" t="s">
        <v>1345</v>
      </c>
      <c r="S83" s="273">
        <v>1</v>
      </c>
      <c r="T83" s="273">
        <v>2</v>
      </c>
      <c r="U83" s="582">
        <v>0.63</v>
      </c>
      <c r="V83" s="582">
        <v>3.8</v>
      </c>
      <c r="W83" s="582">
        <v>0</v>
      </c>
      <c r="X83" s="582">
        <v>0</v>
      </c>
      <c r="Y83" s="583">
        <v>0.63</v>
      </c>
      <c r="Z83" s="582">
        <v>3.8</v>
      </c>
      <c r="AA83" s="582">
        <v>0</v>
      </c>
      <c r="AB83" s="582">
        <v>0</v>
      </c>
      <c r="AC83" s="583">
        <v>0.63</v>
      </c>
      <c r="AD83" s="583">
        <v>3.8</v>
      </c>
      <c r="AE83" s="583">
        <v>0</v>
      </c>
      <c r="AF83" s="583">
        <v>0</v>
      </c>
      <c r="AG83" s="582">
        <f t="shared" si="146"/>
        <v>0.63</v>
      </c>
      <c r="AH83" s="582">
        <f t="shared" si="147"/>
        <v>3.8</v>
      </c>
      <c r="AI83" s="582">
        <f t="shared" si="148"/>
        <v>0</v>
      </c>
      <c r="AJ83" s="582">
        <f t="shared" si="149"/>
        <v>0</v>
      </c>
      <c r="AK83" s="582">
        <f t="shared" si="181"/>
        <v>0</v>
      </c>
      <c r="AL83" s="582">
        <f t="shared" si="182"/>
        <v>0</v>
      </c>
      <c r="AM83" s="582"/>
      <c r="AN83" s="582"/>
      <c r="AO83" s="582">
        <f t="shared" si="183"/>
        <v>0</v>
      </c>
      <c r="AP83" s="582">
        <f t="shared" si="184"/>
        <v>0</v>
      </c>
      <c r="AQ83" s="582"/>
      <c r="AR83" s="582"/>
      <c r="AS83" s="582">
        <f t="shared" si="150"/>
        <v>0</v>
      </c>
      <c r="AT83" s="582">
        <f t="shared" si="151"/>
        <v>0</v>
      </c>
      <c r="AU83" s="582"/>
      <c r="AV83" s="582"/>
      <c r="AW83" s="582">
        <f t="shared" si="152"/>
        <v>0.63</v>
      </c>
      <c r="AX83" s="582">
        <f t="shared" si="153"/>
        <v>3.8</v>
      </c>
      <c r="AY83" s="582"/>
      <c r="AZ83" s="582"/>
      <c r="BA83" s="582"/>
      <c r="BB83" s="582"/>
      <c r="BC83" s="582"/>
      <c r="BD83" s="582"/>
      <c r="BE83" s="582"/>
      <c r="BF83" s="582"/>
      <c r="BG83" s="582"/>
      <c r="BH83" s="582"/>
      <c r="BI83" s="582">
        <v>0.63</v>
      </c>
      <c r="BJ83" s="582">
        <v>3.8</v>
      </c>
      <c r="BK83" s="582"/>
      <c r="BL83" s="582"/>
      <c r="BM83" s="582">
        <v>0.63</v>
      </c>
      <c r="BN83" s="582">
        <v>3.8</v>
      </c>
      <c r="BO83" s="582">
        <v>0</v>
      </c>
      <c r="BP83" s="582">
        <v>0</v>
      </c>
      <c r="BQ83" s="582">
        <v>0.63</v>
      </c>
      <c r="BR83" s="582">
        <v>3.8</v>
      </c>
      <c r="BS83" s="582">
        <v>0</v>
      </c>
      <c r="BT83" s="582">
        <v>0</v>
      </c>
      <c r="BU83" s="582">
        <f t="shared" si="109"/>
        <v>3917</v>
      </c>
      <c r="BV83" s="582">
        <v>360</v>
      </c>
      <c r="BW83" s="582">
        <v>600</v>
      </c>
      <c r="BX83" s="582">
        <v>2813</v>
      </c>
      <c r="BY83" s="582">
        <v>144</v>
      </c>
      <c r="BZ83" s="582">
        <v>3917</v>
      </c>
      <c r="CA83" s="582"/>
      <c r="CB83" s="582"/>
      <c r="CC83" s="581" t="s">
        <v>425</v>
      </c>
      <c r="CD83" s="582">
        <v>42.7</v>
      </c>
      <c r="CE83" s="582">
        <v>13439</v>
      </c>
      <c r="CF83" s="581">
        <v>3</v>
      </c>
      <c r="CG83" s="581">
        <v>4</v>
      </c>
      <c r="CH83" s="582"/>
      <c r="CI83" s="582"/>
      <c r="CJ83" s="582"/>
      <c r="CK83" s="582">
        <v>360</v>
      </c>
      <c r="CL83" s="582"/>
      <c r="CM83" s="582">
        <v>3557</v>
      </c>
      <c r="CN83" s="582">
        <v>3557.0000000000005</v>
      </c>
      <c r="CO83" s="582"/>
      <c r="CP83" s="582">
        <v>3557</v>
      </c>
      <c r="CQ83" s="582">
        <f>CR83+CS83+CT83+CU83</f>
        <v>3557</v>
      </c>
      <c r="CR83" s="582">
        <v>0</v>
      </c>
      <c r="CS83" s="582">
        <v>711.40000000000009</v>
      </c>
      <c r="CT83" s="582">
        <v>1067.0999999999999</v>
      </c>
      <c r="CU83" s="582">
        <v>1778.5</v>
      </c>
      <c r="CV83" s="582">
        <v>177.85</v>
      </c>
      <c r="CW83" s="582">
        <v>533.54999999999995</v>
      </c>
      <c r="CX83" s="582">
        <v>1067.1000000000001</v>
      </c>
      <c r="CY83" s="809">
        <f t="shared" si="111"/>
        <v>0</v>
      </c>
      <c r="CZ83" s="582"/>
      <c r="DA83" s="582"/>
      <c r="DB83" s="582"/>
      <c r="DC83" s="582"/>
      <c r="DD83" s="582"/>
      <c r="DE83" s="582">
        <v>4197.26</v>
      </c>
      <c r="DF83" s="582">
        <f t="shared" si="112"/>
        <v>4197.26</v>
      </c>
      <c r="DG83" s="582"/>
      <c r="DH83" s="582"/>
      <c r="DI83" s="582"/>
      <c r="DJ83" s="582">
        <v>0</v>
      </c>
      <c r="DK83" s="582"/>
      <c r="DL83" s="582">
        <v>839.45200000000011</v>
      </c>
      <c r="DM83" s="582"/>
      <c r="DN83" s="582">
        <v>1259.1780000000001</v>
      </c>
      <c r="DO83" s="582">
        <v>2098.63</v>
      </c>
      <c r="DP83" s="582"/>
      <c r="DQ83" s="582">
        <v>209.86300000000003</v>
      </c>
      <c r="DR83" s="582">
        <v>629.58900000000006</v>
      </c>
      <c r="DS83" s="582">
        <v>1259.1779999999999</v>
      </c>
      <c r="DT83" s="582"/>
      <c r="DU83" s="582"/>
      <c r="DV83" s="582"/>
      <c r="DW83" s="582"/>
      <c r="DX83" s="582">
        <v>4197.26</v>
      </c>
      <c r="DY83" s="582"/>
      <c r="DZ83" s="582"/>
      <c r="EA83" s="582"/>
      <c r="EB83" s="582"/>
      <c r="EC83" s="582"/>
      <c r="ED83" s="582">
        <f t="shared" si="155"/>
        <v>0</v>
      </c>
      <c r="EE83" s="582"/>
      <c r="EF83" s="582"/>
      <c r="EG83" s="582">
        <v>3917</v>
      </c>
      <c r="EH83" s="582">
        <f t="shared" si="114"/>
        <v>3917</v>
      </c>
      <c r="EI83" s="582"/>
      <c r="EJ83" s="582"/>
      <c r="EK83" s="582"/>
      <c r="EL83" s="582">
        <v>3917</v>
      </c>
      <c r="EM83" s="582">
        <v>391.7</v>
      </c>
      <c r="EN83" s="582">
        <v>1175.0999999999999</v>
      </c>
      <c r="EO83" s="582">
        <v>2350.2000000000003</v>
      </c>
      <c r="EP83" s="582"/>
      <c r="EQ83" s="582"/>
      <c r="ER83" s="582">
        <f t="shared" si="156"/>
        <v>0</v>
      </c>
      <c r="ES83" s="584"/>
      <c r="ET83" s="585">
        <f t="shared" si="157"/>
        <v>640.26</v>
      </c>
      <c r="EU83" s="582">
        <f t="shared" si="158"/>
        <v>705.06</v>
      </c>
      <c r="EV83" s="586">
        <v>2012</v>
      </c>
      <c r="EW83" s="587">
        <f t="shared" si="159"/>
        <v>3.8822875074918196E-4</v>
      </c>
      <c r="EX83" s="582">
        <f t="shared" si="160"/>
        <v>3557</v>
      </c>
      <c r="EY83" s="582">
        <f t="shared" si="161"/>
        <v>0</v>
      </c>
      <c r="EZ83" s="582">
        <f t="shared" si="162"/>
        <v>0</v>
      </c>
      <c r="FA83" s="582">
        <f t="shared" si="163"/>
        <v>0</v>
      </c>
      <c r="FB83" s="582">
        <f t="shared" si="164"/>
        <v>0</v>
      </c>
      <c r="FC83" s="582"/>
      <c r="FD83" s="582">
        <f t="shared" si="165"/>
        <v>0</v>
      </c>
      <c r="FE83" s="582"/>
      <c r="FF83" s="582">
        <f t="shared" si="166"/>
        <v>0</v>
      </c>
      <c r="FG83" s="582"/>
      <c r="FH83" s="582"/>
      <c r="FI83" s="582"/>
      <c r="FJ83" s="582"/>
      <c r="FK83" s="582">
        <f t="shared" si="167"/>
        <v>4197.26</v>
      </c>
      <c r="FL83" s="582">
        <f t="shared" si="168"/>
        <v>0</v>
      </c>
      <c r="FM83" s="582">
        <f t="shared" si="169"/>
        <v>0</v>
      </c>
      <c r="FN83" s="582">
        <f t="shared" si="170"/>
        <v>0</v>
      </c>
      <c r="FO83" s="582">
        <f t="shared" si="171"/>
        <v>0</v>
      </c>
      <c r="FP83" s="582"/>
      <c r="FQ83" s="582">
        <f t="shared" si="172"/>
        <v>0</v>
      </c>
      <c r="FR83" s="582"/>
      <c r="FS83" s="582">
        <f t="shared" si="173"/>
        <v>0</v>
      </c>
      <c r="FT83" s="582"/>
      <c r="FU83" s="582"/>
      <c r="FV83" s="582"/>
      <c r="FW83" s="582"/>
      <c r="FX83" s="582"/>
      <c r="FY83" s="581" t="s">
        <v>417</v>
      </c>
      <c r="FZ83" s="582"/>
      <c r="GA83" s="582"/>
      <c r="GB83" s="582"/>
      <c r="GC83" s="582"/>
      <c r="GD83" s="582"/>
      <c r="GE83" s="582"/>
      <c r="GF83" s="304" t="s">
        <v>417</v>
      </c>
      <c r="GG83" s="304" t="s">
        <v>417</v>
      </c>
      <c r="GH83" s="304" t="s">
        <v>417</v>
      </c>
      <c r="GI83" s="304" t="s">
        <v>417</v>
      </c>
      <c r="GJ83" s="304" t="s">
        <v>417</v>
      </c>
      <c r="GK83" s="304"/>
      <c r="GL83" s="304"/>
      <c r="GM83" s="304"/>
      <c r="GN83" s="600"/>
      <c r="GO83" s="818"/>
      <c r="GP83" s="818" t="s">
        <v>1068</v>
      </c>
      <c r="GQ83" s="685"/>
      <c r="GR83" s="1002"/>
      <c r="GS83" s="590"/>
      <c r="GT83" s="811">
        <v>2</v>
      </c>
      <c r="GU83" s="811">
        <v>2</v>
      </c>
      <c r="GV83" s="590"/>
      <c r="GW83" s="590"/>
      <c r="GX83" s="590"/>
      <c r="GY83" s="590"/>
      <c r="GZ83" s="312">
        <v>4</v>
      </c>
      <c r="HA83" s="814">
        <f t="shared" si="174"/>
        <v>0</v>
      </c>
      <c r="HB83" s="815">
        <f t="shared" si="175"/>
        <v>0</v>
      </c>
      <c r="HC83" s="816">
        <f t="shared" si="176"/>
        <v>0</v>
      </c>
      <c r="HD83" s="815">
        <f t="shared" si="177"/>
        <v>0</v>
      </c>
      <c r="HE83" s="602">
        <v>0.63</v>
      </c>
      <c r="HF83" s="809">
        <f t="shared" si="178"/>
        <v>0</v>
      </c>
      <c r="HG83" s="811">
        <f t="shared" si="179"/>
        <v>3.8</v>
      </c>
      <c r="HH83" s="809">
        <f t="shared" si="180"/>
        <v>3917</v>
      </c>
      <c r="HI83" s="591">
        <f t="shared" si="186"/>
        <v>0</v>
      </c>
      <c r="HL83" s="688">
        <f t="shared" si="185"/>
        <v>0</v>
      </c>
    </row>
    <row r="84" spans="1:220" s="576" customFormat="1">
      <c r="A84" s="550">
        <v>0</v>
      </c>
      <c r="B84" s="573" t="s">
        <v>1372</v>
      </c>
      <c r="C84" s="574"/>
      <c r="D84" s="574"/>
      <c r="E84" s="574"/>
      <c r="F84" s="269" t="s">
        <v>798</v>
      </c>
      <c r="G84" s="577"/>
      <c r="H84" s="577"/>
      <c r="I84" s="577"/>
      <c r="J84" s="565"/>
      <c r="K84" s="565"/>
      <c r="L84" s="566"/>
      <c r="M84" s="566"/>
      <c r="N84" s="566"/>
      <c r="O84" s="566"/>
      <c r="P84" s="577"/>
      <c r="Q84" s="577"/>
      <c r="R84" s="577"/>
      <c r="S84" s="577"/>
      <c r="T84" s="577"/>
      <c r="U84" s="566">
        <f t="shared" ref="U84:AZ84" si="187">U85+U86+U87+U94</f>
        <v>347.98</v>
      </c>
      <c r="V84" s="566">
        <f t="shared" si="187"/>
        <v>706.16</v>
      </c>
      <c r="W84" s="566">
        <f t="shared" si="187"/>
        <v>0</v>
      </c>
      <c r="X84" s="566">
        <f t="shared" si="187"/>
        <v>175</v>
      </c>
      <c r="Y84" s="567">
        <f t="shared" si="187"/>
        <v>0</v>
      </c>
      <c r="Z84" s="566">
        <f t="shared" si="187"/>
        <v>17.79</v>
      </c>
      <c r="AA84" s="566">
        <f t="shared" si="187"/>
        <v>0</v>
      </c>
      <c r="AB84" s="566">
        <f t="shared" si="187"/>
        <v>0</v>
      </c>
      <c r="AC84" s="567">
        <f>AC85+AC86+AC87+AC94</f>
        <v>0</v>
      </c>
      <c r="AD84" s="567">
        <f>AD85+AD86+AD87+AD94</f>
        <v>17.79</v>
      </c>
      <c r="AE84" s="567">
        <f>AE85+AE86+AE87+AE94</f>
        <v>0</v>
      </c>
      <c r="AF84" s="567">
        <f>AF85+AF86+AF87+AF94</f>
        <v>0</v>
      </c>
      <c r="AG84" s="566">
        <f t="shared" si="187"/>
        <v>0</v>
      </c>
      <c r="AH84" s="566">
        <f t="shared" si="187"/>
        <v>17.79</v>
      </c>
      <c r="AI84" s="566">
        <f t="shared" si="187"/>
        <v>0</v>
      </c>
      <c r="AJ84" s="566">
        <f t="shared" si="187"/>
        <v>0</v>
      </c>
      <c r="AK84" s="566">
        <f t="shared" si="187"/>
        <v>0</v>
      </c>
      <c r="AL84" s="566">
        <f t="shared" si="187"/>
        <v>0</v>
      </c>
      <c r="AM84" s="566">
        <f t="shared" si="187"/>
        <v>0</v>
      </c>
      <c r="AN84" s="566">
        <f t="shared" si="187"/>
        <v>0</v>
      </c>
      <c r="AO84" s="566">
        <f t="shared" si="187"/>
        <v>0</v>
      </c>
      <c r="AP84" s="566">
        <f t="shared" si="187"/>
        <v>0</v>
      </c>
      <c r="AQ84" s="566">
        <f t="shared" si="187"/>
        <v>0</v>
      </c>
      <c r="AR84" s="566">
        <f t="shared" si="187"/>
        <v>0</v>
      </c>
      <c r="AS84" s="566">
        <f t="shared" si="187"/>
        <v>0</v>
      </c>
      <c r="AT84" s="566">
        <f t="shared" si="187"/>
        <v>0</v>
      </c>
      <c r="AU84" s="566">
        <f t="shared" si="187"/>
        <v>0</v>
      </c>
      <c r="AV84" s="566">
        <f t="shared" si="187"/>
        <v>0</v>
      </c>
      <c r="AW84" s="566">
        <f t="shared" si="187"/>
        <v>0</v>
      </c>
      <c r="AX84" s="566">
        <f t="shared" si="187"/>
        <v>17.79</v>
      </c>
      <c r="AY84" s="566">
        <f t="shared" si="187"/>
        <v>0</v>
      </c>
      <c r="AZ84" s="566">
        <f t="shared" si="187"/>
        <v>0</v>
      </c>
      <c r="BA84" s="566">
        <f t="shared" ref="BA84:CB84" si="188">BA85+BA86+BA87+BA94</f>
        <v>0</v>
      </c>
      <c r="BB84" s="566">
        <f t="shared" si="188"/>
        <v>0</v>
      </c>
      <c r="BC84" s="566">
        <f t="shared" si="188"/>
        <v>0</v>
      </c>
      <c r="BD84" s="566">
        <f t="shared" si="188"/>
        <v>0</v>
      </c>
      <c r="BE84" s="566">
        <f t="shared" si="188"/>
        <v>0</v>
      </c>
      <c r="BF84" s="566">
        <f t="shared" si="188"/>
        <v>0</v>
      </c>
      <c r="BG84" s="566">
        <f t="shared" si="188"/>
        <v>0</v>
      </c>
      <c r="BH84" s="566">
        <f t="shared" si="188"/>
        <v>0</v>
      </c>
      <c r="BI84" s="566">
        <f t="shared" si="188"/>
        <v>0</v>
      </c>
      <c r="BJ84" s="566">
        <f t="shared" si="188"/>
        <v>17.79</v>
      </c>
      <c r="BK84" s="566">
        <f t="shared" si="188"/>
        <v>0</v>
      </c>
      <c r="BL84" s="566">
        <f t="shared" si="188"/>
        <v>0</v>
      </c>
      <c r="BM84" s="566">
        <f t="shared" ref="BM84:BT84" si="189">BM85+BM86+BM87+BM94</f>
        <v>0</v>
      </c>
      <c r="BN84" s="566">
        <f t="shared" si="189"/>
        <v>0</v>
      </c>
      <c r="BO84" s="566">
        <f t="shared" si="189"/>
        <v>0</v>
      </c>
      <c r="BP84" s="566">
        <f t="shared" si="189"/>
        <v>0</v>
      </c>
      <c r="BQ84" s="566">
        <f t="shared" si="189"/>
        <v>0</v>
      </c>
      <c r="BR84" s="566">
        <f t="shared" si="189"/>
        <v>0</v>
      </c>
      <c r="BS84" s="566">
        <f t="shared" si="189"/>
        <v>0</v>
      </c>
      <c r="BT84" s="566">
        <f t="shared" si="189"/>
        <v>0</v>
      </c>
      <c r="BU84" s="566">
        <f t="shared" si="188"/>
        <v>6767004.7969491519</v>
      </c>
      <c r="BV84" s="566">
        <f t="shared" si="188"/>
        <v>491633.81170072267</v>
      </c>
      <c r="BW84" s="566">
        <f t="shared" si="188"/>
        <v>2966361.4657961996</v>
      </c>
      <c r="BX84" s="566">
        <f t="shared" si="188"/>
        <v>2983802.7544521699</v>
      </c>
      <c r="BY84" s="566">
        <f t="shared" si="188"/>
        <v>325206.76500006084</v>
      </c>
      <c r="BZ84" s="566">
        <f t="shared" si="188"/>
        <v>6778835.7969491528</v>
      </c>
      <c r="CA84" s="566">
        <f t="shared" si="188"/>
        <v>0</v>
      </c>
      <c r="CB84" s="566">
        <f t="shared" si="188"/>
        <v>0</v>
      </c>
      <c r="CC84" s="565"/>
      <c r="CD84" s="566"/>
      <c r="CE84" s="566"/>
      <c r="CF84" s="565"/>
      <c r="CG84" s="565"/>
      <c r="CH84" s="566"/>
      <c r="CI84" s="566"/>
      <c r="CJ84" s="566"/>
      <c r="CK84" s="566">
        <f t="shared" ref="CK84:CP84" si="190">CK85+CK86+CK87+CK94</f>
        <v>35737.269999999997</v>
      </c>
      <c r="CL84" s="566">
        <f t="shared" si="190"/>
        <v>0</v>
      </c>
      <c r="CM84" s="566">
        <f t="shared" si="190"/>
        <v>5318309.3598794509</v>
      </c>
      <c r="CN84" s="566">
        <f t="shared" si="190"/>
        <v>4343531.2849179637</v>
      </c>
      <c r="CO84" s="566">
        <f t="shared" si="190"/>
        <v>950873.24041496147</v>
      </c>
      <c r="CP84" s="566">
        <f t="shared" si="190"/>
        <v>2364723.144769839</v>
      </c>
      <c r="CQ84" s="566">
        <f>CQ85+CQ86+CQ87+CQ94</f>
        <v>2364723.144769839</v>
      </c>
      <c r="CR84" s="566">
        <f t="shared" ref="CR84:EU84" si="191">CR85+CR86+CR87+CR94</f>
        <v>2118.8940677966457</v>
      </c>
      <c r="CS84" s="566">
        <f t="shared" ref="CS84:DF84" si="192">CS85+CS86+CS87+CS94</f>
        <v>472520.8501404085</v>
      </c>
      <c r="CT84" s="566">
        <f t="shared" si="192"/>
        <v>943783.00028081704</v>
      </c>
      <c r="CU84" s="566">
        <f t="shared" si="192"/>
        <v>946300.40028081695</v>
      </c>
      <c r="CV84" s="566">
        <f t="shared" si="192"/>
        <v>94630.040028081698</v>
      </c>
      <c r="CW84" s="566">
        <f t="shared" si="192"/>
        <v>283890.12008424511</v>
      </c>
      <c r="CX84" s="566">
        <f t="shared" si="192"/>
        <v>567780.24016849021</v>
      </c>
      <c r="CY84" s="566">
        <f t="shared" si="192"/>
        <v>0</v>
      </c>
      <c r="CZ84" s="566">
        <f t="shared" si="192"/>
        <v>1796472.3682899105</v>
      </c>
      <c r="DA84" s="566">
        <f t="shared" si="192"/>
        <v>1157113.8468197018</v>
      </c>
      <c r="DB84" s="566">
        <f t="shared" si="192"/>
        <v>1275.31</v>
      </c>
      <c r="DC84" s="566">
        <f t="shared" si="192"/>
        <v>1148286.1440545544</v>
      </c>
      <c r="DD84" s="566">
        <f t="shared" si="192"/>
        <v>2262198.6059542233</v>
      </c>
      <c r="DE84" s="566">
        <f t="shared" si="192"/>
        <v>1640135.1823738553</v>
      </c>
      <c r="DF84" s="566">
        <f t="shared" si="192"/>
        <v>1640135.1823738553</v>
      </c>
      <c r="DG84" s="566">
        <f t="shared" si="191"/>
        <v>0</v>
      </c>
      <c r="DH84" s="566">
        <f t="shared" si="191"/>
        <v>0</v>
      </c>
      <c r="DI84" s="566">
        <f t="shared" si="191"/>
        <v>0</v>
      </c>
      <c r="DJ84" s="566">
        <f t="shared" si="191"/>
        <v>162528.25223738549</v>
      </c>
      <c r="DK84" s="566">
        <f t="shared" si="191"/>
        <v>0</v>
      </c>
      <c r="DL84" s="566">
        <f t="shared" si="191"/>
        <v>328027.03647477098</v>
      </c>
      <c r="DM84" s="566">
        <f t="shared" si="191"/>
        <v>0</v>
      </c>
      <c r="DN84" s="566">
        <f t="shared" si="191"/>
        <v>492040.55471215653</v>
      </c>
      <c r="DO84" s="566">
        <f t="shared" si="191"/>
        <v>657539.33894954203</v>
      </c>
      <c r="DP84" s="566">
        <f t="shared" si="191"/>
        <v>0</v>
      </c>
      <c r="DQ84" s="566">
        <f t="shared" si="191"/>
        <v>65753.933894954214</v>
      </c>
      <c r="DR84" s="566">
        <f t="shared" si="191"/>
        <v>197261.80168486261</v>
      </c>
      <c r="DS84" s="566">
        <f t="shared" si="191"/>
        <v>394523.60336972523</v>
      </c>
      <c r="DT84" s="566">
        <f t="shared" si="191"/>
        <v>0</v>
      </c>
      <c r="DU84" s="566">
        <f t="shared" si="191"/>
        <v>0</v>
      </c>
      <c r="DV84" s="566">
        <f t="shared" si="191"/>
        <v>0</v>
      </c>
      <c r="DW84" s="566">
        <f t="shared" si="191"/>
        <v>0</v>
      </c>
      <c r="DX84" s="566">
        <f t="shared" si="191"/>
        <v>1640135.1823738553</v>
      </c>
      <c r="DY84" s="566">
        <f t="shared" si="191"/>
        <v>0</v>
      </c>
      <c r="DZ84" s="566">
        <f t="shared" si="191"/>
        <v>0</v>
      </c>
      <c r="EA84" s="566">
        <f t="shared" si="191"/>
        <v>0</v>
      </c>
      <c r="EB84" s="566">
        <f t="shared" si="191"/>
        <v>2119837.3945820942</v>
      </c>
      <c r="EC84" s="566">
        <f t="shared" si="191"/>
        <v>1365394.3392472479</v>
      </c>
      <c r="ED84" s="566">
        <f t="shared" si="191"/>
        <v>3775.6050000000414</v>
      </c>
      <c r="EE84" s="566">
        <f t="shared" si="191"/>
        <v>548.31059999976412</v>
      </c>
      <c r="EF84" s="566">
        <f t="shared" si="191"/>
        <v>1017474.1709322867</v>
      </c>
      <c r="EG84" s="566">
        <f t="shared" si="191"/>
        <v>38060.894067796646</v>
      </c>
      <c r="EH84" s="566">
        <f t="shared" si="191"/>
        <v>38060.894067796646</v>
      </c>
      <c r="EI84" s="566">
        <f t="shared" si="191"/>
        <v>2118.8940677966457</v>
      </c>
      <c r="EJ84" s="566">
        <f t="shared" si="191"/>
        <v>0</v>
      </c>
      <c r="EK84" s="566">
        <f t="shared" si="191"/>
        <v>0</v>
      </c>
      <c r="EL84" s="566">
        <f t="shared" si="191"/>
        <v>35942</v>
      </c>
      <c r="EM84" s="566">
        <f t="shared" si="191"/>
        <v>3594.2</v>
      </c>
      <c r="EN84" s="566">
        <f t="shared" si="191"/>
        <v>10782.6</v>
      </c>
      <c r="EO84" s="566">
        <f t="shared" si="191"/>
        <v>21565.199999999997</v>
      </c>
      <c r="EP84" s="566">
        <f t="shared" si="191"/>
        <v>0</v>
      </c>
      <c r="EQ84" s="566">
        <f t="shared" si="191"/>
        <v>5711469.6384123471</v>
      </c>
      <c r="ER84" s="566">
        <f t="shared" si="191"/>
        <v>2362399.5207020426</v>
      </c>
      <c r="ES84" s="566">
        <f t="shared" si="191"/>
        <v>0</v>
      </c>
      <c r="ET84" s="566">
        <f t="shared" si="191"/>
        <v>425650.16605857108</v>
      </c>
      <c r="EU84" s="566">
        <f t="shared" si="191"/>
        <v>6850.9609322033957</v>
      </c>
      <c r="EV84" s="566"/>
      <c r="EW84" s="568">
        <f>EW85+EW86+EW87+EW94</f>
        <v>0.25809769816184192</v>
      </c>
      <c r="EX84" s="566">
        <f t="shared" ref="EX84:FX84" si="193">EX85+EX86+EX87+EX94</f>
        <v>12587</v>
      </c>
      <c r="EY84" s="566">
        <f t="shared" si="193"/>
        <v>0</v>
      </c>
      <c r="EZ84" s="566">
        <f t="shared" si="193"/>
        <v>0</v>
      </c>
      <c r="FA84" s="566">
        <f t="shared" si="193"/>
        <v>2352136.144769839</v>
      </c>
      <c r="FB84" s="566">
        <f t="shared" si="193"/>
        <v>0</v>
      </c>
      <c r="FC84" s="566">
        <f t="shared" si="193"/>
        <v>0</v>
      </c>
      <c r="FD84" s="566">
        <f t="shared" si="193"/>
        <v>0</v>
      </c>
      <c r="FE84" s="566">
        <f t="shared" si="193"/>
        <v>0</v>
      </c>
      <c r="FF84" s="566">
        <f t="shared" si="193"/>
        <v>0</v>
      </c>
      <c r="FG84" s="566">
        <f t="shared" si="193"/>
        <v>0</v>
      </c>
      <c r="FH84" s="566">
        <f t="shared" si="193"/>
        <v>0</v>
      </c>
      <c r="FI84" s="566">
        <f t="shared" si="193"/>
        <v>0</v>
      </c>
      <c r="FJ84" s="566">
        <f t="shared" si="193"/>
        <v>0</v>
      </c>
      <c r="FK84" s="566">
        <f t="shared" si="193"/>
        <v>14852.66</v>
      </c>
      <c r="FL84" s="566">
        <f t="shared" si="193"/>
        <v>0</v>
      </c>
      <c r="FM84" s="566">
        <f t="shared" si="193"/>
        <v>0</v>
      </c>
      <c r="FN84" s="566">
        <f t="shared" si="193"/>
        <v>1625282.5223738551</v>
      </c>
      <c r="FO84" s="566">
        <f t="shared" si="193"/>
        <v>0</v>
      </c>
      <c r="FP84" s="566">
        <f t="shared" si="193"/>
        <v>0</v>
      </c>
      <c r="FQ84" s="566">
        <f t="shared" si="193"/>
        <v>0</v>
      </c>
      <c r="FR84" s="566">
        <f t="shared" si="193"/>
        <v>0</v>
      </c>
      <c r="FS84" s="566">
        <f t="shared" si="193"/>
        <v>0</v>
      </c>
      <c r="FT84" s="566">
        <f t="shared" si="193"/>
        <v>0</v>
      </c>
      <c r="FU84" s="566">
        <f t="shared" si="193"/>
        <v>0</v>
      </c>
      <c r="FV84" s="566">
        <f t="shared" si="193"/>
        <v>0</v>
      </c>
      <c r="FW84" s="566">
        <f t="shared" si="193"/>
        <v>0</v>
      </c>
      <c r="FX84" s="566">
        <f t="shared" si="193"/>
        <v>0</v>
      </c>
      <c r="FY84" s="566"/>
      <c r="FZ84" s="566"/>
      <c r="GA84" s="566"/>
      <c r="GB84" s="566"/>
      <c r="GC84" s="566"/>
      <c r="GD84" s="566"/>
      <c r="GE84" s="566"/>
      <c r="GF84" s="569"/>
      <c r="GG84" s="566"/>
      <c r="GH84" s="566"/>
      <c r="GI84" s="566"/>
      <c r="GJ84" s="566"/>
      <c r="GK84" s="565"/>
      <c r="GL84" s="565"/>
      <c r="GM84" s="565"/>
      <c r="GN84" s="570"/>
      <c r="GO84" s="571"/>
      <c r="GP84" s="571"/>
      <c r="GQ84" s="684"/>
      <c r="GR84" s="1001"/>
      <c r="GS84" s="575"/>
      <c r="GT84" s="817"/>
      <c r="GU84" s="817"/>
      <c r="GV84" s="575"/>
      <c r="GW84" s="575"/>
      <c r="GX84" s="575"/>
      <c r="GY84" s="575"/>
      <c r="GZ84" s="575"/>
      <c r="HA84" s="572">
        <f t="shared" ref="HA84:HG84" si="194">HA85+HA86+HA87+HA94</f>
        <v>0</v>
      </c>
      <c r="HB84" s="565">
        <f t="shared" si="194"/>
        <v>0</v>
      </c>
      <c r="HC84" s="565">
        <f t="shared" si="194"/>
        <v>0</v>
      </c>
      <c r="HD84" s="565">
        <f t="shared" si="194"/>
        <v>0</v>
      </c>
      <c r="HE84" s="572">
        <f t="shared" si="194"/>
        <v>0</v>
      </c>
      <c r="HF84" s="565">
        <f t="shared" si="194"/>
        <v>0</v>
      </c>
      <c r="HG84" s="565">
        <f t="shared" si="194"/>
        <v>17.79</v>
      </c>
      <c r="HH84" s="565">
        <f>HH85+HH86+HH87+HH94</f>
        <v>38060.894067796646</v>
      </c>
      <c r="HI84" s="591">
        <f t="shared" si="186"/>
        <v>0</v>
      </c>
      <c r="HL84" s="688">
        <f t="shared" si="185"/>
        <v>0</v>
      </c>
    </row>
    <row r="85" spans="1:220" s="576" customFormat="1">
      <c r="A85" s="550">
        <v>0</v>
      </c>
      <c r="B85" s="573" t="s">
        <v>1373</v>
      </c>
      <c r="C85" s="574"/>
      <c r="D85" s="574"/>
      <c r="E85" s="574"/>
      <c r="F85" s="577" t="s">
        <v>799</v>
      </c>
      <c r="G85" s="577"/>
      <c r="H85" s="577"/>
      <c r="I85" s="577"/>
      <c r="J85" s="565"/>
      <c r="K85" s="565"/>
      <c r="L85" s="566"/>
      <c r="M85" s="566"/>
      <c r="N85" s="566"/>
      <c r="O85" s="566"/>
      <c r="P85" s="577"/>
      <c r="Q85" s="577"/>
      <c r="R85" s="577"/>
      <c r="S85" s="577"/>
      <c r="T85" s="577"/>
      <c r="U85" s="566"/>
      <c r="V85" s="566"/>
      <c r="W85" s="566"/>
      <c r="X85" s="566"/>
      <c r="Y85" s="567"/>
      <c r="Z85" s="566"/>
      <c r="AA85" s="566"/>
      <c r="AB85" s="566"/>
      <c r="AC85" s="567"/>
      <c r="AD85" s="567"/>
      <c r="AE85" s="567"/>
      <c r="AF85" s="567"/>
      <c r="AG85" s="566"/>
      <c r="AH85" s="566"/>
      <c r="AI85" s="566"/>
      <c r="AJ85" s="566"/>
      <c r="AK85" s="566"/>
      <c r="AL85" s="566"/>
      <c r="AM85" s="566"/>
      <c r="AN85" s="566"/>
      <c r="AO85" s="566"/>
      <c r="AP85" s="566"/>
      <c r="AQ85" s="566"/>
      <c r="AR85" s="566"/>
      <c r="AS85" s="566"/>
      <c r="AT85" s="566"/>
      <c r="AU85" s="566"/>
      <c r="AV85" s="566"/>
      <c r="AW85" s="566"/>
      <c r="AX85" s="566"/>
      <c r="AY85" s="566"/>
      <c r="AZ85" s="566"/>
      <c r="BA85" s="566"/>
      <c r="BB85" s="566"/>
      <c r="BC85" s="566"/>
      <c r="BD85" s="566"/>
      <c r="BE85" s="566"/>
      <c r="BF85" s="566"/>
      <c r="BG85" s="566"/>
      <c r="BH85" s="566"/>
      <c r="BI85" s="566"/>
      <c r="BJ85" s="566"/>
      <c r="BK85" s="566"/>
      <c r="BL85" s="566"/>
      <c r="BM85" s="566"/>
      <c r="BN85" s="566"/>
      <c r="BO85" s="566"/>
      <c r="BP85" s="566"/>
      <c r="BQ85" s="566"/>
      <c r="BR85" s="566"/>
      <c r="BS85" s="566"/>
      <c r="BT85" s="566"/>
      <c r="BU85" s="566"/>
      <c r="BV85" s="566"/>
      <c r="BW85" s="566"/>
      <c r="BX85" s="566"/>
      <c r="BY85" s="566"/>
      <c r="BZ85" s="566"/>
      <c r="CA85" s="566"/>
      <c r="CB85" s="566"/>
      <c r="CC85" s="565"/>
      <c r="CD85" s="566"/>
      <c r="CE85" s="566"/>
      <c r="CF85" s="565"/>
      <c r="CG85" s="565"/>
      <c r="CH85" s="566"/>
      <c r="CI85" s="566"/>
      <c r="CJ85" s="566"/>
      <c r="CK85" s="566"/>
      <c r="CL85" s="566"/>
      <c r="CM85" s="566"/>
      <c r="CN85" s="566"/>
      <c r="CO85" s="566"/>
      <c r="CP85" s="566"/>
      <c r="CQ85" s="566"/>
      <c r="CR85" s="566"/>
      <c r="CS85" s="566"/>
      <c r="CT85" s="566"/>
      <c r="CU85" s="566"/>
      <c r="CV85" s="566"/>
      <c r="CW85" s="566"/>
      <c r="CX85" s="566"/>
      <c r="CY85" s="566"/>
      <c r="CZ85" s="566"/>
      <c r="DA85" s="566"/>
      <c r="DB85" s="566"/>
      <c r="DC85" s="566"/>
      <c r="DD85" s="566"/>
      <c r="DE85" s="566"/>
      <c r="DF85" s="566"/>
      <c r="DG85" s="566"/>
      <c r="DH85" s="566"/>
      <c r="DI85" s="566"/>
      <c r="DJ85" s="566"/>
      <c r="DK85" s="566"/>
      <c r="DL85" s="566"/>
      <c r="DM85" s="566"/>
      <c r="DN85" s="566"/>
      <c r="DO85" s="566"/>
      <c r="DP85" s="566"/>
      <c r="DQ85" s="566"/>
      <c r="DR85" s="566"/>
      <c r="DS85" s="566"/>
      <c r="DT85" s="566"/>
      <c r="DU85" s="566"/>
      <c r="DV85" s="566"/>
      <c r="DW85" s="566"/>
      <c r="DX85" s="566"/>
      <c r="DY85" s="566"/>
      <c r="DZ85" s="566"/>
      <c r="EA85" s="566"/>
      <c r="EB85" s="566"/>
      <c r="EC85" s="566"/>
      <c r="ED85" s="566"/>
      <c r="EE85" s="566"/>
      <c r="EF85" s="566"/>
      <c r="EG85" s="566"/>
      <c r="EH85" s="566"/>
      <c r="EI85" s="566"/>
      <c r="EJ85" s="566"/>
      <c r="EK85" s="566"/>
      <c r="EL85" s="566"/>
      <c r="EM85" s="566"/>
      <c r="EN85" s="566"/>
      <c r="EO85" s="566"/>
      <c r="EP85" s="566"/>
      <c r="EQ85" s="566"/>
      <c r="ER85" s="566"/>
      <c r="ES85" s="566"/>
      <c r="ET85" s="566"/>
      <c r="EU85" s="566"/>
      <c r="EV85" s="566"/>
      <c r="EW85" s="568"/>
      <c r="EX85" s="566"/>
      <c r="EY85" s="566"/>
      <c r="EZ85" s="566"/>
      <c r="FA85" s="566"/>
      <c r="FB85" s="566"/>
      <c r="FC85" s="566"/>
      <c r="FD85" s="566"/>
      <c r="FE85" s="566"/>
      <c r="FF85" s="566"/>
      <c r="FG85" s="566"/>
      <c r="FH85" s="566"/>
      <c r="FI85" s="566"/>
      <c r="FJ85" s="566"/>
      <c r="FK85" s="566"/>
      <c r="FL85" s="566"/>
      <c r="FM85" s="566"/>
      <c r="FN85" s="566"/>
      <c r="FO85" s="566"/>
      <c r="FP85" s="566"/>
      <c r="FQ85" s="566"/>
      <c r="FR85" s="566"/>
      <c r="FS85" s="566"/>
      <c r="FT85" s="566"/>
      <c r="FU85" s="566"/>
      <c r="FV85" s="566"/>
      <c r="FW85" s="566"/>
      <c r="FX85" s="566"/>
      <c r="FY85" s="566"/>
      <c r="FZ85" s="566"/>
      <c r="GA85" s="566"/>
      <c r="GB85" s="566"/>
      <c r="GC85" s="566"/>
      <c r="GD85" s="566"/>
      <c r="GE85" s="566"/>
      <c r="GF85" s="569"/>
      <c r="GG85" s="566"/>
      <c r="GH85" s="566"/>
      <c r="GI85" s="566"/>
      <c r="GJ85" s="566"/>
      <c r="GK85" s="565"/>
      <c r="GL85" s="565"/>
      <c r="GM85" s="565"/>
      <c r="GN85" s="570"/>
      <c r="GO85" s="571"/>
      <c r="GP85" s="571"/>
      <c r="GQ85" s="684"/>
      <c r="GR85" s="1001"/>
      <c r="GS85" s="575"/>
      <c r="GT85" s="817"/>
      <c r="GU85" s="817"/>
      <c r="GV85" s="575"/>
      <c r="GW85" s="575"/>
      <c r="GX85" s="575"/>
      <c r="GY85" s="575"/>
      <c r="GZ85" s="575"/>
      <c r="HA85" s="572"/>
      <c r="HB85" s="565"/>
      <c r="HC85" s="565"/>
      <c r="HD85" s="565"/>
      <c r="HE85" s="572"/>
      <c r="HF85" s="565"/>
      <c r="HG85" s="565"/>
      <c r="HH85" s="565"/>
      <c r="HI85" s="591">
        <f t="shared" si="186"/>
        <v>0</v>
      </c>
      <c r="HL85" s="688">
        <f t="shared" si="185"/>
        <v>0</v>
      </c>
    </row>
    <row r="86" spans="1:220" s="576" customFormat="1">
      <c r="A86" s="550">
        <v>0</v>
      </c>
      <c r="B86" s="573" t="s">
        <v>1374</v>
      </c>
      <c r="C86" s="574"/>
      <c r="D86" s="574"/>
      <c r="E86" s="574"/>
      <c r="F86" s="577" t="s">
        <v>800</v>
      </c>
      <c r="G86" s="577"/>
      <c r="H86" s="577"/>
      <c r="I86" s="577"/>
      <c r="J86" s="565"/>
      <c r="K86" s="565"/>
      <c r="L86" s="566"/>
      <c r="M86" s="566"/>
      <c r="N86" s="566"/>
      <c r="O86" s="566"/>
      <c r="P86" s="577"/>
      <c r="Q86" s="577"/>
      <c r="R86" s="577"/>
      <c r="S86" s="577"/>
      <c r="T86" s="577"/>
      <c r="U86" s="566"/>
      <c r="V86" s="566"/>
      <c r="W86" s="566"/>
      <c r="X86" s="566"/>
      <c r="Y86" s="567"/>
      <c r="Z86" s="566"/>
      <c r="AA86" s="566"/>
      <c r="AB86" s="566"/>
      <c r="AC86" s="567"/>
      <c r="AD86" s="567"/>
      <c r="AE86" s="567"/>
      <c r="AF86" s="567"/>
      <c r="AG86" s="566"/>
      <c r="AH86" s="566"/>
      <c r="AI86" s="566"/>
      <c r="AJ86" s="566"/>
      <c r="AK86" s="566"/>
      <c r="AL86" s="566"/>
      <c r="AM86" s="566"/>
      <c r="AN86" s="566"/>
      <c r="AO86" s="566"/>
      <c r="AP86" s="566"/>
      <c r="AQ86" s="566"/>
      <c r="AR86" s="566"/>
      <c r="AS86" s="566"/>
      <c r="AT86" s="566"/>
      <c r="AU86" s="566"/>
      <c r="AV86" s="566"/>
      <c r="AW86" s="566"/>
      <c r="AX86" s="566"/>
      <c r="AY86" s="566"/>
      <c r="AZ86" s="566"/>
      <c r="BA86" s="566"/>
      <c r="BB86" s="566"/>
      <c r="BC86" s="566"/>
      <c r="BD86" s="566"/>
      <c r="BE86" s="566"/>
      <c r="BF86" s="566"/>
      <c r="BG86" s="566"/>
      <c r="BH86" s="566"/>
      <c r="BI86" s="566"/>
      <c r="BJ86" s="566"/>
      <c r="BK86" s="566"/>
      <c r="BL86" s="566"/>
      <c r="BM86" s="566"/>
      <c r="BN86" s="566"/>
      <c r="BO86" s="566"/>
      <c r="BP86" s="566"/>
      <c r="BQ86" s="566"/>
      <c r="BR86" s="566"/>
      <c r="BS86" s="566"/>
      <c r="BT86" s="566"/>
      <c r="BU86" s="566"/>
      <c r="BV86" s="566"/>
      <c r="BW86" s="566"/>
      <c r="BX86" s="566"/>
      <c r="BY86" s="566"/>
      <c r="BZ86" s="566"/>
      <c r="CA86" s="566"/>
      <c r="CB86" s="566"/>
      <c r="CC86" s="565"/>
      <c r="CD86" s="566"/>
      <c r="CE86" s="566"/>
      <c r="CF86" s="565"/>
      <c r="CG86" s="565"/>
      <c r="CH86" s="566"/>
      <c r="CI86" s="566"/>
      <c r="CJ86" s="566"/>
      <c r="CK86" s="566"/>
      <c r="CL86" s="566"/>
      <c r="CM86" s="566"/>
      <c r="CN86" s="566"/>
      <c r="CO86" s="566"/>
      <c r="CP86" s="566"/>
      <c r="CQ86" s="566"/>
      <c r="CR86" s="566"/>
      <c r="CS86" s="566"/>
      <c r="CT86" s="566"/>
      <c r="CU86" s="566"/>
      <c r="CV86" s="566"/>
      <c r="CW86" s="566"/>
      <c r="CX86" s="566"/>
      <c r="CY86" s="566"/>
      <c r="CZ86" s="566"/>
      <c r="DA86" s="566"/>
      <c r="DB86" s="566"/>
      <c r="DC86" s="566"/>
      <c r="DD86" s="566"/>
      <c r="DE86" s="566"/>
      <c r="DF86" s="566"/>
      <c r="DG86" s="566"/>
      <c r="DH86" s="566"/>
      <c r="DI86" s="566"/>
      <c r="DJ86" s="566"/>
      <c r="DK86" s="566"/>
      <c r="DL86" s="566"/>
      <c r="DM86" s="566"/>
      <c r="DN86" s="566"/>
      <c r="DO86" s="566"/>
      <c r="DP86" s="566"/>
      <c r="DQ86" s="566"/>
      <c r="DR86" s="566"/>
      <c r="DS86" s="566"/>
      <c r="DT86" s="566"/>
      <c r="DU86" s="566"/>
      <c r="DV86" s="566"/>
      <c r="DW86" s="566"/>
      <c r="DX86" s="566"/>
      <c r="DY86" s="566"/>
      <c r="DZ86" s="566"/>
      <c r="EA86" s="566"/>
      <c r="EB86" s="566"/>
      <c r="EC86" s="566"/>
      <c r="ED86" s="566"/>
      <c r="EE86" s="566"/>
      <c r="EF86" s="566"/>
      <c r="EG86" s="566"/>
      <c r="EH86" s="566"/>
      <c r="EI86" s="566"/>
      <c r="EJ86" s="566"/>
      <c r="EK86" s="566"/>
      <c r="EL86" s="566"/>
      <c r="EM86" s="566"/>
      <c r="EN86" s="566"/>
      <c r="EO86" s="566"/>
      <c r="EP86" s="566"/>
      <c r="EQ86" s="566"/>
      <c r="ER86" s="566"/>
      <c r="ES86" s="566"/>
      <c r="ET86" s="566"/>
      <c r="EU86" s="566"/>
      <c r="EV86" s="566"/>
      <c r="EW86" s="568"/>
      <c r="EX86" s="566"/>
      <c r="EY86" s="566"/>
      <c r="EZ86" s="566"/>
      <c r="FA86" s="566"/>
      <c r="FB86" s="566"/>
      <c r="FC86" s="566"/>
      <c r="FD86" s="566"/>
      <c r="FE86" s="566"/>
      <c r="FF86" s="566"/>
      <c r="FG86" s="566"/>
      <c r="FH86" s="566"/>
      <c r="FI86" s="566"/>
      <c r="FJ86" s="566"/>
      <c r="FK86" s="566"/>
      <c r="FL86" s="566"/>
      <c r="FM86" s="566"/>
      <c r="FN86" s="566"/>
      <c r="FO86" s="566"/>
      <c r="FP86" s="566"/>
      <c r="FQ86" s="566"/>
      <c r="FR86" s="566"/>
      <c r="FS86" s="566"/>
      <c r="FT86" s="566"/>
      <c r="FU86" s="566"/>
      <c r="FV86" s="566"/>
      <c r="FW86" s="566"/>
      <c r="FX86" s="566"/>
      <c r="FY86" s="566"/>
      <c r="FZ86" s="566"/>
      <c r="GA86" s="566"/>
      <c r="GB86" s="566"/>
      <c r="GC86" s="566"/>
      <c r="GD86" s="566"/>
      <c r="GE86" s="566"/>
      <c r="GF86" s="569"/>
      <c r="GG86" s="566"/>
      <c r="GH86" s="566"/>
      <c r="GI86" s="566"/>
      <c r="GJ86" s="566"/>
      <c r="GK86" s="565"/>
      <c r="GL86" s="565"/>
      <c r="GM86" s="565"/>
      <c r="GN86" s="570"/>
      <c r="GO86" s="571"/>
      <c r="GP86" s="571"/>
      <c r="GQ86" s="684"/>
      <c r="GR86" s="1001"/>
      <c r="GS86" s="575"/>
      <c r="GT86" s="817"/>
      <c r="GU86" s="817"/>
      <c r="GV86" s="575"/>
      <c r="GW86" s="575"/>
      <c r="GX86" s="575"/>
      <c r="GY86" s="575"/>
      <c r="GZ86" s="575"/>
      <c r="HA86" s="572"/>
      <c r="HB86" s="565"/>
      <c r="HC86" s="565"/>
      <c r="HD86" s="565"/>
      <c r="HE86" s="572"/>
      <c r="HF86" s="565"/>
      <c r="HG86" s="565"/>
      <c r="HH86" s="565"/>
      <c r="HI86" s="591">
        <f t="shared" si="186"/>
        <v>0</v>
      </c>
      <c r="HL86" s="688">
        <f t="shared" si="185"/>
        <v>0</v>
      </c>
    </row>
    <row r="87" spans="1:220" s="576" customFormat="1">
      <c r="A87" s="550">
        <v>0</v>
      </c>
      <c r="B87" s="573" t="s">
        <v>1375</v>
      </c>
      <c r="C87" s="574"/>
      <c r="D87" s="574"/>
      <c r="E87" s="574"/>
      <c r="F87" s="577" t="s">
        <v>801</v>
      </c>
      <c r="G87" s="577"/>
      <c r="H87" s="577"/>
      <c r="I87" s="577"/>
      <c r="J87" s="565"/>
      <c r="K87" s="565"/>
      <c r="L87" s="566"/>
      <c r="M87" s="566"/>
      <c r="N87" s="566"/>
      <c r="O87" s="566"/>
      <c r="P87" s="577"/>
      <c r="Q87" s="577"/>
      <c r="R87" s="577"/>
      <c r="S87" s="577"/>
      <c r="T87" s="577"/>
      <c r="U87" s="566">
        <f t="shared" ref="U87:AZ87" si="195">SUM(U88:U93)</f>
        <v>347.98</v>
      </c>
      <c r="V87" s="566">
        <f t="shared" si="195"/>
        <v>706.16</v>
      </c>
      <c r="W87" s="566">
        <f t="shared" si="195"/>
        <v>0</v>
      </c>
      <c r="X87" s="566">
        <f t="shared" si="195"/>
        <v>175</v>
      </c>
      <c r="Y87" s="567">
        <f t="shared" si="195"/>
        <v>0</v>
      </c>
      <c r="Z87" s="566">
        <f t="shared" si="195"/>
        <v>17.79</v>
      </c>
      <c r="AA87" s="566">
        <f t="shared" si="195"/>
        <v>0</v>
      </c>
      <c r="AB87" s="566">
        <f t="shared" si="195"/>
        <v>0</v>
      </c>
      <c r="AC87" s="567">
        <f>SUM(AC88:AC93)</f>
        <v>0</v>
      </c>
      <c r="AD87" s="567">
        <f>SUM(AD88:AD93)</f>
        <v>17.79</v>
      </c>
      <c r="AE87" s="567">
        <f>SUM(AE88:AE93)</f>
        <v>0</v>
      </c>
      <c r="AF87" s="567">
        <f>SUM(AF88:AF93)</f>
        <v>0</v>
      </c>
      <c r="AG87" s="566">
        <f t="shared" si="195"/>
        <v>0</v>
      </c>
      <c r="AH87" s="566">
        <f t="shared" si="195"/>
        <v>17.79</v>
      </c>
      <c r="AI87" s="566">
        <f t="shared" si="195"/>
        <v>0</v>
      </c>
      <c r="AJ87" s="566">
        <f t="shared" si="195"/>
        <v>0</v>
      </c>
      <c r="AK87" s="566">
        <f t="shared" si="195"/>
        <v>0</v>
      </c>
      <c r="AL87" s="566">
        <f t="shared" si="195"/>
        <v>0</v>
      </c>
      <c r="AM87" s="566">
        <f t="shared" si="195"/>
        <v>0</v>
      </c>
      <c r="AN87" s="566">
        <f t="shared" si="195"/>
        <v>0</v>
      </c>
      <c r="AO87" s="566">
        <f t="shared" si="195"/>
        <v>0</v>
      </c>
      <c r="AP87" s="566">
        <f t="shared" si="195"/>
        <v>0</v>
      </c>
      <c r="AQ87" s="566">
        <f t="shared" si="195"/>
        <v>0</v>
      </c>
      <c r="AR87" s="566">
        <f t="shared" si="195"/>
        <v>0</v>
      </c>
      <c r="AS87" s="566">
        <f t="shared" si="195"/>
        <v>0</v>
      </c>
      <c r="AT87" s="566">
        <f t="shared" si="195"/>
        <v>0</v>
      </c>
      <c r="AU87" s="566">
        <f t="shared" si="195"/>
        <v>0</v>
      </c>
      <c r="AV87" s="566">
        <f t="shared" si="195"/>
        <v>0</v>
      </c>
      <c r="AW87" s="566">
        <f t="shared" si="195"/>
        <v>0</v>
      </c>
      <c r="AX87" s="566">
        <f t="shared" si="195"/>
        <v>17.79</v>
      </c>
      <c r="AY87" s="566">
        <f t="shared" si="195"/>
        <v>0</v>
      </c>
      <c r="AZ87" s="566">
        <f t="shared" si="195"/>
        <v>0</v>
      </c>
      <c r="BA87" s="566">
        <f t="shared" ref="BA87:CB87" si="196">SUM(BA88:BA93)</f>
        <v>0</v>
      </c>
      <c r="BB87" s="566">
        <f t="shared" si="196"/>
        <v>0</v>
      </c>
      <c r="BC87" s="566">
        <f t="shared" si="196"/>
        <v>0</v>
      </c>
      <c r="BD87" s="566">
        <f t="shared" si="196"/>
        <v>0</v>
      </c>
      <c r="BE87" s="566">
        <f t="shared" si="196"/>
        <v>0</v>
      </c>
      <c r="BF87" s="566">
        <f t="shared" si="196"/>
        <v>0</v>
      </c>
      <c r="BG87" s="566">
        <f t="shared" si="196"/>
        <v>0</v>
      </c>
      <c r="BH87" s="566">
        <f t="shared" si="196"/>
        <v>0</v>
      </c>
      <c r="BI87" s="566">
        <f t="shared" si="196"/>
        <v>0</v>
      </c>
      <c r="BJ87" s="566">
        <f t="shared" si="196"/>
        <v>17.79</v>
      </c>
      <c r="BK87" s="566">
        <f t="shared" si="196"/>
        <v>0</v>
      </c>
      <c r="BL87" s="566">
        <f t="shared" si="196"/>
        <v>0</v>
      </c>
      <c r="BM87" s="566">
        <f t="shared" ref="BM87:BT87" si="197">SUM(BM88:BM93)</f>
        <v>0</v>
      </c>
      <c r="BN87" s="566">
        <f t="shared" si="197"/>
        <v>0</v>
      </c>
      <c r="BO87" s="566">
        <f t="shared" si="197"/>
        <v>0</v>
      </c>
      <c r="BP87" s="566">
        <f t="shared" si="197"/>
        <v>0</v>
      </c>
      <c r="BQ87" s="566">
        <f t="shared" si="197"/>
        <v>0</v>
      </c>
      <c r="BR87" s="566">
        <f t="shared" si="197"/>
        <v>0</v>
      </c>
      <c r="BS87" s="566">
        <f t="shared" si="197"/>
        <v>0</v>
      </c>
      <c r="BT87" s="566">
        <f t="shared" si="197"/>
        <v>0</v>
      </c>
      <c r="BU87" s="566">
        <f t="shared" si="196"/>
        <v>6767004.7969491519</v>
      </c>
      <c r="BV87" s="566">
        <f t="shared" si="196"/>
        <v>491633.81170072267</v>
      </c>
      <c r="BW87" s="566">
        <f t="shared" si="196"/>
        <v>2966361.4657961996</v>
      </c>
      <c r="BX87" s="566">
        <f t="shared" si="196"/>
        <v>2983802.7544521699</v>
      </c>
      <c r="BY87" s="566">
        <f t="shared" si="196"/>
        <v>325206.76500006084</v>
      </c>
      <c r="BZ87" s="566">
        <f t="shared" si="196"/>
        <v>6778835.7969491528</v>
      </c>
      <c r="CA87" s="566">
        <f t="shared" si="196"/>
        <v>0</v>
      </c>
      <c r="CB87" s="566">
        <f t="shared" si="196"/>
        <v>0</v>
      </c>
      <c r="CC87" s="565"/>
      <c r="CD87" s="566"/>
      <c r="CE87" s="566"/>
      <c r="CF87" s="565"/>
      <c r="CG87" s="565"/>
      <c r="CH87" s="566"/>
      <c r="CI87" s="566"/>
      <c r="CJ87" s="566"/>
      <c r="CK87" s="566">
        <f t="shared" ref="CK87:CP87" si="198">SUM(CK88:CK93)</f>
        <v>35737.269999999997</v>
      </c>
      <c r="CL87" s="566">
        <f t="shared" si="198"/>
        <v>0</v>
      </c>
      <c r="CM87" s="566">
        <f t="shared" si="198"/>
        <v>5318309.3598794509</v>
      </c>
      <c r="CN87" s="566">
        <f t="shared" si="198"/>
        <v>4343531.2849179637</v>
      </c>
      <c r="CO87" s="566">
        <f t="shared" si="198"/>
        <v>950873.24041496147</v>
      </c>
      <c r="CP87" s="566">
        <f t="shared" si="198"/>
        <v>2364723.144769839</v>
      </c>
      <c r="CQ87" s="566">
        <f>SUM(CQ88:CQ93)</f>
        <v>2364723.144769839</v>
      </c>
      <c r="CR87" s="566">
        <f t="shared" ref="CR87:EU87" si="199">SUM(CR88:CR93)</f>
        <v>2118.8940677966457</v>
      </c>
      <c r="CS87" s="566">
        <f t="shared" ref="CS87:DF87" si="200">SUM(CS88:CS93)</f>
        <v>472520.8501404085</v>
      </c>
      <c r="CT87" s="566">
        <f t="shared" si="200"/>
        <v>943783.00028081704</v>
      </c>
      <c r="CU87" s="566">
        <f t="shared" si="200"/>
        <v>946300.40028081695</v>
      </c>
      <c r="CV87" s="566">
        <f t="shared" si="200"/>
        <v>94630.040028081698</v>
      </c>
      <c r="CW87" s="566">
        <f t="shared" si="200"/>
        <v>283890.12008424511</v>
      </c>
      <c r="CX87" s="566">
        <f t="shared" si="200"/>
        <v>567780.24016849021</v>
      </c>
      <c r="CY87" s="566">
        <f t="shared" si="200"/>
        <v>0</v>
      </c>
      <c r="CZ87" s="566">
        <f t="shared" si="200"/>
        <v>1796472.3682899105</v>
      </c>
      <c r="DA87" s="566">
        <f t="shared" si="200"/>
        <v>1157113.8468197018</v>
      </c>
      <c r="DB87" s="566">
        <f t="shared" si="200"/>
        <v>1275.31</v>
      </c>
      <c r="DC87" s="566">
        <f t="shared" si="200"/>
        <v>1148286.1440545544</v>
      </c>
      <c r="DD87" s="566">
        <f t="shared" si="200"/>
        <v>2262198.6059542233</v>
      </c>
      <c r="DE87" s="566">
        <f t="shared" si="200"/>
        <v>1640135.1823738553</v>
      </c>
      <c r="DF87" s="566">
        <f t="shared" si="200"/>
        <v>1640135.1823738553</v>
      </c>
      <c r="DG87" s="566">
        <f t="shared" si="199"/>
        <v>0</v>
      </c>
      <c r="DH87" s="566">
        <f t="shared" si="199"/>
        <v>0</v>
      </c>
      <c r="DI87" s="566">
        <f t="shared" si="199"/>
        <v>0</v>
      </c>
      <c r="DJ87" s="566">
        <f t="shared" si="199"/>
        <v>162528.25223738549</v>
      </c>
      <c r="DK87" s="566">
        <f t="shared" si="199"/>
        <v>0</v>
      </c>
      <c r="DL87" s="566">
        <f t="shared" si="199"/>
        <v>328027.03647477098</v>
      </c>
      <c r="DM87" s="566">
        <f>SUM(DM88:DM93)</f>
        <v>0</v>
      </c>
      <c r="DN87" s="566">
        <f>SUM(DN88:DN93)</f>
        <v>492040.55471215653</v>
      </c>
      <c r="DO87" s="566">
        <f t="shared" si="199"/>
        <v>657539.33894954203</v>
      </c>
      <c r="DP87" s="566">
        <f t="shared" si="199"/>
        <v>0</v>
      </c>
      <c r="DQ87" s="566">
        <f t="shared" si="199"/>
        <v>65753.933894954214</v>
      </c>
      <c r="DR87" s="566">
        <f t="shared" si="199"/>
        <v>197261.80168486261</v>
      </c>
      <c r="DS87" s="566">
        <f t="shared" si="199"/>
        <v>394523.60336972523</v>
      </c>
      <c r="DT87" s="566">
        <f t="shared" si="199"/>
        <v>0</v>
      </c>
      <c r="DU87" s="566">
        <f t="shared" si="199"/>
        <v>0</v>
      </c>
      <c r="DV87" s="566">
        <f t="shared" si="199"/>
        <v>0</v>
      </c>
      <c r="DW87" s="566">
        <f t="shared" si="199"/>
        <v>0</v>
      </c>
      <c r="DX87" s="566">
        <f t="shared" si="199"/>
        <v>1640135.1823738553</v>
      </c>
      <c r="DY87" s="566">
        <f t="shared" si="199"/>
        <v>0</v>
      </c>
      <c r="DZ87" s="566">
        <f t="shared" si="199"/>
        <v>0</v>
      </c>
      <c r="EA87" s="566">
        <f t="shared" si="199"/>
        <v>0</v>
      </c>
      <c r="EB87" s="566">
        <f t="shared" si="199"/>
        <v>2119837.3945820942</v>
      </c>
      <c r="EC87" s="566">
        <f t="shared" si="199"/>
        <v>1365394.3392472479</v>
      </c>
      <c r="ED87" s="566">
        <f t="shared" si="199"/>
        <v>3775.6050000000414</v>
      </c>
      <c r="EE87" s="566">
        <f t="shared" si="199"/>
        <v>548.31059999976412</v>
      </c>
      <c r="EF87" s="566">
        <f t="shared" si="199"/>
        <v>1017474.1709322867</v>
      </c>
      <c r="EG87" s="566">
        <f t="shared" si="199"/>
        <v>38060.894067796646</v>
      </c>
      <c r="EH87" s="566">
        <f t="shared" si="199"/>
        <v>38060.894067796646</v>
      </c>
      <c r="EI87" s="566">
        <f t="shared" si="199"/>
        <v>2118.8940677966457</v>
      </c>
      <c r="EJ87" s="566">
        <f t="shared" si="199"/>
        <v>0</v>
      </c>
      <c r="EK87" s="566">
        <f t="shared" si="199"/>
        <v>0</v>
      </c>
      <c r="EL87" s="566">
        <f t="shared" si="199"/>
        <v>35942</v>
      </c>
      <c r="EM87" s="566">
        <f t="shared" si="199"/>
        <v>3594.2</v>
      </c>
      <c r="EN87" s="566">
        <f t="shared" si="199"/>
        <v>10782.6</v>
      </c>
      <c r="EO87" s="566">
        <f t="shared" si="199"/>
        <v>21565.199999999997</v>
      </c>
      <c r="EP87" s="566">
        <f t="shared" si="199"/>
        <v>0</v>
      </c>
      <c r="EQ87" s="566">
        <f t="shared" si="199"/>
        <v>5711469.6384123471</v>
      </c>
      <c r="ER87" s="566">
        <f t="shared" si="199"/>
        <v>2362399.5207020426</v>
      </c>
      <c r="ES87" s="566">
        <f t="shared" si="199"/>
        <v>0</v>
      </c>
      <c r="ET87" s="566">
        <f t="shared" si="199"/>
        <v>425650.16605857108</v>
      </c>
      <c r="EU87" s="566">
        <f t="shared" si="199"/>
        <v>6850.9609322033957</v>
      </c>
      <c r="EV87" s="566"/>
      <c r="EW87" s="568">
        <f>SUM(EW88:EW93)</f>
        <v>0.25809769816184192</v>
      </c>
      <c r="EX87" s="566">
        <f t="shared" ref="EX87:FX87" si="201">SUM(EX88:EX93)</f>
        <v>12587</v>
      </c>
      <c r="EY87" s="566">
        <f t="shared" si="201"/>
        <v>0</v>
      </c>
      <c r="EZ87" s="566">
        <f t="shared" si="201"/>
        <v>0</v>
      </c>
      <c r="FA87" s="566">
        <f t="shared" si="201"/>
        <v>2352136.144769839</v>
      </c>
      <c r="FB87" s="566">
        <f t="shared" si="201"/>
        <v>0</v>
      </c>
      <c r="FC87" s="566">
        <f t="shared" si="201"/>
        <v>0</v>
      </c>
      <c r="FD87" s="566">
        <f t="shared" si="201"/>
        <v>0</v>
      </c>
      <c r="FE87" s="566">
        <f t="shared" si="201"/>
        <v>0</v>
      </c>
      <c r="FF87" s="566">
        <f t="shared" si="201"/>
        <v>0</v>
      </c>
      <c r="FG87" s="566">
        <f t="shared" si="201"/>
        <v>0</v>
      </c>
      <c r="FH87" s="566">
        <f t="shared" si="201"/>
        <v>0</v>
      </c>
      <c r="FI87" s="566">
        <f t="shared" si="201"/>
        <v>0</v>
      </c>
      <c r="FJ87" s="566">
        <f t="shared" si="201"/>
        <v>0</v>
      </c>
      <c r="FK87" s="566">
        <f t="shared" si="201"/>
        <v>14852.66</v>
      </c>
      <c r="FL87" s="566">
        <f t="shared" si="201"/>
        <v>0</v>
      </c>
      <c r="FM87" s="566">
        <f t="shared" si="201"/>
        <v>0</v>
      </c>
      <c r="FN87" s="566">
        <f t="shared" si="201"/>
        <v>1625282.5223738551</v>
      </c>
      <c r="FO87" s="566">
        <f t="shared" si="201"/>
        <v>0</v>
      </c>
      <c r="FP87" s="566">
        <f t="shared" si="201"/>
        <v>0</v>
      </c>
      <c r="FQ87" s="566">
        <f t="shared" si="201"/>
        <v>0</v>
      </c>
      <c r="FR87" s="566">
        <f t="shared" si="201"/>
        <v>0</v>
      </c>
      <c r="FS87" s="566">
        <f t="shared" si="201"/>
        <v>0</v>
      </c>
      <c r="FT87" s="566">
        <f t="shared" si="201"/>
        <v>0</v>
      </c>
      <c r="FU87" s="566">
        <f t="shared" si="201"/>
        <v>0</v>
      </c>
      <c r="FV87" s="566">
        <f t="shared" si="201"/>
        <v>0</v>
      </c>
      <c r="FW87" s="566">
        <f t="shared" si="201"/>
        <v>0</v>
      </c>
      <c r="FX87" s="566">
        <f t="shared" si="201"/>
        <v>0</v>
      </c>
      <c r="FY87" s="566"/>
      <c r="FZ87" s="566"/>
      <c r="GA87" s="566"/>
      <c r="GB87" s="566"/>
      <c r="GC87" s="566"/>
      <c r="GD87" s="566"/>
      <c r="GE87" s="566"/>
      <c r="GF87" s="569"/>
      <c r="GG87" s="566"/>
      <c r="GH87" s="566"/>
      <c r="GI87" s="566"/>
      <c r="GJ87" s="566"/>
      <c r="GK87" s="565"/>
      <c r="GL87" s="565"/>
      <c r="GM87" s="565"/>
      <c r="GN87" s="570"/>
      <c r="GO87" s="571"/>
      <c r="GP87" s="571"/>
      <c r="GQ87" s="684"/>
      <c r="GR87" s="1001"/>
      <c r="GS87" s="575"/>
      <c r="GT87" s="817"/>
      <c r="GU87" s="817"/>
      <c r="GV87" s="575"/>
      <c r="GW87" s="575"/>
      <c r="GX87" s="575"/>
      <c r="GY87" s="575"/>
      <c r="GZ87" s="575"/>
      <c r="HA87" s="572">
        <f t="shared" ref="HA87:HG87" si="202">SUM(HA88:HA93)</f>
        <v>0</v>
      </c>
      <c r="HB87" s="565">
        <f t="shared" si="202"/>
        <v>0</v>
      </c>
      <c r="HC87" s="565">
        <f t="shared" si="202"/>
        <v>0</v>
      </c>
      <c r="HD87" s="565">
        <f t="shared" si="202"/>
        <v>0</v>
      </c>
      <c r="HE87" s="572">
        <f t="shared" si="202"/>
        <v>0</v>
      </c>
      <c r="HF87" s="565">
        <f t="shared" si="202"/>
        <v>0</v>
      </c>
      <c r="HG87" s="565">
        <f t="shared" si="202"/>
        <v>17.79</v>
      </c>
      <c r="HH87" s="565">
        <f>SUM(HH88:HH93)</f>
        <v>38060.894067796646</v>
      </c>
      <c r="HI87" s="591">
        <f t="shared" si="186"/>
        <v>0</v>
      </c>
      <c r="HL87" s="688">
        <f t="shared" si="185"/>
        <v>0</v>
      </c>
    </row>
    <row r="88" spans="1:220" s="592" customFormat="1" ht="24" outlineLevel="1">
      <c r="A88" s="578" t="s">
        <v>386</v>
      </c>
      <c r="B88" s="579"/>
      <c r="C88" s="580">
        <v>69</v>
      </c>
      <c r="D88" s="580"/>
      <c r="E88" s="580"/>
      <c r="F88" s="267" t="s">
        <v>293</v>
      </c>
      <c r="G88" s="270"/>
      <c r="H88" s="270"/>
      <c r="I88" s="270"/>
      <c r="J88" s="581">
        <v>2008</v>
      </c>
      <c r="K88" s="581">
        <v>2011</v>
      </c>
      <c r="L88" s="581" t="s">
        <v>418</v>
      </c>
      <c r="M88" s="581" t="s">
        <v>420</v>
      </c>
      <c r="N88" s="581" t="s">
        <v>420</v>
      </c>
      <c r="O88" s="581" t="s">
        <v>420</v>
      </c>
      <c r="P88" s="273"/>
      <c r="Q88" s="273"/>
      <c r="R88" s="273"/>
      <c r="S88" s="273"/>
      <c r="T88" s="273"/>
      <c r="U88" s="582">
        <v>0</v>
      </c>
      <c r="V88" s="582">
        <v>17.79</v>
      </c>
      <c r="W88" s="582">
        <v>0</v>
      </c>
      <c r="X88" s="582">
        <v>0</v>
      </c>
      <c r="Y88" s="583"/>
      <c r="Z88" s="582">
        <v>17.79</v>
      </c>
      <c r="AA88" s="582"/>
      <c r="AB88" s="582"/>
      <c r="AC88" s="583"/>
      <c r="AD88" s="583">
        <v>17.79</v>
      </c>
      <c r="AE88" s="583"/>
      <c r="AF88" s="583"/>
      <c r="AG88" s="582">
        <f t="shared" ref="AG88:AG93" si="203">Y88</f>
        <v>0</v>
      </c>
      <c r="AH88" s="582">
        <f t="shared" ref="AH88:AH93" si="204">Z88</f>
        <v>17.79</v>
      </c>
      <c r="AI88" s="582">
        <f t="shared" ref="AI88:AI93" si="205">AA88</f>
        <v>0</v>
      </c>
      <c r="AJ88" s="582">
        <f t="shared" ref="AJ88:AJ93" si="206">AB88</f>
        <v>0</v>
      </c>
      <c r="AK88" s="582">
        <f t="shared" ref="AK88:AK93" si="207">IF(EI88,Y88,0)</f>
        <v>0</v>
      </c>
      <c r="AL88" s="582">
        <f t="shared" ref="AL88:AL93" si="208">IF(EI88,AH88,0)</f>
        <v>0</v>
      </c>
      <c r="AM88" s="582"/>
      <c r="AN88" s="582"/>
      <c r="AO88" s="582">
        <f t="shared" ref="AO88:AO93" si="209">IF(EJ88,Y88,0)</f>
        <v>0</v>
      </c>
      <c r="AP88" s="582">
        <f t="shared" ref="AP88:AP93" si="210">IF(EJ88,AH88,0)</f>
        <v>0</v>
      </c>
      <c r="AQ88" s="582"/>
      <c r="AR88" s="582"/>
      <c r="AS88" s="582">
        <f t="shared" ref="AS88:AS93" si="211">IF(EK88,Y88,0)</f>
        <v>0</v>
      </c>
      <c r="AT88" s="582">
        <f t="shared" ref="AT88:AT93" si="212">IF(EK88,AH88,0)</f>
        <v>0</v>
      </c>
      <c r="AU88" s="582"/>
      <c r="AV88" s="582"/>
      <c r="AW88" s="582">
        <f t="shared" ref="AW88:AW93" si="213">IF(EL88,Y88,0)</f>
        <v>0</v>
      </c>
      <c r="AX88" s="582">
        <f t="shared" ref="AX88:AX93" si="214">IF(EL88,AH88,0)</f>
        <v>17.79</v>
      </c>
      <c r="AY88" s="582"/>
      <c r="AZ88" s="582"/>
      <c r="BA88" s="582"/>
      <c r="BB88" s="582"/>
      <c r="BC88" s="582"/>
      <c r="BD88" s="582"/>
      <c r="BE88" s="582"/>
      <c r="BF88" s="582"/>
      <c r="BG88" s="582"/>
      <c r="BH88" s="582"/>
      <c r="BI88" s="582">
        <v>0</v>
      </c>
      <c r="BJ88" s="582">
        <v>17.79</v>
      </c>
      <c r="BK88" s="582"/>
      <c r="BL88" s="582"/>
      <c r="BM88" s="582"/>
      <c r="BN88" s="582"/>
      <c r="BO88" s="582"/>
      <c r="BP88" s="582"/>
      <c r="BQ88" s="582"/>
      <c r="BR88" s="582"/>
      <c r="BS88" s="582"/>
      <c r="BT88" s="582"/>
      <c r="BU88" s="582">
        <f t="shared" ref="BU88:BU93" si="215">BV88+BW88+BX88+BY88</f>
        <v>35942</v>
      </c>
      <c r="BV88" s="582">
        <v>942</v>
      </c>
      <c r="BW88" s="582">
        <v>0</v>
      </c>
      <c r="BX88" s="582">
        <v>29303</v>
      </c>
      <c r="BY88" s="582">
        <v>5697</v>
      </c>
      <c r="BZ88" s="582">
        <v>47773</v>
      </c>
      <c r="CA88" s="582"/>
      <c r="CB88" s="582"/>
      <c r="CC88" s="581" t="s">
        <v>425</v>
      </c>
      <c r="CD88" s="582">
        <v>-0.7</v>
      </c>
      <c r="CE88" s="582">
        <v>-29635</v>
      </c>
      <c r="CF88" s="581" t="s">
        <v>429</v>
      </c>
      <c r="CG88" s="581" t="s">
        <v>429</v>
      </c>
      <c r="CH88" s="582"/>
      <c r="CI88" s="582"/>
      <c r="CJ88" s="582"/>
      <c r="CK88" s="582">
        <v>35185.82</v>
      </c>
      <c r="CL88" s="582"/>
      <c r="CM88" s="582">
        <v>12587</v>
      </c>
      <c r="CN88" s="582">
        <v>12587</v>
      </c>
      <c r="CO88" s="582">
        <v>15941.999999999998</v>
      </c>
      <c r="CP88" s="582">
        <v>12587</v>
      </c>
      <c r="CQ88" s="582">
        <f t="shared" ref="CQ88:CQ93" si="216">CR88+CS88+CT88+CU88</f>
        <v>12587</v>
      </c>
      <c r="CR88" s="582">
        <v>0</v>
      </c>
      <c r="CS88" s="582">
        <v>2517.4</v>
      </c>
      <c r="CT88" s="582">
        <v>3776.1</v>
      </c>
      <c r="CU88" s="582">
        <v>6293.5</v>
      </c>
      <c r="CV88" s="582">
        <v>629.35</v>
      </c>
      <c r="CW88" s="582">
        <v>1888.05</v>
      </c>
      <c r="CX88" s="582">
        <v>3776.0999999999995</v>
      </c>
      <c r="CY88" s="809">
        <f t="shared" ref="CY88:CY93" si="217">CL88</f>
        <v>0</v>
      </c>
      <c r="CZ88" s="582">
        <v>0</v>
      </c>
      <c r="DA88" s="582"/>
      <c r="DB88" s="582">
        <v>1275.31</v>
      </c>
      <c r="DC88" s="582">
        <v>0</v>
      </c>
      <c r="DD88" s="582">
        <v>13811.560000000001</v>
      </c>
      <c r="DE88" s="582">
        <v>14852.66</v>
      </c>
      <c r="DF88" s="582">
        <f t="shared" si="112"/>
        <v>14852.66</v>
      </c>
      <c r="DG88" s="582"/>
      <c r="DH88" s="582"/>
      <c r="DI88" s="582"/>
      <c r="DJ88" s="582">
        <v>0</v>
      </c>
      <c r="DK88" s="582"/>
      <c r="DL88" s="582">
        <v>2970.5320000000002</v>
      </c>
      <c r="DM88" s="582"/>
      <c r="DN88" s="582">
        <v>4455.7979999999998</v>
      </c>
      <c r="DO88" s="582">
        <v>7426.33</v>
      </c>
      <c r="DP88" s="582"/>
      <c r="DQ88" s="582">
        <v>742.63300000000004</v>
      </c>
      <c r="DR88" s="582">
        <v>2227.8989999999999</v>
      </c>
      <c r="DS88" s="582">
        <v>4455.7980000000007</v>
      </c>
      <c r="DT88" s="582"/>
      <c r="DU88" s="582"/>
      <c r="DV88" s="582"/>
      <c r="DW88" s="582"/>
      <c r="DX88" s="582">
        <v>14852.66</v>
      </c>
      <c r="DY88" s="582"/>
      <c r="DZ88" s="582"/>
      <c r="EA88" s="582"/>
      <c r="EB88" s="582">
        <v>0</v>
      </c>
      <c r="EC88" s="582"/>
      <c r="ED88" s="582">
        <f>CQ88*1.18+DB88-DC88-DF88</f>
        <v>1275.3099999999995</v>
      </c>
      <c r="EE88" s="582"/>
      <c r="EF88" s="582">
        <v>0</v>
      </c>
      <c r="EG88" s="582">
        <v>35942</v>
      </c>
      <c r="EH88" s="582">
        <f t="shared" ref="EH88:EH93" si="218">EI88+EJ88+EK88+EL88</f>
        <v>35942</v>
      </c>
      <c r="EI88" s="582"/>
      <c r="EJ88" s="582"/>
      <c r="EK88" s="582"/>
      <c r="EL88" s="582">
        <v>35942</v>
      </c>
      <c r="EM88" s="582">
        <v>3594.2</v>
      </c>
      <c r="EN88" s="582">
        <v>10782.6</v>
      </c>
      <c r="EO88" s="582">
        <v>21565.199999999997</v>
      </c>
      <c r="EP88" s="582"/>
      <c r="EQ88" s="582"/>
      <c r="ER88" s="582">
        <f t="shared" ref="ER88:ER93" si="219">CK88+CQ88-EH88</f>
        <v>11830.82</v>
      </c>
      <c r="ES88" s="584"/>
      <c r="ET88" s="585">
        <f t="shared" ref="ET88:ET93" si="220">CQ88*0.18</f>
        <v>2265.66</v>
      </c>
      <c r="EU88" s="582">
        <f t="shared" ref="EU88:EU93" si="221">EH88*0.18</f>
        <v>6469.5599999999995</v>
      </c>
      <c r="EV88" s="586">
        <v>2012</v>
      </c>
      <c r="EW88" s="587">
        <f t="shared" ref="EW88:EW93" si="222">CQ88/$CQ$6</f>
        <v>1.3738080645712548E-3</v>
      </c>
      <c r="EX88" s="582">
        <f t="shared" ref="EX88:EX93" si="223">SUMIF(GT88,$GT$13,CQ88)</f>
        <v>12587</v>
      </c>
      <c r="EY88" s="582">
        <f t="shared" ref="EY88:EY93" si="224">SUMIF(GT88,$GT$101,CQ88)</f>
        <v>0</v>
      </c>
      <c r="EZ88" s="582">
        <f t="shared" ref="EZ88:EZ93" si="225">SUMIF(GT88,$GT$101,CQ88)</f>
        <v>0</v>
      </c>
      <c r="FA88" s="582">
        <f>SUMIF(GT88,$GT$16,CQ88)</f>
        <v>0</v>
      </c>
      <c r="FB88" s="582">
        <f t="shared" ref="FB88:FB93" si="226">SUMIF(GT88,$GT$129,CQ88)</f>
        <v>0</v>
      </c>
      <c r="FC88" s="582"/>
      <c r="FD88" s="582">
        <f t="shared" ref="FD88:FD93" si="227">SUMIF(GT88,$GT$104,CQ88)</f>
        <v>0</v>
      </c>
      <c r="FE88" s="582"/>
      <c r="FF88" s="582">
        <f t="shared" ref="FF88:FF93" si="228">SUMIF(GT88,$GT$202,CQ88)</f>
        <v>0</v>
      </c>
      <c r="FG88" s="582"/>
      <c r="FH88" s="582"/>
      <c r="FI88" s="582"/>
      <c r="FJ88" s="582"/>
      <c r="FK88" s="582">
        <f t="shared" ref="FK88:FK93" si="229">SUMIF(GU88,$GU$13,DF88)</f>
        <v>14852.66</v>
      </c>
      <c r="FL88" s="582">
        <f t="shared" ref="FL88:FL93" si="230">SUMIF(GU88,$GU$101,DF88)</f>
        <v>0</v>
      </c>
      <c r="FM88" s="582">
        <f t="shared" ref="FM88:FM93" si="231">SUMIF(GU88,$GU$102,DF88)</f>
        <v>0</v>
      </c>
      <c r="FN88" s="582">
        <f t="shared" ref="FN88:FN93" si="232">SUMIF(GU88,$GU$16,DF88)</f>
        <v>0</v>
      </c>
      <c r="FO88" s="582">
        <f t="shared" ref="FO88:FO93" si="233">SUMIF(GU88,$GU$129,DF88)</f>
        <v>0</v>
      </c>
      <c r="FP88" s="582"/>
      <c r="FQ88" s="582">
        <f t="shared" ref="FQ88:FQ93" si="234">SUMIF(GU88,$GU$97,DF88)</f>
        <v>0</v>
      </c>
      <c r="FR88" s="582"/>
      <c r="FS88" s="582">
        <f t="shared" ref="FS88:FS93" si="235">SUMIF(GU88,$GU$205,DF88)</f>
        <v>0</v>
      </c>
      <c r="FT88" s="582"/>
      <c r="FU88" s="582"/>
      <c r="FV88" s="582"/>
      <c r="FW88" s="582"/>
      <c r="FX88" s="582"/>
      <c r="FY88" s="581" t="s">
        <v>417</v>
      </c>
      <c r="FZ88" s="582"/>
      <c r="GA88" s="582"/>
      <c r="GB88" s="582"/>
      <c r="GC88" s="582"/>
      <c r="GD88" s="582"/>
      <c r="GE88" s="582"/>
      <c r="GF88" s="599" t="s">
        <v>417</v>
      </c>
      <c r="GG88" s="582" t="s">
        <v>417</v>
      </c>
      <c r="GH88" s="582" t="s">
        <v>417</v>
      </c>
      <c r="GI88" s="582" t="s">
        <v>417</v>
      </c>
      <c r="GJ88" s="582"/>
      <c r="GK88" s="581"/>
      <c r="GL88" s="581"/>
      <c r="GM88" s="581" t="s">
        <v>497</v>
      </c>
      <c r="GN88" s="589"/>
      <c r="GO88" s="809"/>
      <c r="GP88" s="809" t="s">
        <v>1062</v>
      </c>
      <c r="GQ88" s="685"/>
      <c r="GR88" s="1002"/>
      <c r="GS88" s="590"/>
      <c r="GT88" s="811">
        <v>2</v>
      </c>
      <c r="GU88" s="811">
        <v>2</v>
      </c>
      <c r="GV88" s="590"/>
      <c r="GW88" s="590"/>
      <c r="GX88" s="590"/>
      <c r="GY88" s="590"/>
      <c r="GZ88" s="312">
        <v>4</v>
      </c>
      <c r="HA88" s="814">
        <f t="shared" ref="HA88:HA93" si="236">IF(GW88=1,AG88,0)</f>
        <v>0</v>
      </c>
      <c r="HB88" s="815">
        <f t="shared" ref="HB88:HB93" si="237">IF(GW88=1,EH88,0)</f>
        <v>0</v>
      </c>
      <c r="HC88" s="816">
        <f t="shared" ref="HC88:HC93" si="238">IF(GX88=2,AH88,0)</f>
        <v>0</v>
      </c>
      <c r="HD88" s="815">
        <f t="shared" ref="HD88:HD93" si="239">IF(GX88=2,EH88,0)</f>
        <v>0</v>
      </c>
      <c r="HE88" s="814">
        <f t="shared" ref="HE88:HE93" si="240">IF(GY88=3,AG88,0)</f>
        <v>0</v>
      </c>
      <c r="HF88" s="815">
        <f t="shared" ref="HF88:HF93" si="241">IF(GY88=3,EH88,0)</f>
        <v>0</v>
      </c>
      <c r="HG88" s="816">
        <f t="shared" ref="HG88:HG93" si="242">IF(GZ88=4,AH88,0)</f>
        <v>17.79</v>
      </c>
      <c r="HH88" s="815">
        <f t="shared" ref="HH88:HH93" si="243">IF(GZ88=4,EH88,0)</f>
        <v>35942</v>
      </c>
      <c r="HI88" s="591">
        <f t="shared" si="186"/>
        <v>0</v>
      </c>
      <c r="HL88" s="1019">
        <f t="shared" si="185"/>
        <v>0</v>
      </c>
    </row>
    <row r="89" spans="1:220" s="592" customFormat="1" ht="24" outlineLevel="1">
      <c r="A89" s="578" t="s">
        <v>386</v>
      </c>
      <c r="B89" s="579"/>
      <c r="C89" s="580">
        <v>70</v>
      </c>
      <c r="D89" s="580"/>
      <c r="E89" s="580"/>
      <c r="F89" s="267" t="s">
        <v>1313</v>
      </c>
      <c r="G89" s="270"/>
      <c r="H89" s="270"/>
      <c r="I89" s="270"/>
      <c r="J89" s="581">
        <v>2010</v>
      </c>
      <c r="K89" s="581">
        <v>2010</v>
      </c>
      <c r="L89" s="581" t="s">
        <v>417</v>
      </c>
      <c r="M89" s="581" t="s">
        <v>417</v>
      </c>
      <c r="N89" s="581" t="s">
        <v>417</v>
      </c>
      <c r="O89" s="581" t="s">
        <v>417</v>
      </c>
      <c r="P89" s="273" t="s">
        <v>417</v>
      </c>
      <c r="Q89" s="273" t="s">
        <v>417</v>
      </c>
      <c r="R89" s="273" t="s">
        <v>417</v>
      </c>
      <c r="S89" s="273">
        <v>56</v>
      </c>
      <c r="T89" s="273" t="s">
        <v>417</v>
      </c>
      <c r="U89" s="582">
        <v>41.12</v>
      </c>
      <c r="V89" s="582">
        <v>130.30000000000001</v>
      </c>
      <c r="W89" s="582">
        <v>0</v>
      </c>
      <c r="X89" s="582">
        <v>10</v>
      </c>
      <c r="Y89" s="583"/>
      <c r="Z89" s="582"/>
      <c r="AA89" s="582"/>
      <c r="AB89" s="582"/>
      <c r="AC89" s="583"/>
      <c r="AD89" s="583"/>
      <c r="AE89" s="583"/>
      <c r="AF89" s="583"/>
      <c r="AG89" s="582">
        <f t="shared" si="203"/>
        <v>0</v>
      </c>
      <c r="AH89" s="582">
        <f t="shared" si="204"/>
        <v>0</v>
      </c>
      <c r="AI89" s="582">
        <f t="shared" si="205"/>
        <v>0</v>
      </c>
      <c r="AJ89" s="582">
        <f t="shared" si="206"/>
        <v>0</v>
      </c>
      <c r="AK89" s="582">
        <f t="shared" si="207"/>
        <v>0</v>
      </c>
      <c r="AL89" s="582">
        <f t="shared" si="208"/>
        <v>0</v>
      </c>
      <c r="AM89" s="582"/>
      <c r="AN89" s="582"/>
      <c r="AO89" s="582">
        <f t="shared" si="209"/>
        <v>0</v>
      </c>
      <c r="AP89" s="582">
        <f t="shared" si="210"/>
        <v>0</v>
      </c>
      <c r="AQ89" s="582"/>
      <c r="AR89" s="582"/>
      <c r="AS89" s="582">
        <f t="shared" si="211"/>
        <v>0</v>
      </c>
      <c r="AT89" s="582">
        <f t="shared" si="212"/>
        <v>0</v>
      </c>
      <c r="AU89" s="582"/>
      <c r="AV89" s="582"/>
      <c r="AW89" s="582">
        <f t="shared" si="213"/>
        <v>0</v>
      </c>
      <c r="AX89" s="582">
        <f t="shared" si="214"/>
        <v>0</v>
      </c>
      <c r="AY89" s="582"/>
      <c r="AZ89" s="582"/>
      <c r="BA89" s="582"/>
      <c r="BB89" s="582"/>
      <c r="BC89" s="582"/>
      <c r="BD89" s="582"/>
      <c r="BE89" s="582"/>
      <c r="BF89" s="582"/>
      <c r="BG89" s="582"/>
      <c r="BH89" s="582"/>
      <c r="BI89" s="582">
        <v>0</v>
      </c>
      <c r="BJ89" s="582">
        <v>0</v>
      </c>
      <c r="BK89" s="582"/>
      <c r="BL89" s="582"/>
      <c r="BM89" s="582"/>
      <c r="BN89" s="582"/>
      <c r="BO89" s="582"/>
      <c r="BP89" s="582"/>
      <c r="BQ89" s="582"/>
      <c r="BR89" s="582"/>
      <c r="BS89" s="582"/>
      <c r="BT89" s="582"/>
      <c r="BU89" s="582">
        <f t="shared" si="215"/>
        <v>1019593.1585368061</v>
      </c>
      <c r="BV89" s="582">
        <v>83290.309100030223</v>
      </c>
      <c r="BW89" s="582">
        <v>458246.44546148391</v>
      </c>
      <c r="BX89" s="582">
        <v>430168.34525099158</v>
      </c>
      <c r="BY89" s="582">
        <v>47888.058724300332</v>
      </c>
      <c r="BZ89" s="582">
        <v>1019593.158536806</v>
      </c>
      <c r="CA89" s="582"/>
      <c r="CB89" s="582"/>
      <c r="CC89" s="581" t="s">
        <v>426</v>
      </c>
      <c r="CD89" s="582">
        <v>124.7</v>
      </c>
      <c r="CE89" s="582">
        <v>589890</v>
      </c>
      <c r="CF89" s="581">
        <v>1.9</v>
      </c>
      <c r="CG89" s="581">
        <v>2</v>
      </c>
      <c r="CH89" s="582"/>
      <c r="CI89" s="582"/>
      <c r="CJ89" s="582"/>
      <c r="CK89" s="582">
        <v>0</v>
      </c>
      <c r="CL89" s="582"/>
      <c r="CM89" s="582">
        <v>2118.8940677966457</v>
      </c>
      <c r="CN89" s="582">
        <v>0</v>
      </c>
      <c r="CO89" s="582">
        <v>934406.48445139977</v>
      </c>
      <c r="CP89" s="582">
        <v>2118.8940677966457</v>
      </c>
      <c r="CQ89" s="582">
        <f t="shared" si="216"/>
        <v>2118.8940677966457</v>
      </c>
      <c r="CR89" s="582">
        <v>2118.8940677966457</v>
      </c>
      <c r="CS89" s="582"/>
      <c r="CT89" s="582"/>
      <c r="CU89" s="582"/>
      <c r="CV89" s="582">
        <v>0</v>
      </c>
      <c r="CW89" s="582">
        <v>0</v>
      </c>
      <c r="CX89" s="582">
        <v>0</v>
      </c>
      <c r="CY89" s="809">
        <f t="shared" si="217"/>
        <v>0</v>
      </c>
      <c r="CZ89" s="582">
        <v>0</v>
      </c>
      <c r="DA89" s="582">
        <v>0</v>
      </c>
      <c r="DB89" s="582">
        <v>0</v>
      </c>
      <c r="DC89" s="582">
        <v>0</v>
      </c>
      <c r="DD89" s="582">
        <v>1105501.5179385929</v>
      </c>
      <c r="DE89" s="582">
        <v>0</v>
      </c>
      <c r="DF89" s="582">
        <f t="shared" si="112"/>
        <v>0</v>
      </c>
      <c r="DG89" s="582"/>
      <c r="DH89" s="582"/>
      <c r="DI89" s="582"/>
      <c r="DJ89" s="582"/>
      <c r="DK89" s="582"/>
      <c r="DL89" s="582"/>
      <c r="DM89" s="582"/>
      <c r="DN89" s="582"/>
      <c r="DO89" s="582"/>
      <c r="DP89" s="582"/>
      <c r="DQ89" s="582">
        <v>0</v>
      </c>
      <c r="DR89" s="582">
        <v>0</v>
      </c>
      <c r="DS89" s="582">
        <v>0</v>
      </c>
      <c r="DT89" s="582"/>
      <c r="DU89" s="582"/>
      <c r="DV89" s="582"/>
      <c r="DW89" s="582"/>
      <c r="DX89" s="582">
        <v>0</v>
      </c>
      <c r="DY89" s="582"/>
      <c r="DZ89" s="582"/>
      <c r="EA89" s="582"/>
      <c r="EB89" s="582">
        <v>0</v>
      </c>
      <c r="EC89" s="582">
        <v>0</v>
      </c>
      <c r="ED89" s="582">
        <f>CQ89*1.18+DB89-DC89-DF89</f>
        <v>2500.2950000000419</v>
      </c>
      <c r="EE89" s="582"/>
      <c r="EF89" s="582">
        <v>1017474.1709322867</v>
      </c>
      <c r="EG89" s="582">
        <v>2118.8940677966457</v>
      </c>
      <c r="EH89" s="582">
        <f t="shared" si="218"/>
        <v>2118.8940677966457</v>
      </c>
      <c r="EI89" s="582">
        <v>2118.8940677966457</v>
      </c>
      <c r="EJ89" s="582"/>
      <c r="EK89" s="582"/>
      <c r="EL89" s="582"/>
      <c r="EM89" s="582">
        <v>0</v>
      </c>
      <c r="EN89" s="582">
        <v>0</v>
      </c>
      <c r="EO89" s="582">
        <v>0</v>
      </c>
      <c r="EP89" s="582"/>
      <c r="EQ89" s="582">
        <v>0</v>
      </c>
      <c r="ER89" s="582">
        <f t="shared" si="219"/>
        <v>0</v>
      </c>
      <c r="ES89" s="584"/>
      <c r="ET89" s="585">
        <f t="shared" si="220"/>
        <v>381.40093220339622</v>
      </c>
      <c r="EU89" s="582">
        <f t="shared" si="221"/>
        <v>381.40093220339622</v>
      </c>
      <c r="EV89" s="586">
        <v>2011</v>
      </c>
      <c r="EW89" s="587">
        <f t="shared" si="222"/>
        <v>2.31266684540496E-4</v>
      </c>
      <c r="EX89" s="582">
        <f t="shared" si="223"/>
        <v>0</v>
      </c>
      <c r="EY89" s="582">
        <f t="shared" si="224"/>
        <v>0</v>
      </c>
      <c r="EZ89" s="582">
        <f t="shared" si="225"/>
        <v>0</v>
      </c>
      <c r="FA89" s="582">
        <f>CQ89</f>
        <v>2118.8940677966457</v>
      </c>
      <c r="FB89" s="582">
        <f t="shared" si="226"/>
        <v>0</v>
      </c>
      <c r="FC89" s="582"/>
      <c r="FD89" s="582">
        <f t="shared" si="227"/>
        <v>0</v>
      </c>
      <c r="FE89" s="582"/>
      <c r="FF89" s="582">
        <f t="shared" si="228"/>
        <v>0</v>
      </c>
      <c r="FG89" s="582"/>
      <c r="FH89" s="582"/>
      <c r="FI89" s="582"/>
      <c r="FJ89" s="582"/>
      <c r="FK89" s="582">
        <f t="shared" si="229"/>
        <v>0</v>
      </c>
      <c r="FL89" s="582">
        <f t="shared" si="230"/>
        <v>0</v>
      </c>
      <c r="FM89" s="582">
        <f t="shared" si="231"/>
        <v>0</v>
      </c>
      <c r="FN89" s="582">
        <f t="shared" si="232"/>
        <v>0</v>
      </c>
      <c r="FO89" s="582">
        <f t="shared" si="233"/>
        <v>0</v>
      </c>
      <c r="FP89" s="582"/>
      <c r="FQ89" s="582">
        <f t="shared" si="234"/>
        <v>0</v>
      </c>
      <c r="FR89" s="582"/>
      <c r="FS89" s="582">
        <f t="shared" si="235"/>
        <v>0</v>
      </c>
      <c r="FT89" s="582"/>
      <c r="FU89" s="582"/>
      <c r="FV89" s="582"/>
      <c r="FW89" s="582"/>
      <c r="FX89" s="582"/>
      <c r="FY89" s="581" t="s">
        <v>417</v>
      </c>
      <c r="FZ89" s="582"/>
      <c r="GA89" s="582"/>
      <c r="GB89" s="582"/>
      <c r="GC89" s="582"/>
      <c r="GD89" s="582"/>
      <c r="GE89" s="582"/>
      <c r="GF89" s="599" t="s">
        <v>417</v>
      </c>
      <c r="GG89" s="582" t="s">
        <v>417</v>
      </c>
      <c r="GH89" s="582" t="s">
        <v>417</v>
      </c>
      <c r="GI89" s="582" t="s">
        <v>417</v>
      </c>
      <c r="GJ89" s="582"/>
      <c r="GK89" s="581"/>
      <c r="GL89" s="581"/>
      <c r="GM89" s="581" t="s">
        <v>497</v>
      </c>
      <c r="GN89" s="589">
        <v>6</v>
      </c>
      <c r="GO89" s="809">
        <v>6</v>
      </c>
      <c r="GP89" s="809" t="s">
        <v>1062</v>
      </c>
      <c r="GQ89" s="685"/>
      <c r="GR89" s="1002"/>
      <c r="GS89" s="813" t="s">
        <v>409</v>
      </c>
      <c r="GT89" s="811">
        <v>4</v>
      </c>
      <c r="GU89" s="811">
        <v>4</v>
      </c>
      <c r="GV89" s="590"/>
      <c r="GW89" s="590"/>
      <c r="GX89" s="590"/>
      <c r="GY89" s="590"/>
      <c r="GZ89" s="312">
        <v>4</v>
      </c>
      <c r="HA89" s="814">
        <f t="shared" si="236"/>
        <v>0</v>
      </c>
      <c r="HB89" s="815">
        <f t="shared" si="237"/>
        <v>0</v>
      </c>
      <c r="HC89" s="816">
        <f t="shared" si="238"/>
        <v>0</v>
      </c>
      <c r="HD89" s="815">
        <f t="shared" si="239"/>
        <v>0</v>
      </c>
      <c r="HE89" s="814">
        <f t="shared" si="240"/>
        <v>0</v>
      </c>
      <c r="HF89" s="815">
        <f t="shared" si="241"/>
        <v>0</v>
      </c>
      <c r="HG89" s="816">
        <f t="shared" si="242"/>
        <v>0</v>
      </c>
      <c r="HH89" s="815">
        <f t="shared" si="243"/>
        <v>2118.8940677966457</v>
      </c>
      <c r="HI89" s="591">
        <f t="shared" si="186"/>
        <v>0</v>
      </c>
      <c r="HL89" s="1019">
        <f t="shared" si="185"/>
        <v>0</v>
      </c>
    </row>
    <row r="90" spans="1:220" s="592" customFormat="1" ht="24" outlineLevel="1">
      <c r="A90" s="578" t="s">
        <v>386</v>
      </c>
      <c r="B90" s="579"/>
      <c r="C90" s="580">
        <v>71</v>
      </c>
      <c r="D90" s="580"/>
      <c r="E90" s="580"/>
      <c r="F90" s="267" t="s">
        <v>1314</v>
      </c>
      <c r="G90" s="270"/>
      <c r="H90" s="270"/>
      <c r="I90" s="270"/>
      <c r="J90" s="581">
        <v>2010</v>
      </c>
      <c r="K90" s="581">
        <v>2013</v>
      </c>
      <c r="L90" s="581" t="s">
        <v>417</v>
      </c>
      <c r="M90" s="581" t="s">
        <v>417</v>
      </c>
      <c r="N90" s="581" t="s">
        <v>417</v>
      </c>
      <c r="O90" s="581" t="s">
        <v>417</v>
      </c>
      <c r="P90" s="273" t="s">
        <v>417</v>
      </c>
      <c r="Q90" s="273" t="s">
        <v>417</v>
      </c>
      <c r="R90" s="273" t="s">
        <v>417</v>
      </c>
      <c r="S90" s="273">
        <v>92</v>
      </c>
      <c r="T90" s="273" t="s">
        <v>417</v>
      </c>
      <c r="U90" s="582">
        <v>77.64</v>
      </c>
      <c r="V90" s="582">
        <v>228.85</v>
      </c>
      <c r="W90" s="582">
        <v>0</v>
      </c>
      <c r="X90" s="582">
        <v>64</v>
      </c>
      <c r="Y90" s="583"/>
      <c r="Z90" s="582"/>
      <c r="AA90" s="582"/>
      <c r="AB90" s="582"/>
      <c r="AC90" s="583"/>
      <c r="AD90" s="583"/>
      <c r="AE90" s="583"/>
      <c r="AF90" s="583"/>
      <c r="AG90" s="582">
        <f t="shared" si="203"/>
        <v>0</v>
      </c>
      <c r="AH90" s="582">
        <f t="shared" si="204"/>
        <v>0</v>
      </c>
      <c r="AI90" s="582">
        <f t="shared" si="205"/>
        <v>0</v>
      </c>
      <c r="AJ90" s="582">
        <f t="shared" si="206"/>
        <v>0</v>
      </c>
      <c r="AK90" s="582">
        <f t="shared" si="207"/>
        <v>0</v>
      </c>
      <c r="AL90" s="582">
        <f t="shared" si="208"/>
        <v>0</v>
      </c>
      <c r="AM90" s="582"/>
      <c r="AN90" s="582"/>
      <c r="AO90" s="582">
        <f t="shared" si="209"/>
        <v>0</v>
      </c>
      <c r="AP90" s="582">
        <f t="shared" si="210"/>
        <v>0</v>
      </c>
      <c r="AQ90" s="582"/>
      <c r="AR90" s="582"/>
      <c r="AS90" s="582">
        <f t="shared" si="211"/>
        <v>0</v>
      </c>
      <c r="AT90" s="582">
        <f t="shared" si="212"/>
        <v>0</v>
      </c>
      <c r="AU90" s="582"/>
      <c r="AV90" s="582"/>
      <c r="AW90" s="582">
        <f t="shared" si="213"/>
        <v>0</v>
      </c>
      <c r="AX90" s="582">
        <f t="shared" si="214"/>
        <v>0</v>
      </c>
      <c r="AY90" s="582"/>
      <c r="AZ90" s="582"/>
      <c r="BA90" s="582"/>
      <c r="BB90" s="582"/>
      <c r="BC90" s="582"/>
      <c r="BD90" s="582"/>
      <c r="BE90" s="582"/>
      <c r="BF90" s="582"/>
      <c r="BG90" s="582"/>
      <c r="BH90" s="582"/>
      <c r="BI90" s="582">
        <v>0</v>
      </c>
      <c r="BJ90" s="582">
        <v>0</v>
      </c>
      <c r="BK90" s="582"/>
      <c r="BL90" s="582"/>
      <c r="BM90" s="582"/>
      <c r="BN90" s="582"/>
      <c r="BO90" s="582"/>
      <c r="BP90" s="582"/>
      <c r="BQ90" s="582"/>
      <c r="BR90" s="582"/>
      <c r="BS90" s="582"/>
      <c r="BT90" s="582"/>
      <c r="BU90" s="582">
        <f t="shared" si="215"/>
        <v>2302795.4000508687</v>
      </c>
      <c r="BV90" s="582">
        <v>162506.51523029275</v>
      </c>
      <c r="BW90" s="582">
        <v>1026398.8719322968</v>
      </c>
      <c r="BX90" s="582">
        <v>1004096.1294077524</v>
      </c>
      <c r="BY90" s="582">
        <v>109793.88348052689</v>
      </c>
      <c r="BZ90" s="582">
        <v>2302795.4000508687</v>
      </c>
      <c r="CA90" s="582"/>
      <c r="CB90" s="582"/>
      <c r="CC90" s="581" t="s">
        <v>426</v>
      </c>
      <c r="CD90" s="582">
        <v>15.3</v>
      </c>
      <c r="CE90" s="582">
        <v>29143.72</v>
      </c>
      <c r="CF90" s="581">
        <v>8.8000000000000007</v>
      </c>
      <c r="CG90" s="581">
        <v>25.3</v>
      </c>
      <c r="CH90" s="582"/>
      <c r="CI90" s="582"/>
      <c r="CJ90" s="582"/>
      <c r="CK90" s="582">
        <v>40.71</v>
      </c>
      <c r="CL90" s="582"/>
      <c r="CM90" s="582">
        <v>2140288.8848205758</v>
      </c>
      <c r="CN90" s="582">
        <v>1813668.8712282667</v>
      </c>
      <c r="CO90" s="582">
        <v>53.706493561740217</v>
      </c>
      <c r="CP90" s="582">
        <v>878558.3561855572</v>
      </c>
      <c r="CQ90" s="582">
        <f t="shared" si="216"/>
        <v>878558.3561855572</v>
      </c>
      <c r="CR90" s="582"/>
      <c r="CS90" s="582">
        <v>175711.67123711144</v>
      </c>
      <c r="CT90" s="582">
        <v>351423.34247422288</v>
      </c>
      <c r="CU90" s="582">
        <v>351423.34247422288</v>
      </c>
      <c r="CV90" s="582">
        <v>35142.334247422288</v>
      </c>
      <c r="CW90" s="582">
        <v>105427.00274226686</v>
      </c>
      <c r="CX90" s="582">
        <v>210854.00548453373</v>
      </c>
      <c r="CY90" s="809">
        <f t="shared" si="217"/>
        <v>0</v>
      </c>
      <c r="CZ90" s="582">
        <v>646277.77838548983</v>
      </c>
      <c r="DA90" s="582">
        <v>615452.75024952891</v>
      </c>
      <c r="DB90" s="582">
        <v>0</v>
      </c>
      <c r="DC90" s="582">
        <v>385411.6160389242</v>
      </c>
      <c r="DD90" s="582">
        <v>380011</v>
      </c>
      <c r="DE90" s="582">
        <v>651287.24426003313</v>
      </c>
      <c r="DF90" s="582">
        <f t="shared" si="112"/>
        <v>651287.24426003313</v>
      </c>
      <c r="DG90" s="582"/>
      <c r="DH90" s="582"/>
      <c r="DI90" s="582"/>
      <c r="DJ90" s="582">
        <v>65128.724426003304</v>
      </c>
      <c r="DK90" s="582"/>
      <c r="DL90" s="582">
        <v>130257.44885200661</v>
      </c>
      <c r="DM90" s="582"/>
      <c r="DN90" s="582">
        <v>195386.1732780099</v>
      </c>
      <c r="DO90" s="582">
        <v>260514.89770401322</v>
      </c>
      <c r="DP90" s="582"/>
      <c r="DQ90" s="582">
        <v>26051.48977040132</v>
      </c>
      <c r="DR90" s="582">
        <v>78154.469311203968</v>
      </c>
      <c r="DS90" s="582">
        <v>156308.93862240791</v>
      </c>
      <c r="DT90" s="582"/>
      <c r="DU90" s="582"/>
      <c r="DV90" s="582"/>
      <c r="DW90" s="582"/>
      <c r="DX90" s="582">
        <v>651287.24426003313</v>
      </c>
      <c r="DY90" s="582"/>
      <c r="DZ90" s="582"/>
      <c r="EA90" s="582"/>
      <c r="EB90" s="582">
        <v>762607.77849487797</v>
      </c>
      <c r="EC90" s="582">
        <v>726234.24529444403</v>
      </c>
      <c r="ED90" s="582">
        <f>CQ90*1.18+DB90-DC90-DF90</f>
        <v>0</v>
      </c>
      <c r="EE90" s="582"/>
      <c r="EF90" s="582">
        <v>0</v>
      </c>
      <c r="EG90" s="582">
        <v>0</v>
      </c>
      <c r="EH90" s="582">
        <f t="shared" si="218"/>
        <v>0</v>
      </c>
      <c r="EI90" s="582"/>
      <c r="EJ90" s="582"/>
      <c r="EK90" s="582"/>
      <c r="EL90" s="582"/>
      <c r="EM90" s="582">
        <v>0</v>
      </c>
      <c r="EN90" s="582">
        <v>0</v>
      </c>
      <c r="EO90" s="582">
        <v>0</v>
      </c>
      <c r="EP90" s="582"/>
      <c r="EQ90" s="582">
        <v>2302795.4000508687</v>
      </c>
      <c r="ER90" s="582">
        <f t="shared" si="219"/>
        <v>878599.06618555717</v>
      </c>
      <c r="ES90" s="584"/>
      <c r="ET90" s="585">
        <f t="shared" si="220"/>
        <v>158140.5041134003</v>
      </c>
      <c r="EU90" s="582">
        <f t="shared" si="221"/>
        <v>0</v>
      </c>
      <c r="EV90" s="586">
        <v>2013</v>
      </c>
      <c r="EW90" s="587">
        <f t="shared" si="222"/>
        <v>9.58902482660033E-2</v>
      </c>
      <c r="EX90" s="582">
        <f t="shared" si="223"/>
        <v>0</v>
      </c>
      <c r="EY90" s="582">
        <f t="shared" si="224"/>
        <v>0</v>
      </c>
      <c r="EZ90" s="582">
        <f t="shared" si="225"/>
        <v>0</v>
      </c>
      <c r="FA90" s="582">
        <f>CQ90</f>
        <v>878558.3561855572</v>
      </c>
      <c r="FB90" s="582">
        <f t="shared" si="226"/>
        <v>0</v>
      </c>
      <c r="FC90" s="582"/>
      <c r="FD90" s="582">
        <f t="shared" si="227"/>
        <v>0</v>
      </c>
      <c r="FE90" s="582"/>
      <c r="FF90" s="582">
        <f t="shared" si="228"/>
        <v>0</v>
      </c>
      <c r="FG90" s="582"/>
      <c r="FH90" s="582"/>
      <c r="FI90" s="582"/>
      <c r="FJ90" s="582"/>
      <c r="FK90" s="582">
        <f t="shared" si="229"/>
        <v>0</v>
      </c>
      <c r="FL90" s="582">
        <f t="shared" si="230"/>
        <v>0</v>
      </c>
      <c r="FM90" s="582">
        <f t="shared" si="231"/>
        <v>0</v>
      </c>
      <c r="FN90" s="582">
        <f t="shared" si="232"/>
        <v>651287.24426003313</v>
      </c>
      <c r="FO90" s="582">
        <f t="shared" si="233"/>
        <v>0</v>
      </c>
      <c r="FP90" s="582"/>
      <c r="FQ90" s="582">
        <f t="shared" si="234"/>
        <v>0</v>
      </c>
      <c r="FR90" s="582"/>
      <c r="FS90" s="582">
        <f t="shared" si="235"/>
        <v>0</v>
      </c>
      <c r="FT90" s="582"/>
      <c r="FU90" s="582"/>
      <c r="FV90" s="582"/>
      <c r="FW90" s="582"/>
      <c r="FX90" s="582"/>
      <c r="FY90" s="581" t="s">
        <v>417</v>
      </c>
      <c r="FZ90" s="582"/>
      <c r="GA90" s="582"/>
      <c r="GB90" s="582"/>
      <c r="GC90" s="582"/>
      <c r="GD90" s="582"/>
      <c r="GE90" s="582"/>
      <c r="GF90" s="599" t="s">
        <v>417</v>
      </c>
      <c r="GG90" s="582" t="s">
        <v>417</v>
      </c>
      <c r="GH90" s="582" t="s">
        <v>417</v>
      </c>
      <c r="GI90" s="582" t="s">
        <v>417</v>
      </c>
      <c r="GJ90" s="582"/>
      <c r="GK90" s="581"/>
      <c r="GL90" s="581"/>
      <c r="GM90" s="581" t="s">
        <v>497</v>
      </c>
      <c r="GN90" s="589">
        <v>6</v>
      </c>
      <c r="GO90" s="809">
        <v>6</v>
      </c>
      <c r="GP90" s="809" t="s">
        <v>1062</v>
      </c>
      <c r="GQ90" s="685"/>
      <c r="GR90" s="1002"/>
      <c r="GS90" s="813" t="s">
        <v>409</v>
      </c>
      <c r="GT90" s="811">
        <v>4</v>
      </c>
      <c r="GU90" s="811">
        <v>4</v>
      </c>
      <c r="GV90" s="590"/>
      <c r="GW90" s="590"/>
      <c r="GX90" s="590"/>
      <c r="GY90" s="590"/>
      <c r="GZ90" s="312">
        <v>4</v>
      </c>
      <c r="HA90" s="814">
        <f t="shared" si="236"/>
        <v>0</v>
      </c>
      <c r="HB90" s="815">
        <f t="shared" si="237"/>
        <v>0</v>
      </c>
      <c r="HC90" s="816">
        <f t="shared" si="238"/>
        <v>0</v>
      </c>
      <c r="HD90" s="815">
        <f t="shared" si="239"/>
        <v>0</v>
      </c>
      <c r="HE90" s="814">
        <f t="shared" si="240"/>
        <v>0</v>
      </c>
      <c r="HF90" s="815">
        <f t="shared" si="241"/>
        <v>0</v>
      </c>
      <c r="HG90" s="816">
        <f t="shared" si="242"/>
        <v>0</v>
      </c>
      <c r="HH90" s="815">
        <f t="shared" si="243"/>
        <v>0</v>
      </c>
      <c r="HI90" s="591">
        <f t="shared" si="186"/>
        <v>0</v>
      </c>
      <c r="HL90" s="1019">
        <f t="shared" si="185"/>
        <v>0</v>
      </c>
    </row>
    <row r="91" spans="1:220" s="592" customFormat="1" ht="24" outlineLevel="1">
      <c r="A91" s="578" t="s">
        <v>386</v>
      </c>
      <c r="B91" s="579"/>
      <c r="C91" s="580">
        <v>72</v>
      </c>
      <c r="D91" s="580"/>
      <c r="E91" s="580"/>
      <c r="F91" s="267" t="s">
        <v>1315</v>
      </c>
      <c r="G91" s="270"/>
      <c r="H91" s="270"/>
      <c r="I91" s="270"/>
      <c r="J91" s="581">
        <v>2010</v>
      </c>
      <c r="K91" s="581">
        <v>2013</v>
      </c>
      <c r="L91" s="581" t="s">
        <v>417</v>
      </c>
      <c r="M91" s="581" t="s">
        <v>417</v>
      </c>
      <c r="N91" s="581" t="s">
        <v>417</v>
      </c>
      <c r="O91" s="581" t="s">
        <v>417</v>
      </c>
      <c r="P91" s="273" t="s">
        <v>417</v>
      </c>
      <c r="Q91" s="273" t="s">
        <v>417</v>
      </c>
      <c r="R91" s="273" t="s">
        <v>417</v>
      </c>
      <c r="S91" s="273">
        <v>54</v>
      </c>
      <c r="T91" s="273" t="s">
        <v>417</v>
      </c>
      <c r="U91" s="582">
        <v>24.26</v>
      </c>
      <c r="V91" s="582">
        <v>60.02</v>
      </c>
      <c r="W91" s="582">
        <v>0</v>
      </c>
      <c r="X91" s="582">
        <v>1</v>
      </c>
      <c r="Y91" s="583"/>
      <c r="Z91" s="582"/>
      <c r="AA91" s="582"/>
      <c r="AB91" s="582"/>
      <c r="AC91" s="583"/>
      <c r="AD91" s="583"/>
      <c r="AE91" s="583"/>
      <c r="AF91" s="583"/>
      <c r="AG91" s="582">
        <f t="shared" si="203"/>
        <v>0</v>
      </c>
      <c r="AH91" s="582">
        <f t="shared" si="204"/>
        <v>0</v>
      </c>
      <c r="AI91" s="582">
        <f t="shared" si="205"/>
        <v>0</v>
      </c>
      <c r="AJ91" s="582">
        <f t="shared" si="206"/>
        <v>0</v>
      </c>
      <c r="AK91" s="582">
        <f t="shared" si="207"/>
        <v>0</v>
      </c>
      <c r="AL91" s="582">
        <f t="shared" si="208"/>
        <v>0</v>
      </c>
      <c r="AM91" s="582"/>
      <c r="AN91" s="582"/>
      <c r="AO91" s="582">
        <f t="shared" si="209"/>
        <v>0</v>
      </c>
      <c r="AP91" s="582">
        <f t="shared" si="210"/>
        <v>0</v>
      </c>
      <c r="AQ91" s="582"/>
      <c r="AR91" s="582"/>
      <c r="AS91" s="582">
        <f t="shared" si="211"/>
        <v>0</v>
      </c>
      <c r="AT91" s="582">
        <f t="shared" si="212"/>
        <v>0</v>
      </c>
      <c r="AU91" s="582"/>
      <c r="AV91" s="582"/>
      <c r="AW91" s="582">
        <f t="shared" si="213"/>
        <v>0</v>
      </c>
      <c r="AX91" s="582">
        <f t="shared" si="214"/>
        <v>0</v>
      </c>
      <c r="AY91" s="582"/>
      <c r="AZ91" s="582"/>
      <c r="BA91" s="582"/>
      <c r="BB91" s="582"/>
      <c r="BC91" s="582"/>
      <c r="BD91" s="582"/>
      <c r="BE91" s="582"/>
      <c r="BF91" s="582"/>
      <c r="BG91" s="582"/>
      <c r="BH91" s="582"/>
      <c r="BI91" s="582">
        <v>0</v>
      </c>
      <c r="BJ91" s="582">
        <v>0</v>
      </c>
      <c r="BK91" s="582"/>
      <c r="BL91" s="582"/>
      <c r="BM91" s="582"/>
      <c r="BN91" s="582"/>
      <c r="BO91" s="582"/>
      <c r="BP91" s="582"/>
      <c r="BQ91" s="582"/>
      <c r="BR91" s="582"/>
      <c r="BS91" s="582"/>
      <c r="BT91" s="582"/>
      <c r="BU91" s="582">
        <f t="shared" si="215"/>
        <v>490555.68584209518</v>
      </c>
      <c r="BV91" s="582">
        <v>35008.681592552144</v>
      </c>
      <c r="BW91" s="582">
        <v>206816.55314002821</v>
      </c>
      <c r="BX91" s="582">
        <v>226470.0123046583</v>
      </c>
      <c r="BY91" s="582">
        <v>22260.438804856483</v>
      </c>
      <c r="BZ91" s="582">
        <v>490555.68584209506</v>
      </c>
      <c r="CA91" s="582"/>
      <c r="CB91" s="582"/>
      <c r="CC91" s="581" t="s">
        <v>427</v>
      </c>
      <c r="CD91" s="582">
        <v>16.100000000000001</v>
      </c>
      <c r="CE91" s="582">
        <v>23403.65</v>
      </c>
      <c r="CF91" s="581">
        <v>8.4</v>
      </c>
      <c r="CG91" s="581">
        <v>20</v>
      </c>
      <c r="CH91" s="582"/>
      <c r="CI91" s="582"/>
      <c r="CJ91" s="582"/>
      <c r="CK91" s="582">
        <v>392.29</v>
      </c>
      <c r="CL91" s="582"/>
      <c r="CM91" s="582">
        <v>455506.29424954293</v>
      </c>
      <c r="CN91" s="582">
        <v>393750.85587954766</v>
      </c>
      <c r="CO91" s="582">
        <v>392.28366</v>
      </c>
      <c r="CP91" s="582">
        <v>172143.17312128586</v>
      </c>
      <c r="CQ91" s="582">
        <f t="shared" si="216"/>
        <v>172143.17312128586</v>
      </c>
      <c r="CR91" s="582"/>
      <c r="CS91" s="582">
        <v>34428.634624257167</v>
      </c>
      <c r="CT91" s="582">
        <v>68857.269248514334</v>
      </c>
      <c r="CU91" s="582">
        <v>68857.269248514334</v>
      </c>
      <c r="CV91" s="582">
        <v>6885.7269248514331</v>
      </c>
      <c r="CW91" s="582">
        <v>20657.180774554301</v>
      </c>
      <c r="CX91" s="582">
        <v>41314.361549108595</v>
      </c>
      <c r="CY91" s="809">
        <f t="shared" si="217"/>
        <v>0</v>
      </c>
      <c r="CZ91" s="582">
        <v>245426.37532536127</v>
      </c>
      <c r="DA91" s="582">
        <v>37936.745802895828</v>
      </c>
      <c r="DB91" s="582">
        <v>0</v>
      </c>
      <c r="DC91" s="582">
        <v>72919.455076594459</v>
      </c>
      <c r="DD91" s="582">
        <v>72919.455076594459</v>
      </c>
      <c r="DE91" s="582">
        <v>130257.52700652287</v>
      </c>
      <c r="DF91" s="582">
        <f t="shared" si="112"/>
        <v>130257.52700652287</v>
      </c>
      <c r="DG91" s="582"/>
      <c r="DH91" s="582"/>
      <c r="DI91" s="582"/>
      <c r="DJ91" s="582">
        <v>13025.752700652287</v>
      </c>
      <c r="DK91" s="582"/>
      <c r="DL91" s="582">
        <v>26051.505401304574</v>
      </c>
      <c r="DM91" s="582"/>
      <c r="DN91" s="582">
        <v>39077.258101956853</v>
      </c>
      <c r="DO91" s="582">
        <v>52103.010802609148</v>
      </c>
      <c r="DP91" s="582"/>
      <c r="DQ91" s="582">
        <v>5210.3010802609151</v>
      </c>
      <c r="DR91" s="582">
        <v>15630.903240782744</v>
      </c>
      <c r="DS91" s="582">
        <v>31261.806481565491</v>
      </c>
      <c r="DT91" s="582"/>
      <c r="DU91" s="582"/>
      <c r="DV91" s="582"/>
      <c r="DW91" s="582"/>
      <c r="DX91" s="582">
        <v>130257.52700652287</v>
      </c>
      <c r="DY91" s="582"/>
      <c r="DZ91" s="582"/>
      <c r="EA91" s="582"/>
      <c r="EB91" s="582">
        <v>289603.12288392626</v>
      </c>
      <c r="EC91" s="582">
        <v>44765.360047417074</v>
      </c>
      <c r="ED91" s="582">
        <v>0</v>
      </c>
      <c r="EE91" s="582">
        <v>48.037800000020098</v>
      </c>
      <c r="EF91" s="582">
        <v>0</v>
      </c>
      <c r="EG91" s="582">
        <v>0</v>
      </c>
      <c r="EH91" s="582">
        <f t="shared" si="218"/>
        <v>0</v>
      </c>
      <c r="EI91" s="582"/>
      <c r="EJ91" s="582"/>
      <c r="EK91" s="582"/>
      <c r="EL91" s="582"/>
      <c r="EM91" s="582">
        <v>0</v>
      </c>
      <c r="EN91" s="582">
        <v>0</v>
      </c>
      <c r="EO91" s="582">
        <v>0</v>
      </c>
      <c r="EP91" s="582"/>
      <c r="EQ91" s="582">
        <v>490555.68584209506</v>
      </c>
      <c r="ER91" s="582">
        <f t="shared" si="219"/>
        <v>172535.46312128587</v>
      </c>
      <c r="ES91" s="584"/>
      <c r="ET91" s="585">
        <f t="shared" si="220"/>
        <v>30985.771161831453</v>
      </c>
      <c r="EU91" s="582">
        <f t="shared" si="221"/>
        <v>0</v>
      </c>
      <c r="EV91" s="586">
        <v>2013</v>
      </c>
      <c r="EW91" s="587">
        <f t="shared" si="222"/>
        <v>1.8788565940645759E-2</v>
      </c>
      <c r="EX91" s="582">
        <f t="shared" si="223"/>
        <v>0</v>
      </c>
      <c r="EY91" s="582">
        <f t="shared" si="224"/>
        <v>0</v>
      </c>
      <c r="EZ91" s="582">
        <f t="shared" si="225"/>
        <v>0</v>
      </c>
      <c r="FA91" s="582">
        <f>CQ91</f>
        <v>172143.17312128586</v>
      </c>
      <c r="FB91" s="582">
        <f t="shared" si="226"/>
        <v>0</v>
      </c>
      <c r="FC91" s="582"/>
      <c r="FD91" s="582">
        <f t="shared" si="227"/>
        <v>0</v>
      </c>
      <c r="FE91" s="582"/>
      <c r="FF91" s="582">
        <f t="shared" si="228"/>
        <v>0</v>
      </c>
      <c r="FG91" s="582"/>
      <c r="FH91" s="582"/>
      <c r="FI91" s="582"/>
      <c r="FJ91" s="582"/>
      <c r="FK91" s="582">
        <f t="shared" si="229"/>
        <v>0</v>
      </c>
      <c r="FL91" s="582">
        <f t="shared" si="230"/>
        <v>0</v>
      </c>
      <c r="FM91" s="582">
        <f t="shared" si="231"/>
        <v>0</v>
      </c>
      <c r="FN91" s="582">
        <f t="shared" si="232"/>
        <v>130257.52700652287</v>
      </c>
      <c r="FO91" s="582">
        <f t="shared" si="233"/>
        <v>0</v>
      </c>
      <c r="FP91" s="582"/>
      <c r="FQ91" s="582">
        <f t="shared" si="234"/>
        <v>0</v>
      </c>
      <c r="FR91" s="582"/>
      <c r="FS91" s="582">
        <f t="shared" si="235"/>
        <v>0</v>
      </c>
      <c r="FT91" s="582"/>
      <c r="FU91" s="582"/>
      <c r="FV91" s="582"/>
      <c r="FW91" s="582"/>
      <c r="FX91" s="582"/>
      <c r="FY91" s="581" t="s">
        <v>417</v>
      </c>
      <c r="FZ91" s="582"/>
      <c r="GA91" s="582"/>
      <c r="GB91" s="582"/>
      <c r="GC91" s="582"/>
      <c r="GD91" s="582"/>
      <c r="GE91" s="582"/>
      <c r="GF91" s="599" t="s">
        <v>417</v>
      </c>
      <c r="GG91" s="582" t="s">
        <v>417</v>
      </c>
      <c r="GH91" s="582" t="s">
        <v>417</v>
      </c>
      <c r="GI91" s="582" t="s">
        <v>417</v>
      </c>
      <c r="GJ91" s="582"/>
      <c r="GK91" s="581"/>
      <c r="GL91" s="581"/>
      <c r="GM91" s="581" t="s">
        <v>497</v>
      </c>
      <c r="GN91" s="589">
        <v>6</v>
      </c>
      <c r="GO91" s="809">
        <v>6</v>
      </c>
      <c r="GP91" s="809" t="s">
        <v>1062</v>
      </c>
      <c r="GQ91" s="685"/>
      <c r="GR91" s="1002"/>
      <c r="GS91" s="813" t="s">
        <v>409</v>
      </c>
      <c r="GT91" s="811">
        <v>4</v>
      </c>
      <c r="GU91" s="811">
        <v>4</v>
      </c>
      <c r="GV91" s="590"/>
      <c r="GW91" s="590"/>
      <c r="GX91" s="590"/>
      <c r="GY91" s="590"/>
      <c r="GZ91" s="312">
        <v>4</v>
      </c>
      <c r="HA91" s="814">
        <f t="shared" si="236"/>
        <v>0</v>
      </c>
      <c r="HB91" s="815">
        <f t="shared" si="237"/>
        <v>0</v>
      </c>
      <c r="HC91" s="816">
        <f t="shared" si="238"/>
        <v>0</v>
      </c>
      <c r="HD91" s="815">
        <f t="shared" si="239"/>
        <v>0</v>
      </c>
      <c r="HE91" s="814">
        <f t="shared" si="240"/>
        <v>0</v>
      </c>
      <c r="HF91" s="815">
        <f t="shared" si="241"/>
        <v>0</v>
      </c>
      <c r="HG91" s="816">
        <f t="shared" si="242"/>
        <v>0</v>
      </c>
      <c r="HH91" s="815">
        <f t="shared" si="243"/>
        <v>0</v>
      </c>
      <c r="HI91" s="591">
        <f t="shared" si="186"/>
        <v>0</v>
      </c>
      <c r="HL91" s="1019">
        <f t="shared" si="185"/>
        <v>0</v>
      </c>
    </row>
    <row r="92" spans="1:220" s="592" customFormat="1" ht="24" outlineLevel="1">
      <c r="A92" s="578" t="s">
        <v>386</v>
      </c>
      <c r="B92" s="579"/>
      <c r="C92" s="580">
        <v>73</v>
      </c>
      <c r="D92" s="580"/>
      <c r="E92" s="580"/>
      <c r="F92" s="267" t="s">
        <v>1316</v>
      </c>
      <c r="G92" s="270"/>
      <c r="H92" s="270"/>
      <c r="I92" s="270"/>
      <c r="J92" s="581">
        <v>2010</v>
      </c>
      <c r="K92" s="581">
        <v>2013</v>
      </c>
      <c r="L92" s="581" t="s">
        <v>417</v>
      </c>
      <c r="M92" s="581" t="s">
        <v>417</v>
      </c>
      <c r="N92" s="581" t="s">
        <v>417</v>
      </c>
      <c r="O92" s="581" t="s">
        <v>417</v>
      </c>
      <c r="P92" s="273" t="s">
        <v>417</v>
      </c>
      <c r="Q92" s="273" t="s">
        <v>417</v>
      </c>
      <c r="R92" s="273" t="s">
        <v>417</v>
      </c>
      <c r="S92" s="273">
        <v>103</v>
      </c>
      <c r="T92" s="273" t="s">
        <v>417</v>
      </c>
      <c r="U92" s="582">
        <v>49.16</v>
      </c>
      <c r="V92" s="582">
        <v>41.3</v>
      </c>
      <c r="W92" s="582">
        <v>0</v>
      </c>
      <c r="X92" s="582">
        <v>4</v>
      </c>
      <c r="Y92" s="583"/>
      <c r="Z92" s="582"/>
      <c r="AA92" s="582"/>
      <c r="AB92" s="582"/>
      <c r="AC92" s="583"/>
      <c r="AD92" s="583"/>
      <c r="AE92" s="583"/>
      <c r="AF92" s="583"/>
      <c r="AG92" s="582">
        <f t="shared" si="203"/>
        <v>0</v>
      </c>
      <c r="AH92" s="582">
        <f t="shared" si="204"/>
        <v>0</v>
      </c>
      <c r="AI92" s="582">
        <f t="shared" si="205"/>
        <v>0</v>
      </c>
      <c r="AJ92" s="582">
        <f t="shared" si="206"/>
        <v>0</v>
      </c>
      <c r="AK92" s="582">
        <f t="shared" si="207"/>
        <v>0</v>
      </c>
      <c r="AL92" s="582">
        <f t="shared" si="208"/>
        <v>0</v>
      </c>
      <c r="AM92" s="582"/>
      <c r="AN92" s="582"/>
      <c r="AO92" s="582">
        <f t="shared" si="209"/>
        <v>0</v>
      </c>
      <c r="AP92" s="582">
        <f t="shared" si="210"/>
        <v>0</v>
      </c>
      <c r="AQ92" s="582"/>
      <c r="AR92" s="582"/>
      <c r="AS92" s="582">
        <f t="shared" si="211"/>
        <v>0</v>
      </c>
      <c r="AT92" s="582">
        <f t="shared" si="212"/>
        <v>0</v>
      </c>
      <c r="AU92" s="582"/>
      <c r="AV92" s="582"/>
      <c r="AW92" s="582">
        <f t="shared" si="213"/>
        <v>0</v>
      </c>
      <c r="AX92" s="582">
        <f t="shared" si="214"/>
        <v>0</v>
      </c>
      <c r="AY92" s="582"/>
      <c r="AZ92" s="582"/>
      <c r="BA92" s="582"/>
      <c r="BB92" s="582"/>
      <c r="BC92" s="582"/>
      <c r="BD92" s="582"/>
      <c r="BE92" s="582"/>
      <c r="BF92" s="582"/>
      <c r="BG92" s="582"/>
      <c r="BH92" s="582"/>
      <c r="BI92" s="582">
        <v>0</v>
      </c>
      <c r="BJ92" s="582">
        <v>0</v>
      </c>
      <c r="BK92" s="582"/>
      <c r="BL92" s="582"/>
      <c r="BM92" s="582"/>
      <c r="BN92" s="582"/>
      <c r="BO92" s="582"/>
      <c r="BP92" s="582"/>
      <c r="BQ92" s="582"/>
      <c r="BR92" s="582"/>
      <c r="BS92" s="582"/>
      <c r="BT92" s="582"/>
      <c r="BU92" s="582">
        <f t="shared" si="215"/>
        <v>603681.66409397812</v>
      </c>
      <c r="BV92" s="582">
        <v>43098.727757520806</v>
      </c>
      <c r="BW92" s="582">
        <v>254605.37451314871</v>
      </c>
      <c r="BX92" s="582">
        <v>278574.15845638944</v>
      </c>
      <c r="BY92" s="582">
        <v>27403.403366919134</v>
      </c>
      <c r="BZ92" s="582">
        <v>603681.66409397812</v>
      </c>
      <c r="CA92" s="582"/>
      <c r="CB92" s="582"/>
      <c r="CC92" s="581" t="s">
        <v>426</v>
      </c>
      <c r="CD92" s="582">
        <v>37.799999999999997</v>
      </c>
      <c r="CE92" s="582">
        <v>599440.12</v>
      </c>
      <c r="CF92" s="581">
        <v>5.3</v>
      </c>
      <c r="CG92" s="581">
        <v>6.2</v>
      </c>
      <c r="CH92" s="582"/>
      <c r="CI92" s="582"/>
      <c r="CJ92" s="582"/>
      <c r="CK92" s="582">
        <v>31.67</v>
      </c>
      <c r="CL92" s="582"/>
      <c r="CM92" s="582">
        <v>560190.64633645723</v>
      </c>
      <c r="CN92" s="582">
        <v>483741.71914974018</v>
      </c>
      <c r="CO92" s="582">
        <v>10.801550000000001</v>
      </c>
      <c r="CP92" s="582">
        <v>212343.81192870671</v>
      </c>
      <c r="CQ92" s="582">
        <f t="shared" si="216"/>
        <v>212343.81192870671</v>
      </c>
      <c r="CR92" s="582"/>
      <c r="CS92" s="582">
        <v>42468.762385741342</v>
      </c>
      <c r="CT92" s="582">
        <v>84937.524771482684</v>
      </c>
      <c r="CU92" s="582">
        <v>84937.524771482684</v>
      </c>
      <c r="CV92" s="582">
        <v>8493.7524771482676</v>
      </c>
      <c r="CW92" s="582">
        <v>25481.257431444807</v>
      </c>
      <c r="CX92" s="582">
        <v>50962.514862889606</v>
      </c>
      <c r="CY92" s="809">
        <f t="shared" si="217"/>
        <v>0</v>
      </c>
      <c r="CZ92" s="582">
        <v>302051.64045752661</v>
      </c>
      <c r="DA92" s="582">
        <v>45795.193950223998</v>
      </c>
      <c r="DB92" s="582">
        <v>0</v>
      </c>
      <c r="DC92" s="582">
        <v>90672.636280326144</v>
      </c>
      <c r="DD92" s="582">
        <v>90672.636280326144</v>
      </c>
      <c r="DE92" s="582">
        <v>160355.9639955477</v>
      </c>
      <c r="DF92" s="582">
        <f t="shared" si="112"/>
        <v>160355.9639955477</v>
      </c>
      <c r="DG92" s="582"/>
      <c r="DH92" s="582"/>
      <c r="DI92" s="582"/>
      <c r="DJ92" s="582">
        <v>16035.596399554772</v>
      </c>
      <c r="DK92" s="582"/>
      <c r="DL92" s="582">
        <v>32071.192799109544</v>
      </c>
      <c r="DM92" s="582"/>
      <c r="DN92" s="582">
        <v>48106.789198664308</v>
      </c>
      <c r="DO92" s="582">
        <v>64142.385598219087</v>
      </c>
      <c r="DP92" s="582"/>
      <c r="DQ92" s="582">
        <v>6414.2385598219089</v>
      </c>
      <c r="DR92" s="582">
        <v>19242.715679465724</v>
      </c>
      <c r="DS92" s="582">
        <v>38485.431358931455</v>
      </c>
      <c r="DT92" s="582"/>
      <c r="DU92" s="582"/>
      <c r="DV92" s="582"/>
      <c r="DW92" s="582"/>
      <c r="DX92" s="582">
        <v>160355.9639955477</v>
      </c>
      <c r="DY92" s="582"/>
      <c r="DZ92" s="582"/>
      <c r="EA92" s="582"/>
      <c r="EB92" s="582">
        <v>356420.93573988136</v>
      </c>
      <c r="EC92" s="582">
        <v>54038.328861264308</v>
      </c>
      <c r="ED92" s="582">
        <v>0</v>
      </c>
      <c r="EE92" s="582">
        <v>462.90219999995298</v>
      </c>
      <c r="EF92" s="582">
        <v>0</v>
      </c>
      <c r="EG92" s="582">
        <v>0</v>
      </c>
      <c r="EH92" s="582">
        <f t="shared" si="218"/>
        <v>0</v>
      </c>
      <c r="EI92" s="582"/>
      <c r="EJ92" s="582"/>
      <c r="EK92" s="582"/>
      <c r="EL92" s="582"/>
      <c r="EM92" s="582">
        <v>0</v>
      </c>
      <c r="EN92" s="582">
        <v>0</v>
      </c>
      <c r="EO92" s="582">
        <v>0</v>
      </c>
      <c r="EP92" s="582"/>
      <c r="EQ92" s="582">
        <v>603681.66409397812</v>
      </c>
      <c r="ER92" s="582">
        <f t="shared" si="219"/>
        <v>212375.48192870672</v>
      </c>
      <c r="ES92" s="584"/>
      <c r="ET92" s="585">
        <f t="shared" si="220"/>
        <v>38221.886147167206</v>
      </c>
      <c r="EU92" s="582">
        <f t="shared" si="221"/>
        <v>0</v>
      </c>
      <c r="EV92" s="586">
        <v>2013</v>
      </c>
      <c r="EW92" s="587">
        <f t="shared" si="222"/>
        <v>2.3176264502221267E-2</v>
      </c>
      <c r="EX92" s="582">
        <f t="shared" si="223"/>
        <v>0</v>
      </c>
      <c r="EY92" s="582">
        <f t="shared" si="224"/>
        <v>0</v>
      </c>
      <c r="EZ92" s="582">
        <f t="shared" si="225"/>
        <v>0</v>
      </c>
      <c r="FA92" s="582">
        <f>CQ92</f>
        <v>212343.81192870671</v>
      </c>
      <c r="FB92" s="582">
        <f t="shared" si="226"/>
        <v>0</v>
      </c>
      <c r="FC92" s="582"/>
      <c r="FD92" s="582">
        <f t="shared" si="227"/>
        <v>0</v>
      </c>
      <c r="FE92" s="582"/>
      <c r="FF92" s="582">
        <f t="shared" si="228"/>
        <v>0</v>
      </c>
      <c r="FG92" s="582"/>
      <c r="FH92" s="582"/>
      <c r="FI92" s="582"/>
      <c r="FJ92" s="582"/>
      <c r="FK92" s="582">
        <f t="shared" si="229"/>
        <v>0</v>
      </c>
      <c r="FL92" s="582">
        <f t="shared" si="230"/>
        <v>0</v>
      </c>
      <c r="FM92" s="582">
        <f t="shared" si="231"/>
        <v>0</v>
      </c>
      <c r="FN92" s="582">
        <f t="shared" si="232"/>
        <v>160355.9639955477</v>
      </c>
      <c r="FO92" s="582">
        <f t="shared" si="233"/>
        <v>0</v>
      </c>
      <c r="FP92" s="582"/>
      <c r="FQ92" s="582">
        <f t="shared" si="234"/>
        <v>0</v>
      </c>
      <c r="FR92" s="582"/>
      <c r="FS92" s="582">
        <f t="shared" si="235"/>
        <v>0</v>
      </c>
      <c r="FT92" s="582"/>
      <c r="FU92" s="582"/>
      <c r="FV92" s="582"/>
      <c r="FW92" s="582"/>
      <c r="FX92" s="582"/>
      <c r="FY92" s="581" t="s">
        <v>417</v>
      </c>
      <c r="FZ92" s="582"/>
      <c r="GA92" s="582"/>
      <c r="GB92" s="582"/>
      <c r="GC92" s="582"/>
      <c r="GD92" s="582"/>
      <c r="GE92" s="582"/>
      <c r="GF92" s="599" t="s">
        <v>417</v>
      </c>
      <c r="GG92" s="582" t="s">
        <v>417</v>
      </c>
      <c r="GH92" s="582" t="s">
        <v>417</v>
      </c>
      <c r="GI92" s="582" t="s">
        <v>417</v>
      </c>
      <c r="GJ92" s="582"/>
      <c r="GK92" s="581"/>
      <c r="GL92" s="581"/>
      <c r="GM92" s="581" t="s">
        <v>497</v>
      </c>
      <c r="GN92" s="589">
        <v>6</v>
      </c>
      <c r="GO92" s="809">
        <v>6</v>
      </c>
      <c r="GP92" s="809" t="s">
        <v>1062</v>
      </c>
      <c r="GQ92" s="685"/>
      <c r="GR92" s="1002"/>
      <c r="GS92" s="813" t="s">
        <v>409</v>
      </c>
      <c r="GT92" s="811">
        <v>4</v>
      </c>
      <c r="GU92" s="811">
        <v>4</v>
      </c>
      <c r="GV92" s="590"/>
      <c r="GW92" s="590"/>
      <c r="GX92" s="590"/>
      <c r="GY92" s="590"/>
      <c r="GZ92" s="312">
        <v>4</v>
      </c>
      <c r="HA92" s="814">
        <f t="shared" si="236"/>
        <v>0</v>
      </c>
      <c r="HB92" s="815">
        <f t="shared" si="237"/>
        <v>0</v>
      </c>
      <c r="HC92" s="816">
        <f t="shared" si="238"/>
        <v>0</v>
      </c>
      <c r="HD92" s="815">
        <f t="shared" si="239"/>
        <v>0</v>
      </c>
      <c r="HE92" s="814">
        <f t="shared" si="240"/>
        <v>0</v>
      </c>
      <c r="HF92" s="815">
        <f t="shared" si="241"/>
        <v>0</v>
      </c>
      <c r="HG92" s="816">
        <f t="shared" si="242"/>
        <v>0</v>
      </c>
      <c r="HH92" s="815">
        <f t="shared" si="243"/>
        <v>0</v>
      </c>
      <c r="HI92" s="591">
        <f t="shared" si="186"/>
        <v>0</v>
      </c>
      <c r="HL92" s="1019">
        <f t="shared" si="185"/>
        <v>0</v>
      </c>
    </row>
    <row r="93" spans="1:220" s="592" customFormat="1" ht="24" outlineLevel="1">
      <c r="A93" s="578" t="s">
        <v>386</v>
      </c>
      <c r="B93" s="579"/>
      <c r="C93" s="580">
        <v>74</v>
      </c>
      <c r="D93" s="580"/>
      <c r="E93" s="580"/>
      <c r="F93" s="267" t="s">
        <v>1317</v>
      </c>
      <c r="G93" s="270"/>
      <c r="H93" s="270"/>
      <c r="I93" s="270"/>
      <c r="J93" s="581">
        <v>2010</v>
      </c>
      <c r="K93" s="581">
        <v>2013</v>
      </c>
      <c r="L93" s="581" t="s">
        <v>417</v>
      </c>
      <c r="M93" s="581" t="s">
        <v>417</v>
      </c>
      <c r="N93" s="581" t="s">
        <v>417</v>
      </c>
      <c r="O93" s="581" t="s">
        <v>417</v>
      </c>
      <c r="P93" s="273" t="s">
        <v>417</v>
      </c>
      <c r="Q93" s="273" t="s">
        <v>417</v>
      </c>
      <c r="R93" s="273" t="s">
        <v>417</v>
      </c>
      <c r="S93" s="273">
        <v>161</v>
      </c>
      <c r="T93" s="273" t="s">
        <v>417</v>
      </c>
      <c r="U93" s="582">
        <v>155.80000000000001</v>
      </c>
      <c r="V93" s="582">
        <v>227.9</v>
      </c>
      <c r="W93" s="582">
        <v>0</v>
      </c>
      <c r="X93" s="582">
        <v>96</v>
      </c>
      <c r="Y93" s="583"/>
      <c r="Z93" s="582"/>
      <c r="AA93" s="582"/>
      <c r="AB93" s="582"/>
      <c r="AC93" s="583"/>
      <c r="AD93" s="583"/>
      <c r="AE93" s="583"/>
      <c r="AF93" s="583"/>
      <c r="AG93" s="582">
        <f t="shared" si="203"/>
        <v>0</v>
      </c>
      <c r="AH93" s="582">
        <f t="shared" si="204"/>
        <v>0</v>
      </c>
      <c r="AI93" s="582">
        <f t="shared" si="205"/>
        <v>0</v>
      </c>
      <c r="AJ93" s="582">
        <f t="shared" si="206"/>
        <v>0</v>
      </c>
      <c r="AK93" s="582">
        <f t="shared" si="207"/>
        <v>0</v>
      </c>
      <c r="AL93" s="582">
        <f t="shared" si="208"/>
        <v>0</v>
      </c>
      <c r="AM93" s="582"/>
      <c r="AN93" s="582"/>
      <c r="AO93" s="582">
        <f t="shared" si="209"/>
        <v>0</v>
      </c>
      <c r="AP93" s="582">
        <f t="shared" si="210"/>
        <v>0</v>
      </c>
      <c r="AQ93" s="582"/>
      <c r="AR93" s="582"/>
      <c r="AS93" s="582">
        <f t="shared" si="211"/>
        <v>0</v>
      </c>
      <c r="AT93" s="582">
        <f t="shared" si="212"/>
        <v>0</v>
      </c>
      <c r="AU93" s="582"/>
      <c r="AV93" s="582"/>
      <c r="AW93" s="582">
        <f t="shared" si="213"/>
        <v>0</v>
      </c>
      <c r="AX93" s="582">
        <f t="shared" si="214"/>
        <v>0</v>
      </c>
      <c r="AY93" s="582"/>
      <c r="AZ93" s="582"/>
      <c r="BA93" s="582"/>
      <c r="BB93" s="582"/>
      <c r="BC93" s="582"/>
      <c r="BD93" s="582"/>
      <c r="BE93" s="582"/>
      <c r="BF93" s="582"/>
      <c r="BG93" s="582"/>
      <c r="BH93" s="582"/>
      <c r="BI93" s="582">
        <v>0</v>
      </c>
      <c r="BJ93" s="582">
        <v>0</v>
      </c>
      <c r="BK93" s="582"/>
      <c r="BL93" s="582"/>
      <c r="BM93" s="582"/>
      <c r="BN93" s="582"/>
      <c r="BO93" s="582"/>
      <c r="BP93" s="582"/>
      <c r="BQ93" s="582"/>
      <c r="BR93" s="582"/>
      <c r="BS93" s="582"/>
      <c r="BT93" s="582"/>
      <c r="BU93" s="582">
        <f t="shared" si="215"/>
        <v>2314436.8884254047</v>
      </c>
      <c r="BV93" s="582">
        <v>166787.57802032676</v>
      </c>
      <c r="BW93" s="582">
        <v>1020294.2207492419</v>
      </c>
      <c r="BX93" s="582">
        <v>1015191.1090323783</v>
      </c>
      <c r="BY93" s="582">
        <v>112163.980623458</v>
      </c>
      <c r="BZ93" s="582">
        <v>2314436.8884254051</v>
      </c>
      <c r="CA93" s="582"/>
      <c r="CB93" s="582"/>
      <c r="CC93" s="581" t="s">
        <v>426</v>
      </c>
      <c r="CD93" s="582">
        <v>23</v>
      </c>
      <c r="CE93" s="582">
        <v>739886.01</v>
      </c>
      <c r="CF93" s="581">
        <v>6.8</v>
      </c>
      <c r="CG93" s="581">
        <v>9.9</v>
      </c>
      <c r="CH93" s="582"/>
      <c r="CI93" s="582"/>
      <c r="CJ93" s="582"/>
      <c r="CK93" s="582">
        <v>86.78</v>
      </c>
      <c r="CL93" s="582"/>
      <c r="CM93" s="582">
        <v>2147617.6404050784</v>
      </c>
      <c r="CN93" s="582">
        <v>1639782.8386604092</v>
      </c>
      <c r="CO93" s="582">
        <v>67.96426000000001</v>
      </c>
      <c r="CP93" s="582">
        <v>1086971.9094664927</v>
      </c>
      <c r="CQ93" s="582">
        <f t="shared" si="216"/>
        <v>1086971.9094664927</v>
      </c>
      <c r="CR93" s="582"/>
      <c r="CS93" s="582">
        <v>217394.38189329856</v>
      </c>
      <c r="CT93" s="582">
        <v>434788.76378659712</v>
      </c>
      <c r="CU93" s="582">
        <v>434788.76378659712</v>
      </c>
      <c r="CV93" s="582">
        <v>43478.876378659712</v>
      </c>
      <c r="CW93" s="582">
        <v>130436.62913597914</v>
      </c>
      <c r="CX93" s="582">
        <v>260873.2582719583</v>
      </c>
      <c r="CY93" s="809">
        <f t="shared" si="217"/>
        <v>0</v>
      </c>
      <c r="CZ93" s="582">
        <v>602716.57412153273</v>
      </c>
      <c r="DA93" s="582">
        <v>457929.15681705304</v>
      </c>
      <c r="DB93" s="582">
        <v>0</v>
      </c>
      <c r="DC93" s="582">
        <v>599282.43665870954</v>
      </c>
      <c r="DD93" s="582">
        <v>599282.43665870954</v>
      </c>
      <c r="DE93" s="582">
        <v>683381.7871117515</v>
      </c>
      <c r="DF93" s="582">
        <f>DJ93+DL93+DN93+DO93</f>
        <v>683381.7871117515</v>
      </c>
      <c r="DG93" s="582"/>
      <c r="DH93" s="582"/>
      <c r="DI93" s="582"/>
      <c r="DJ93" s="582">
        <v>68338.178711175147</v>
      </c>
      <c r="DK93" s="582"/>
      <c r="DL93" s="582">
        <v>136676.35742235029</v>
      </c>
      <c r="DM93" s="582"/>
      <c r="DN93" s="582">
        <v>205014.53613352546</v>
      </c>
      <c r="DO93" s="582">
        <v>273352.71484470059</v>
      </c>
      <c r="DP93" s="582"/>
      <c r="DQ93" s="582">
        <v>27335.27148447006</v>
      </c>
      <c r="DR93" s="582">
        <v>82005.814453410174</v>
      </c>
      <c r="DS93" s="582">
        <v>164011.62890682038</v>
      </c>
      <c r="DT93" s="582"/>
      <c r="DU93" s="582"/>
      <c r="DV93" s="582"/>
      <c r="DW93" s="582"/>
      <c r="DX93" s="582">
        <v>683381.7871117515</v>
      </c>
      <c r="DY93" s="582"/>
      <c r="DZ93" s="582"/>
      <c r="EA93" s="582"/>
      <c r="EB93" s="582">
        <v>711205.55746340856</v>
      </c>
      <c r="EC93" s="582">
        <v>540356.40504412248</v>
      </c>
      <c r="ED93" s="582">
        <v>0</v>
      </c>
      <c r="EE93" s="582">
        <v>37.370599999790997</v>
      </c>
      <c r="EF93" s="582">
        <v>0</v>
      </c>
      <c r="EG93" s="582">
        <v>0</v>
      </c>
      <c r="EH93" s="582">
        <f t="shared" si="218"/>
        <v>0</v>
      </c>
      <c r="EI93" s="582"/>
      <c r="EJ93" s="582"/>
      <c r="EK93" s="582"/>
      <c r="EL93" s="582"/>
      <c r="EM93" s="582">
        <v>0</v>
      </c>
      <c r="EN93" s="582">
        <v>0</v>
      </c>
      <c r="EO93" s="582">
        <v>0</v>
      </c>
      <c r="EP93" s="582"/>
      <c r="EQ93" s="582">
        <v>2314436.8884254051</v>
      </c>
      <c r="ER93" s="582">
        <f t="shared" si="219"/>
        <v>1087058.6894664927</v>
      </c>
      <c r="ES93" s="584"/>
      <c r="ET93" s="585">
        <f t="shared" si="220"/>
        <v>195654.94370396869</v>
      </c>
      <c r="EU93" s="582">
        <f t="shared" si="221"/>
        <v>0</v>
      </c>
      <c r="EV93" s="586">
        <v>2013</v>
      </c>
      <c r="EW93" s="587">
        <f t="shared" si="222"/>
        <v>0.11863754470385982</v>
      </c>
      <c r="EX93" s="582">
        <f t="shared" si="223"/>
        <v>0</v>
      </c>
      <c r="EY93" s="582">
        <f t="shared" si="224"/>
        <v>0</v>
      </c>
      <c r="EZ93" s="582">
        <f t="shared" si="225"/>
        <v>0</v>
      </c>
      <c r="FA93" s="582">
        <f>CQ93</f>
        <v>1086971.9094664927</v>
      </c>
      <c r="FB93" s="582">
        <f t="shared" si="226"/>
        <v>0</v>
      </c>
      <c r="FC93" s="582"/>
      <c r="FD93" s="582">
        <f t="shared" si="227"/>
        <v>0</v>
      </c>
      <c r="FE93" s="582"/>
      <c r="FF93" s="582">
        <f t="shared" si="228"/>
        <v>0</v>
      </c>
      <c r="FG93" s="582"/>
      <c r="FH93" s="582"/>
      <c r="FI93" s="582"/>
      <c r="FJ93" s="582"/>
      <c r="FK93" s="582">
        <f t="shared" si="229"/>
        <v>0</v>
      </c>
      <c r="FL93" s="582">
        <f t="shared" si="230"/>
        <v>0</v>
      </c>
      <c r="FM93" s="582">
        <f t="shared" si="231"/>
        <v>0</v>
      </c>
      <c r="FN93" s="582">
        <f t="shared" si="232"/>
        <v>683381.7871117515</v>
      </c>
      <c r="FO93" s="582">
        <f t="shared" si="233"/>
        <v>0</v>
      </c>
      <c r="FP93" s="582"/>
      <c r="FQ93" s="582">
        <f t="shared" si="234"/>
        <v>0</v>
      </c>
      <c r="FR93" s="582"/>
      <c r="FS93" s="582">
        <f t="shared" si="235"/>
        <v>0</v>
      </c>
      <c r="FT93" s="582"/>
      <c r="FU93" s="582"/>
      <c r="FV93" s="582"/>
      <c r="FW93" s="582"/>
      <c r="FX93" s="582"/>
      <c r="FY93" s="581" t="s">
        <v>417</v>
      </c>
      <c r="FZ93" s="582"/>
      <c r="GA93" s="582"/>
      <c r="GB93" s="582"/>
      <c r="GC93" s="582"/>
      <c r="GD93" s="582"/>
      <c r="GE93" s="582"/>
      <c r="GF93" s="599" t="s">
        <v>417</v>
      </c>
      <c r="GG93" s="582" t="s">
        <v>417</v>
      </c>
      <c r="GH93" s="582" t="s">
        <v>417</v>
      </c>
      <c r="GI93" s="582" t="s">
        <v>417</v>
      </c>
      <c r="GJ93" s="582"/>
      <c r="GK93" s="581"/>
      <c r="GL93" s="581"/>
      <c r="GM93" s="581" t="s">
        <v>497</v>
      </c>
      <c r="GN93" s="589">
        <v>6</v>
      </c>
      <c r="GO93" s="809">
        <v>6</v>
      </c>
      <c r="GP93" s="809" t="s">
        <v>1062</v>
      </c>
      <c r="GQ93" s="685"/>
      <c r="GR93" s="1002"/>
      <c r="GS93" s="813" t="s">
        <v>409</v>
      </c>
      <c r="GT93" s="811">
        <v>4</v>
      </c>
      <c r="GU93" s="811">
        <v>4</v>
      </c>
      <c r="GV93" s="590"/>
      <c r="GW93" s="590"/>
      <c r="GX93" s="590"/>
      <c r="GY93" s="590"/>
      <c r="GZ93" s="312">
        <v>4</v>
      </c>
      <c r="HA93" s="814">
        <f t="shared" si="236"/>
        <v>0</v>
      </c>
      <c r="HB93" s="815">
        <f t="shared" si="237"/>
        <v>0</v>
      </c>
      <c r="HC93" s="816">
        <f t="shared" si="238"/>
        <v>0</v>
      </c>
      <c r="HD93" s="815">
        <f t="shared" si="239"/>
        <v>0</v>
      </c>
      <c r="HE93" s="814">
        <f t="shared" si="240"/>
        <v>0</v>
      </c>
      <c r="HF93" s="815">
        <f t="shared" si="241"/>
        <v>0</v>
      </c>
      <c r="HG93" s="816">
        <f t="shared" si="242"/>
        <v>0</v>
      </c>
      <c r="HH93" s="815">
        <f t="shared" si="243"/>
        <v>0</v>
      </c>
      <c r="HI93" s="591">
        <f t="shared" si="186"/>
        <v>0</v>
      </c>
      <c r="HL93" s="1019">
        <f t="shared" si="185"/>
        <v>0</v>
      </c>
    </row>
    <row r="94" spans="1:220" s="576" customFormat="1">
      <c r="A94" s="550">
        <v>0</v>
      </c>
      <c r="B94" s="573" t="s">
        <v>1376</v>
      </c>
      <c r="C94" s="574"/>
      <c r="D94" s="574"/>
      <c r="E94" s="574"/>
      <c r="F94" s="577" t="s">
        <v>802</v>
      </c>
      <c r="G94" s="577"/>
      <c r="H94" s="577"/>
      <c r="I94" s="577"/>
      <c r="J94" s="565"/>
      <c r="K94" s="565"/>
      <c r="L94" s="566"/>
      <c r="M94" s="566"/>
      <c r="N94" s="566"/>
      <c r="O94" s="566"/>
      <c r="P94" s="577"/>
      <c r="Q94" s="577"/>
      <c r="R94" s="577"/>
      <c r="S94" s="577"/>
      <c r="T94" s="577"/>
      <c r="U94" s="566"/>
      <c r="V94" s="566"/>
      <c r="W94" s="566"/>
      <c r="X94" s="566"/>
      <c r="Y94" s="567"/>
      <c r="Z94" s="566"/>
      <c r="AA94" s="566"/>
      <c r="AB94" s="566"/>
      <c r="AC94" s="567"/>
      <c r="AD94" s="567"/>
      <c r="AE94" s="567"/>
      <c r="AF94" s="567"/>
      <c r="AG94" s="566"/>
      <c r="AH94" s="566"/>
      <c r="AI94" s="566"/>
      <c r="AJ94" s="566"/>
      <c r="AK94" s="566"/>
      <c r="AL94" s="566"/>
      <c r="AM94" s="566"/>
      <c r="AN94" s="566"/>
      <c r="AO94" s="566"/>
      <c r="AP94" s="566"/>
      <c r="AQ94" s="566"/>
      <c r="AR94" s="566"/>
      <c r="AS94" s="566"/>
      <c r="AT94" s="566"/>
      <c r="AU94" s="566"/>
      <c r="AV94" s="566"/>
      <c r="AW94" s="566"/>
      <c r="AX94" s="566"/>
      <c r="AY94" s="566"/>
      <c r="AZ94" s="566"/>
      <c r="BA94" s="566"/>
      <c r="BB94" s="566"/>
      <c r="BC94" s="566"/>
      <c r="BD94" s="566"/>
      <c r="BE94" s="566"/>
      <c r="BF94" s="566"/>
      <c r="BG94" s="566"/>
      <c r="BH94" s="566"/>
      <c r="BI94" s="566"/>
      <c r="BJ94" s="566"/>
      <c r="BK94" s="566"/>
      <c r="BL94" s="566"/>
      <c r="BM94" s="566"/>
      <c r="BN94" s="566"/>
      <c r="BO94" s="566"/>
      <c r="BP94" s="566"/>
      <c r="BQ94" s="566"/>
      <c r="BR94" s="566"/>
      <c r="BS94" s="566"/>
      <c r="BT94" s="566"/>
      <c r="BU94" s="566"/>
      <c r="BV94" s="566"/>
      <c r="BW94" s="566"/>
      <c r="BX94" s="566"/>
      <c r="BY94" s="566"/>
      <c r="BZ94" s="566"/>
      <c r="CA94" s="566"/>
      <c r="CB94" s="566"/>
      <c r="CC94" s="565"/>
      <c r="CD94" s="566"/>
      <c r="CE94" s="566"/>
      <c r="CF94" s="565"/>
      <c r="CG94" s="565"/>
      <c r="CH94" s="566"/>
      <c r="CI94" s="566"/>
      <c r="CJ94" s="566"/>
      <c r="CK94" s="566"/>
      <c r="CL94" s="566"/>
      <c r="CM94" s="566"/>
      <c r="CN94" s="566"/>
      <c r="CO94" s="566"/>
      <c r="CP94" s="566"/>
      <c r="CQ94" s="566"/>
      <c r="CR94" s="566"/>
      <c r="CS94" s="566"/>
      <c r="CT94" s="566"/>
      <c r="CU94" s="566"/>
      <c r="CV94" s="566"/>
      <c r="CW94" s="566"/>
      <c r="CX94" s="566"/>
      <c r="CY94" s="593"/>
      <c r="CZ94" s="566"/>
      <c r="DA94" s="566"/>
      <c r="DB94" s="566"/>
      <c r="DC94" s="566"/>
      <c r="DD94" s="566"/>
      <c r="DE94" s="566"/>
      <c r="DF94" s="566"/>
      <c r="DG94" s="566"/>
      <c r="DH94" s="566"/>
      <c r="DI94" s="566"/>
      <c r="DJ94" s="566"/>
      <c r="DK94" s="566"/>
      <c r="DL94" s="566"/>
      <c r="DM94" s="566"/>
      <c r="DN94" s="566"/>
      <c r="DO94" s="566"/>
      <c r="DP94" s="566"/>
      <c r="DQ94" s="566"/>
      <c r="DR94" s="566"/>
      <c r="DS94" s="566"/>
      <c r="DT94" s="566"/>
      <c r="DU94" s="566"/>
      <c r="DV94" s="566"/>
      <c r="DW94" s="566"/>
      <c r="DX94" s="566"/>
      <c r="DY94" s="566"/>
      <c r="DZ94" s="566"/>
      <c r="EA94" s="566"/>
      <c r="EB94" s="566"/>
      <c r="EC94" s="566"/>
      <c r="ED94" s="566"/>
      <c r="EE94" s="566"/>
      <c r="EF94" s="566"/>
      <c r="EG94" s="566"/>
      <c r="EH94" s="566"/>
      <c r="EI94" s="566"/>
      <c r="EJ94" s="566"/>
      <c r="EK94" s="566"/>
      <c r="EL94" s="566"/>
      <c r="EM94" s="566"/>
      <c r="EN94" s="566"/>
      <c r="EO94" s="566"/>
      <c r="EP94" s="566"/>
      <c r="EQ94" s="566"/>
      <c r="ER94" s="566"/>
      <c r="ES94" s="594"/>
      <c r="ET94" s="595"/>
      <c r="EU94" s="566"/>
      <c r="EV94" s="566"/>
      <c r="EW94" s="568"/>
      <c r="EX94" s="566"/>
      <c r="EY94" s="566"/>
      <c r="EZ94" s="566"/>
      <c r="FA94" s="566"/>
      <c r="FB94" s="566"/>
      <c r="FC94" s="566"/>
      <c r="FD94" s="566"/>
      <c r="FE94" s="566"/>
      <c r="FF94" s="566"/>
      <c r="FG94" s="566"/>
      <c r="FH94" s="566"/>
      <c r="FI94" s="566"/>
      <c r="FJ94" s="566"/>
      <c r="FK94" s="566"/>
      <c r="FL94" s="566"/>
      <c r="FM94" s="566"/>
      <c r="FN94" s="566"/>
      <c r="FO94" s="566"/>
      <c r="FP94" s="566"/>
      <c r="FQ94" s="566"/>
      <c r="FR94" s="566"/>
      <c r="FS94" s="566"/>
      <c r="FT94" s="566"/>
      <c r="FU94" s="566"/>
      <c r="FV94" s="566"/>
      <c r="FW94" s="566"/>
      <c r="FX94" s="566"/>
      <c r="FY94" s="566"/>
      <c r="FZ94" s="566"/>
      <c r="GA94" s="566"/>
      <c r="GB94" s="566"/>
      <c r="GC94" s="566"/>
      <c r="GD94" s="566"/>
      <c r="GE94" s="566"/>
      <c r="GF94" s="569"/>
      <c r="GG94" s="566"/>
      <c r="GH94" s="566"/>
      <c r="GI94" s="566"/>
      <c r="GJ94" s="566"/>
      <c r="GK94" s="565"/>
      <c r="GL94" s="565"/>
      <c r="GM94" s="565"/>
      <c r="GN94" s="570"/>
      <c r="GO94" s="571"/>
      <c r="GP94" s="571"/>
      <c r="GQ94" s="684"/>
      <c r="GR94" s="1001"/>
      <c r="GS94" s="575"/>
      <c r="GT94" s="817"/>
      <c r="GU94" s="817"/>
      <c r="GV94" s="575"/>
      <c r="GW94" s="575"/>
      <c r="GX94" s="575"/>
      <c r="GY94" s="575"/>
      <c r="GZ94" s="575"/>
      <c r="HA94" s="572"/>
      <c r="HB94" s="565"/>
      <c r="HC94" s="565"/>
      <c r="HD94" s="565"/>
      <c r="HE94" s="572"/>
      <c r="HF94" s="565"/>
      <c r="HG94" s="565"/>
      <c r="HH94" s="565"/>
      <c r="HI94" s="591">
        <f t="shared" si="186"/>
        <v>0</v>
      </c>
      <c r="HL94" s="688">
        <f t="shared" si="185"/>
        <v>0</v>
      </c>
    </row>
    <row r="95" spans="1:220" s="576" customFormat="1">
      <c r="A95" s="550">
        <v>0</v>
      </c>
      <c r="B95" s="573" t="s">
        <v>803</v>
      </c>
      <c r="C95" s="574"/>
      <c r="D95" s="574"/>
      <c r="E95" s="574"/>
      <c r="F95" s="269" t="s">
        <v>804</v>
      </c>
      <c r="G95" s="577"/>
      <c r="H95" s="577"/>
      <c r="I95" s="577"/>
      <c r="J95" s="565"/>
      <c r="K95" s="565"/>
      <c r="L95" s="566"/>
      <c r="M95" s="566"/>
      <c r="N95" s="566"/>
      <c r="O95" s="566"/>
      <c r="P95" s="577"/>
      <c r="Q95" s="577"/>
      <c r="R95" s="577"/>
      <c r="S95" s="577"/>
      <c r="T95" s="577"/>
      <c r="U95" s="566">
        <f t="shared" ref="U95:AZ95" si="244">U96+U109+U113</f>
        <v>475</v>
      </c>
      <c r="V95" s="566">
        <f t="shared" si="244"/>
        <v>0</v>
      </c>
      <c r="W95" s="566">
        <f t="shared" si="244"/>
        <v>0</v>
      </c>
      <c r="X95" s="566">
        <f t="shared" si="244"/>
        <v>0</v>
      </c>
      <c r="Y95" s="567">
        <f t="shared" si="244"/>
        <v>155</v>
      </c>
      <c r="Z95" s="566">
        <f t="shared" si="244"/>
        <v>0</v>
      </c>
      <c r="AA95" s="566">
        <f t="shared" si="244"/>
        <v>0</v>
      </c>
      <c r="AB95" s="566">
        <f t="shared" si="244"/>
        <v>0</v>
      </c>
      <c r="AC95" s="567">
        <f>AC96+AC109+AC113</f>
        <v>155</v>
      </c>
      <c r="AD95" s="567">
        <f>AD96+AD109+AD113</f>
        <v>0</v>
      </c>
      <c r="AE95" s="567">
        <f>AE96+AE109+AE113</f>
        <v>0</v>
      </c>
      <c r="AF95" s="567">
        <f>AF96+AF109+AF113</f>
        <v>0</v>
      </c>
      <c r="AG95" s="566">
        <f t="shared" si="244"/>
        <v>155</v>
      </c>
      <c r="AH95" s="566">
        <f t="shared" si="244"/>
        <v>0</v>
      </c>
      <c r="AI95" s="566">
        <f t="shared" si="244"/>
        <v>0</v>
      </c>
      <c r="AJ95" s="566">
        <f t="shared" si="244"/>
        <v>0</v>
      </c>
      <c r="AK95" s="566">
        <f t="shared" si="244"/>
        <v>25</v>
      </c>
      <c r="AL95" s="566">
        <f t="shared" si="244"/>
        <v>0</v>
      </c>
      <c r="AM95" s="566">
        <f t="shared" si="244"/>
        <v>0</v>
      </c>
      <c r="AN95" s="566">
        <f t="shared" si="244"/>
        <v>0</v>
      </c>
      <c r="AO95" s="566">
        <f t="shared" si="244"/>
        <v>10</v>
      </c>
      <c r="AP95" s="566">
        <f t="shared" si="244"/>
        <v>0</v>
      </c>
      <c r="AQ95" s="566">
        <f t="shared" si="244"/>
        <v>0</v>
      </c>
      <c r="AR95" s="566">
        <f t="shared" si="244"/>
        <v>0</v>
      </c>
      <c r="AS95" s="566">
        <f t="shared" si="244"/>
        <v>20</v>
      </c>
      <c r="AT95" s="566">
        <f t="shared" si="244"/>
        <v>0</v>
      </c>
      <c r="AU95" s="566">
        <f t="shared" si="244"/>
        <v>0</v>
      </c>
      <c r="AV95" s="566">
        <f t="shared" si="244"/>
        <v>0</v>
      </c>
      <c r="AW95" s="566">
        <f t="shared" si="244"/>
        <v>100</v>
      </c>
      <c r="AX95" s="566">
        <f t="shared" si="244"/>
        <v>0</v>
      </c>
      <c r="AY95" s="566">
        <f t="shared" si="244"/>
        <v>0</v>
      </c>
      <c r="AZ95" s="566">
        <f t="shared" si="244"/>
        <v>0</v>
      </c>
      <c r="BA95" s="566">
        <f t="shared" ref="BA95:CE95" si="245">BA96+BA109+BA113</f>
        <v>0</v>
      </c>
      <c r="BB95" s="566">
        <f t="shared" si="245"/>
        <v>0</v>
      </c>
      <c r="BC95" s="566">
        <f t="shared" si="245"/>
        <v>0</v>
      </c>
      <c r="BD95" s="566">
        <f t="shared" si="245"/>
        <v>0</v>
      </c>
      <c r="BE95" s="566">
        <f t="shared" si="245"/>
        <v>0</v>
      </c>
      <c r="BF95" s="566">
        <f t="shared" si="245"/>
        <v>0</v>
      </c>
      <c r="BG95" s="566">
        <f t="shared" si="245"/>
        <v>0</v>
      </c>
      <c r="BH95" s="566">
        <f t="shared" si="245"/>
        <v>0</v>
      </c>
      <c r="BI95" s="566">
        <f t="shared" si="245"/>
        <v>100</v>
      </c>
      <c r="BJ95" s="566">
        <f t="shared" si="245"/>
        <v>0</v>
      </c>
      <c r="BK95" s="566">
        <f t="shared" si="245"/>
        <v>0</v>
      </c>
      <c r="BL95" s="566">
        <f t="shared" si="245"/>
        <v>0</v>
      </c>
      <c r="BM95" s="566">
        <f t="shared" si="245"/>
        <v>87.100000000000009</v>
      </c>
      <c r="BN95" s="566">
        <f t="shared" si="245"/>
        <v>0</v>
      </c>
      <c r="BO95" s="566">
        <f t="shared" si="245"/>
        <v>0</v>
      </c>
      <c r="BP95" s="566">
        <f t="shared" si="245"/>
        <v>0</v>
      </c>
      <c r="BQ95" s="566">
        <f>BQ96+BQ109+BQ113</f>
        <v>87.100000000000009</v>
      </c>
      <c r="BR95" s="566">
        <f>BR96+BR109+BR113</f>
        <v>0</v>
      </c>
      <c r="BS95" s="566">
        <f>BS96+BS109+BS113</f>
        <v>0</v>
      </c>
      <c r="BT95" s="566">
        <f>BT96+BT109+BT113</f>
        <v>0</v>
      </c>
      <c r="BU95" s="566">
        <f t="shared" si="245"/>
        <v>3228412.0846719202</v>
      </c>
      <c r="BV95" s="566">
        <f t="shared" si="245"/>
        <v>209601.32460000002</v>
      </c>
      <c r="BW95" s="566">
        <f t="shared" si="245"/>
        <v>1856406.952</v>
      </c>
      <c r="BX95" s="566">
        <f t="shared" si="245"/>
        <v>670105.06799999997</v>
      </c>
      <c r="BY95" s="566">
        <f t="shared" si="245"/>
        <v>492298.74007192004</v>
      </c>
      <c r="BZ95" s="566">
        <f t="shared" si="245"/>
        <v>3228412.0846719202</v>
      </c>
      <c r="CA95" s="566">
        <f t="shared" si="245"/>
        <v>0</v>
      </c>
      <c r="CB95" s="566">
        <f t="shared" si="245"/>
        <v>0</v>
      </c>
      <c r="CC95" s="565"/>
      <c r="CD95" s="566"/>
      <c r="CE95" s="566">
        <f t="shared" si="245"/>
        <v>2771456</v>
      </c>
      <c r="CF95" s="565"/>
      <c r="CG95" s="565"/>
      <c r="CH95" s="566"/>
      <c r="CI95" s="566"/>
      <c r="CJ95" s="566"/>
      <c r="CK95" s="566">
        <f t="shared" ref="CK95:DP95" si="246">CK96+CK109+CK113</f>
        <v>177851.71000000002</v>
      </c>
      <c r="CL95" s="566">
        <f t="shared" si="246"/>
        <v>39238.699999999997</v>
      </c>
      <c r="CM95" s="566">
        <f t="shared" si="246"/>
        <v>1745118.0094628804</v>
      </c>
      <c r="CN95" s="566">
        <f t="shared" si="246"/>
        <v>1894474.516213814</v>
      </c>
      <c r="CO95" s="566">
        <f t="shared" si="246"/>
        <v>466851.31425830518</v>
      </c>
      <c r="CP95" s="566">
        <f>CP96+CP109+CP113</f>
        <v>1286913.0994628805</v>
      </c>
      <c r="CQ95" s="566">
        <f t="shared" si="246"/>
        <v>1286913.0994628805</v>
      </c>
      <c r="CR95" s="566">
        <f t="shared" si="246"/>
        <v>196898.67599999998</v>
      </c>
      <c r="CS95" s="566">
        <f t="shared" si="246"/>
        <v>348493.58284172858</v>
      </c>
      <c r="CT95" s="566">
        <f t="shared" si="246"/>
        <v>323886.79648293194</v>
      </c>
      <c r="CU95" s="566">
        <f t="shared" si="246"/>
        <v>417634.04413821979</v>
      </c>
      <c r="CV95" s="566">
        <f t="shared" si="246"/>
        <v>41763.404413821983</v>
      </c>
      <c r="CW95" s="566">
        <f t="shared" si="246"/>
        <v>125290.21324146596</v>
      </c>
      <c r="CX95" s="566">
        <f t="shared" si="246"/>
        <v>250580.42648293186</v>
      </c>
      <c r="CY95" s="566">
        <f t="shared" si="246"/>
        <v>39238.699999999997</v>
      </c>
      <c r="CZ95" s="566">
        <f t="shared" si="246"/>
        <v>257323.91</v>
      </c>
      <c r="DA95" s="566">
        <f t="shared" si="246"/>
        <v>40000</v>
      </c>
      <c r="DB95" s="566">
        <f t="shared" si="246"/>
        <v>224248.81</v>
      </c>
      <c r="DC95" s="566">
        <f t="shared" si="246"/>
        <v>0</v>
      </c>
      <c r="DD95" s="566">
        <f t="shared" si="246"/>
        <v>439360.12298666674</v>
      </c>
      <c r="DE95" s="566">
        <f>DE96+DE109+DE113</f>
        <v>1726521.4573661988</v>
      </c>
      <c r="DF95" s="566">
        <f t="shared" si="246"/>
        <v>1726521.4573661988</v>
      </c>
      <c r="DG95" s="566">
        <f t="shared" si="246"/>
        <v>0</v>
      </c>
      <c r="DH95" s="566">
        <f t="shared" si="246"/>
        <v>0</v>
      </c>
      <c r="DI95" s="566">
        <f t="shared" si="246"/>
        <v>0</v>
      </c>
      <c r="DJ95" s="566">
        <f t="shared" si="246"/>
        <v>265452.41767999995</v>
      </c>
      <c r="DK95" s="566">
        <f t="shared" si="246"/>
        <v>0</v>
      </c>
      <c r="DL95" s="566">
        <f t="shared" si="246"/>
        <v>431026.70775323972</v>
      </c>
      <c r="DM95" s="566">
        <f t="shared" si="246"/>
        <v>0</v>
      </c>
      <c r="DN95" s="566">
        <f t="shared" si="246"/>
        <v>469893.73984985962</v>
      </c>
      <c r="DO95" s="566">
        <f t="shared" si="246"/>
        <v>560148.5920830993</v>
      </c>
      <c r="DP95" s="566">
        <f t="shared" si="246"/>
        <v>0</v>
      </c>
      <c r="DQ95" s="566">
        <f t="shared" ref="DQ95:EU95" si="247">DQ96+DQ109+DQ113</f>
        <v>56014.859208309928</v>
      </c>
      <c r="DR95" s="566">
        <f t="shared" si="247"/>
        <v>168044.57762492984</v>
      </c>
      <c r="DS95" s="566">
        <f t="shared" si="247"/>
        <v>336089.15524985967</v>
      </c>
      <c r="DT95" s="566">
        <f t="shared" si="247"/>
        <v>0</v>
      </c>
      <c r="DU95" s="566">
        <f t="shared" si="247"/>
        <v>0</v>
      </c>
      <c r="DV95" s="566">
        <f t="shared" si="247"/>
        <v>0</v>
      </c>
      <c r="DW95" s="566">
        <f t="shared" si="247"/>
        <v>50700</v>
      </c>
      <c r="DX95" s="566">
        <f t="shared" si="247"/>
        <v>1726521.4573661988</v>
      </c>
      <c r="DY95" s="566">
        <f t="shared" si="247"/>
        <v>302500</v>
      </c>
      <c r="DZ95" s="566">
        <f t="shared" si="247"/>
        <v>45000</v>
      </c>
      <c r="EA95" s="566">
        <f t="shared" si="247"/>
        <v>0</v>
      </c>
      <c r="EB95" s="566">
        <f t="shared" si="247"/>
        <v>303642.21379999997</v>
      </c>
      <c r="EC95" s="566">
        <f t="shared" si="247"/>
        <v>47200</v>
      </c>
      <c r="ED95" s="566">
        <f t="shared" si="247"/>
        <v>16284.809999999998</v>
      </c>
      <c r="EE95" s="566">
        <f t="shared" si="247"/>
        <v>0</v>
      </c>
      <c r="EF95" s="566">
        <f t="shared" si="247"/>
        <v>629529.80425830511</v>
      </c>
      <c r="EG95" s="566">
        <f t="shared" si="247"/>
        <v>972626.42827643955</v>
      </c>
      <c r="EH95" s="566">
        <f t="shared" si="247"/>
        <v>972626.42827643955</v>
      </c>
      <c r="EI95" s="566">
        <f t="shared" si="247"/>
        <v>8000</v>
      </c>
      <c r="EJ95" s="566">
        <f t="shared" si="247"/>
        <v>110833.83</v>
      </c>
      <c r="EK95" s="566">
        <f t="shared" si="247"/>
        <v>59314.379999999976</v>
      </c>
      <c r="EL95" s="566">
        <f t="shared" si="247"/>
        <v>794478.2182764397</v>
      </c>
      <c r="EM95" s="566">
        <f t="shared" si="247"/>
        <v>79447.821827643973</v>
      </c>
      <c r="EN95" s="566">
        <f t="shared" si="247"/>
        <v>238343.4654829319</v>
      </c>
      <c r="EO95" s="566">
        <f t="shared" si="247"/>
        <v>476686.93096586381</v>
      </c>
      <c r="EP95" s="566">
        <f t="shared" si="247"/>
        <v>768093</v>
      </c>
      <c r="EQ95" s="566">
        <f t="shared" si="247"/>
        <v>0</v>
      </c>
      <c r="ER95" s="566">
        <f t="shared" si="247"/>
        <v>516294.3811864407</v>
      </c>
      <c r="ES95" s="566">
        <f t="shared" si="247"/>
        <v>0</v>
      </c>
      <c r="ET95" s="566">
        <f t="shared" si="247"/>
        <v>231644.35790331842</v>
      </c>
      <c r="EU95" s="566">
        <f t="shared" si="247"/>
        <v>175072.75708975911</v>
      </c>
      <c r="EV95" s="566"/>
      <c r="EW95" s="568">
        <f>EW96+EW109+EW113</f>
        <v>0.14046012508496819</v>
      </c>
      <c r="EX95" s="566">
        <f t="shared" ref="EX95:FX95" si="248">EX96+EX109+EX113</f>
        <v>283810.32679096039</v>
      </c>
      <c r="EY95" s="566">
        <f t="shared" si="248"/>
        <v>0</v>
      </c>
      <c r="EZ95" s="566">
        <f t="shared" si="248"/>
        <v>0</v>
      </c>
      <c r="FA95" s="566">
        <f t="shared" si="248"/>
        <v>0</v>
      </c>
      <c r="FB95" s="566">
        <f t="shared" si="248"/>
        <v>0</v>
      </c>
      <c r="FC95" s="566">
        <f t="shared" si="248"/>
        <v>0</v>
      </c>
      <c r="FD95" s="566">
        <f t="shared" si="248"/>
        <v>1003102.7726719199</v>
      </c>
      <c r="FE95" s="566">
        <f t="shared" si="248"/>
        <v>0</v>
      </c>
      <c r="FF95" s="566">
        <f t="shared" si="248"/>
        <v>0</v>
      </c>
      <c r="FG95" s="566">
        <f t="shared" si="248"/>
        <v>0</v>
      </c>
      <c r="FH95" s="566">
        <f t="shared" si="248"/>
        <v>0</v>
      </c>
      <c r="FI95" s="566">
        <f t="shared" si="248"/>
        <v>0</v>
      </c>
      <c r="FJ95" s="566">
        <f t="shared" si="248"/>
        <v>0</v>
      </c>
      <c r="FK95" s="566">
        <f t="shared" si="248"/>
        <v>334896.18561333325</v>
      </c>
      <c r="FL95" s="566">
        <f t="shared" si="248"/>
        <v>21314</v>
      </c>
      <c r="FM95" s="566">
        <f t="shared" si="248"/>
        <v>162258</v>
      </c>
      <c r="FN95" s="566">
        <f t="shared" si="248"/>
        <v>0</v>
      </c>
      <c r="FO95" s="566">
        <f t="shared" si="248"/>
        <v>0</v>
      </c>
      <c r="FP95" s="566">
        <f t="shared" si="248"/>
        <v>0</v>
      </c>
      <c r="FQ95" s="566">
        <f t="shared" si="248"/>
        <v>1208053.2717528655</v>
      </c>
      <c r="FR95" s="566">
        <f t="shared" si="248"/>
        <v>0</v>
      </c>
      <c r="FS95" s="566">
        <f t="shared" si="248"/>
        <v>0</v>
      </c>
      <c r="FT95" s="566">
        <f t="shared" si="248"/>
        <v>0</v>
      </c>
      <c r="FU95" s="566">
        <f t="shared" si="248"/>
        <v>0</v>
      </c>
      <c r="FV95" s="566">
        <f t="shared" si="248"/>
        <v>0</v>
      </c>
      <c r="FW95" s="566">
        <f t="shared" si="248"/>
        <v>0</v>
      </c>
      <c r="FX95" s="566">
        <f t="shared" si="248"/>
        <v>0</v>
      </c>
      <c r="FY95" s="566"/>
      <c r="FZ95" s="566"/>
      <c r="GA95" s="566"/>
      <c r="GB95" s="566"/>
      <c r="GC95" s="566"/>
      <c r="GD95" s="566"/>
      <c r="GE95" s="566"/>
      <c r="GF95" s="569"/>
      <c r="GG95" s="566"/>
      <c r="GH95" s="566"/>
      <c r="GI95" s="566"/>
      <c r="GJ95" s="566"/>
      <c r="GK95" s="565"/>
      <c r="GL95" s="565"/>
      <c r="GM95" s="565"/>
      <c r="GN95" s="570"/>
      <c r="GO95" s="571"/>
      <c r="GP95" s="571"/>
      <c r="GQ95" s="684"/>
      <c r="GR95" s="1001"/>
      <c r="GS95" s="575"/>
      <c r="GT95" s="817"/>
      <c r="GU95" s="817"/>
      <c r="GV95" s="575"/>
      <c r="GW95" s="575"/>
      <c r="GX95" s="575"/>
      <c r="GY95" s="575"/>
      <c r="GZ95" s="575"/>
      <c r="HA95" s="572">
        <f t="shared" ref="HA95:HH95" si="249">HA96+HA109+HA113</f>
        <v>155</v>
      </c>
      <c r="HB95" s="565">
        <f t="shared" si="249"/>
        <v>972626.42827643955</v>
      </c>
      <c r="HC95" s="565">
        <f t="shared" si="249"/>
        <v>0</v>
      </c>
      <c r="HD95" s="565">
        <f t="shared" si="249"/>
        <v>0</v>
      </c>
      <c r="HE95" s="572">
        <f t="shared" si="249"/>
        <v>0</v>
      </c>
      <c r="HF95" s="565">
        <f t="shared" si="249"/>
        <v>0</v>
      </c>
      <c r="HG95" s="565">
        <f t="shared" si="249"/>
        <v>0</v>
      </c>
      <c r="HH95" s="565">
        <f t="shared" si="249"/>
        <v>0</v>
      </c>
      <c r="HI95" s="591">
        <f t="shared" si="186"/>
        <v>0</v>
      </c>
      <c r="HL95" s="688">
        <f t="shared" si="185"/>
        <v>0</v>
      </c>
    </row>
    <row r="96" spans="1:220" s="576" customFormat="1">
      <c r="A96" s="550">
        <v>0</v>
      </c>
      <c r="B96" s="573" t="s">
        <v>1377</v>
      </c>
      <c r="C96" s="574"/>
      <c r="D96" s="574"/>
      <c r="E96" s="574"/>
      <c r="F96" s="577" t="s">
        <v>805</v>
      </c>
      <c r="G96" s="577"/>
      <c r="H96" s="577"/>
      <c r="I96" s="577"/>
      <c r="J96" s="565"/>
      <c r="K96" s="565"/>
      <c r="L96" s="566"/>
      <c r="M96" s="566"/>
      <c r="N96" s="566"/>
      <c r="O96" s="566"/>
      <c r="P96" s="577"/>
      <c r="Q96" s="577"/>
      <c r="R96" s="577"/>
      <c r="S96" s="577"/>
      <c r="T96" s="577"/>
      <c r="U96" s="566">
        <f t="shared" ref="U96:AZ96" si="250">SUM(U97:U108)</f>
        <v>425</v>
      </c>
      <c r="V96" s="566">
        <f t="shared" si="250"/>
        <v>0</v>
      </c>
      <c r="W96" s="566">
        <f t="shared" si="250"/>
        <v>0</v>
      </c>
      <c r="X96" s="566">
        <f t="shared" si="250"/>
        <v>0</v>
      </c>
      <c r="Y96" s="567">
        <f t="shared" si="250"/>
        <v>125</v>
      </c>
      <c r="Z96" s="566">
        <f t="shared" si="250"/>
        <v>0</v>
      </c>
      <c r="AA96" s="566">
        <f t="shared" si="250"/>
        <v>0</v>
      </c>
      <c r="AB96" s="566">
        <f t="shared" si="250"/>
        <v>0</v>
      </c>
      <c r="AC96" s="567">
        <f>SUM(AC97:AC108)</f>
        <v>125</v>
      </c>
      <c r="AD96" s="567">
        <f>SUM(AD97:AD108)</f>
        <v>0</v>
      </c>
      <c r="AE96" s="567">
        <f>SUM(AE97:AE108)</f>
        <v>0</v>
      </c>
      <c r="AF96" s="567">
        <f>SUM(AF97:AF108)</f>
        <v>0</v>
      </c>
      <c r="AG96" s="566">
        <f t="shared" si="250"/>
        <v>125</v>
      </c>
      <c r="AH96" s="566">
        <f t="shared" si="250"/>
        <v>0</v>
      </c>
      <c r="AI96" s="566">
        <f t="shared" si="250"/>
        <v>0</v>
      </c>
      <c r="AJ96" s="566">
        <f t="shared" si="250"/>
        <v>0</v>
      </c>
      <c r="AK96" s="566">
        <f t="shared" si="250"/>
        <v>25</v>
      </c>
      <c r="AL96" s="566">
        <f t="shared" si="250"/>
        <v>0</v>
      </c>
      <c r="AM96" s="566">
        <f t="shared" si="250"/>
        <v>0</v>
      </c>
      <c r="AN96" s="566">
        <f t="shared" si="250"/>
        <v>0</v>
      </c>
      <c r="AO96" s="566">
        <f t="shared" si="250"/>
        <v>0</v>
      </c>
      <c r="AP96" s="566">
        <f t="shared" si="250"/>
        <v>0</v>
      </c>
      <c r="AQ96" s="566">
        <f t="shared" si="250"/>
        <v>0</v>
      </c>
      <c r="AR96" s="566">
        <f t="shared" si="250"/>
        <v>0</v>
      </c>
      <c r="AS96" s="566">
        <f t="shared" si="250"/>
        <v>0</v>
      </c>
      <c r="AT96" s="566">
        <f t="shared" si="250"/>
        <v>0</v>
      </c>
      <c r="AU96" s="566">
        <f t="shared" si="250"/>
        <v>0</v>
      </c>
      <c r="AV96" s="566">
        <f t="shared" si="250"/>
        <v>0</v>
      </c>
      <c r="AW96" s="566">
        <f t="shared" si="250"/>
        <v>100</v>
      </c>
      <c r="AX96" s="566">
        <f t="shared" si="250"/>
        <v>0</v>
      </c>
      <c r="AY96" s="566">
        <f t="shared" si="250"/>
        <v>0</v>
      </c>
      <c r="AZ96" s="566">
        <f t="shared" si="250"/>
        <v>0</v>
      </c>
      <c r="BA96" s="566">
        <f t="shared" ref="BA96:CE96" si="251">SUM(BA97:BA108)</f>
        <v>0</v>
      </c>
      <c r="BB96" s="566">
        <f t="shared" si="251"/>
        <v>0</v>
      </c>
      <c r="BC96" s="566">
        <f t="shared" si="251"/>
        <v>0</v>
      </c>
      <c r="BD96" s="566">
        <f t="shared" si="251"/>
        <v>0</v>
      </c>
      <c r="BE96" s="566">
        <f t="shared" si="251"/>
        <v>0</v>
      </c>
      <c r="BF96" s="566">
        <f t="shared" si="251"/>
        <v>0</v>
      </c>
      <c r="BG96" s="566">
        <f t="shared" si="251"/>
        <v>0</v>
      </c>
      <c r="BH96" s="566">
        <f t="shared" si="251"/>
        <v>0</v>
      </c>
      <c r="BI96" s="566">
        <f t="shared" si="251"/>
        <v>100</v>
      </c>
      <c r="BJ96" s="566">
        <f t="shared" si="251"/>
        <v>0</v>
      </c>
      <c r="BK96" s="566">
        <f t="shared" si="251"/>
        <v>0</v>
      </c>
      <c r="BL96" s="566">
        <f t="shared" si="251"/>
        <v>0</v>
      </c>
      <c r="BM96" s="566">
        <f t="shared" si="251"/>
        <v>71.400000000000006</v>
      </c>
      <c r="BN96" s="566">
        <f t="shared" si="251"/>
        <v>0</v>
      </c>
      <c r="BO96" s="566">
        <f t="shared" si="251"/>
        <v>0</v>
      </c>
      <c r="BP96" s="566">
        <f t="shared" si="251"/>
        <v>0</v>
      </c>
      <c r="BQ96" s="566">
        <f>SUM(BQ97:BQ108)</f>
        <v>71.400000000000006</v>
      </c>
      <c r="BR96" s="566">
        <f>SUM(BR97:BR108)</f>
        <v>0</v>
      </c>
      <c r="BS96" s="566">
        <f>SUM(BS97:BS108)</f>
        <v>0</v>
      </c>
      <c r="BT96" s="566">
        <f>SUM(BT97:BT108)</f>
        <v>0</v>
      </c>
      <c r="BU96" s="566">
        <f t="shared" si="251"/>
        <v>2909353.90467192</v>
      </c>
      <c r="BV96" s="566">
        <f t="shared" si="251"/>
        <v>189127.32460000002</v>
      </c>
      <c r="BW96" s="566">
        <f t="shared" si="251"/>
        <v>1734956.8319999999</v>
      </c>
      <c r="BX96" s="566">
        <f t="shared" si="251"/>
        <v>539493.30799999996</v>
      </c>
      <c r="BY96" s="566">
        <f t="shared" si="251"/>
        <v>445776.44007192005</v>
      </c>
      <c r="BZ96" s="566">
        <f t="shared" si="251"/>
        <v>2909353.90467192</v>
      </c>
      <c r="CA96" s="566">
        <f t="shared" si="251"/>
        <v>0</v>
      </c>
      <c r="CB96" s="566">
        <f t="shared" si="251"/>
        <v>0</v>
      </c>
      <c r="CC96" s="565"/>
      <c r="CD96" s="566"/>
      <c r="CE96" s="566">
        <f t="shared" si="251"/>
        <v>3032692</v>
      </c>
      <c r="CF96" s="565"/>
      <c r="CG96" s="565"/>
      <c r="CH96" s="566"/>
      <c r="CI96" s="566"/>
      <c r="CJ96" s="566"/>
      <c r="CK96" s="566">
        <f t="shared" ref="CK96:DP96" si="252">SUM(CK97:CK108)</f>
        <v>175547.71000000002</v>
      </c>
      <c r="CL96" s="566">
        <f t="shared" si="252"/>
        <v>39238.699999999997</v>
      </c>
      <c r="CM96" s="566">
        <f t="shared" si="252"/>
        <v>1632538.1782764397</v>
      </c>
      <c r="CN96" s="566">
        <f t="shared" si="252"/>
        <v>1781894.6850273733</v>
      </c>
      <c r="CO96" s="566">
        <f t="shared" si="252"/>
        <v>372038.19929378544</v>
      </c>
      <c r="CP96" s="566">
        <f>SUM(CP97:CP108)</f>
        <v>1174333.2682764397</v>
      </c>
      <c r="CQ96" s="566">
        <f t="shared" si="252"/>
        <v>1174333.2682764397</v>
      </c>
      <c r="CR96" s="566">
        <f t="shared" si="252"/>
        <v>140008.67599999998</v>
      </c>
      <c r="CS96" s="566">
        <f t="shared" si="252"/>
        <v>292803.75165528792</v>
      </c>
      <c r="CT96" s="566">
        <f t="shared" si="252"/>
        <v>323886.79648293194</v>
      </c>
      <c r="CU96" s="566">
        <f t="shared" si="252"/>
        <v>417634.04413821979</v>
      </c>
      <c r="CV96" s="566">
        <f t="shared" si="252"/>
        <v>41763.404413821983</v>
      </c>
      <c r="CW96" s="566">
        <f t="shared" si="252"/>
        <v>125290.21324146596</v>
      </c>
      <c r="CX96" s="566">
        <f t="shared" si="252"/>
        <v>250580.42648293186</v>
      </c>
      <c r="CY96" s="566">
        <f t="shared" si="252"/>
        <v>39238.699999999997</v>
      </c>
      <c r="CZ96" s="566">
        <f t="shared" si="252"/>
        <v>257323.91</v>
      </c>
      <c r="DA96" s="566">
        <f t="shared" si="252"/>
        <v>40000</v>
      </c>
      <c r="DB96" s="566">
        <f t="shared" si="252"/>
        <v>224248.81</v>
      </c>
      <c r="DC96" s="566">
        <f t="shared" si="252"/>
        <v>0</v>
      </c>
      <c r="DD96" s="566">
        <f t="shared" si="252"/>
        <v>293683.12298666674</v>
      </c>
      <c r="DE96" s="566">
        <f>SUM(DE97:DE108)</f>
        <v>1593677.2565661988</v>
      </c>
      <c r="DF96" s="566">
        <f t="shared" si="252"/>
        <v>1593677.2565661988</v>
      </c>
      <c r="DG96" s="566">
        <f t="shared" si="252"/>
        <v>0</v>
      </c>
      <c r="DH96" s="566">
        <f t="shared" si="252"/>
        <v>0</v>
      </c>
      <c r="DI96" s="566">
        <f t="shared" si="252"/>
        <v>0</v>
      </c>
      <c r="DJ96" s="566">
        <f t="shared" si="252"/>
        <v>198322.91767999998</v>
      </c>
      <c r="DK96" s="566">
        <f t="shared" si="252"/>
        <v>0</v>
      </c>
      <c r="DL96" s="566">
        <f t="shared" si="252"/>
        <v>365312.00695323973</v>
      </c>
      <c r="DM96" s="566">
        <f t="shared" si="252"/>
        <v>0</v>
      </c>
      <c r="DN96" s="566">
        <f t="shared" si="252"/>
        <v>469893.73984985962</v>
      </c>
      <c r="DO96" s="566">
        <f t="shared" si="252"/>
        <v>560148.5920830993</v>
      </c>
      <c r="DP96" s="566">
        <f t="shared" si="252"/>
        <v>0</v>
      </c>
      <c r="DQ96" s="566">
        <f t="shared" ref="DQ96:EU96" si="253">SUM(DQ97:DQ108)</f>
        <v>56014.859208309928</v>
      </c>
      <c r="DR96" s="566">
        <f t="shared" si="253"/>
        <v>168044.57762492984</v>
      </c>
      <c r="DS96" s="566">
        <f t="shared" si="253"/>
        <v>336089.15524985967</v>
      </c>
      <c r="DT96" s="566">
        <f t="shared" si="253"/>
        <v>0</v>
      </c>
      <c r="DU96" s="566">
        <f t="shared" si="253"/>
        <v>0</v>
      </c>
      <c r="DV96" s="566">
        <f t="shared" si="253"/>
        <v>0</v>
      </c>
      <c r="DW96" s="566">
        <f t="shared" si="253"/>
        <v>50700</v>
      </c>
      <c r="DX96" s="566">
        <f t="shared" si="253"/>
        <v>1593677.2565661988</v>
      </c>
      <c r="DY96" s="566">
        <f t="shared" si="253"/>
        <v>267500</v>
      </c>
      <c r="DZ96" s="566">
        <f t="shared" si="253"/>
        <v>45000</v>
      </c>
      <c r="EA96" s="566">
        <f t="shared" si="253"/>
        <v>0</v>
      </c>
      <c r="EB96" s="566">
        <f t="shared" si="253"/>
        <v>303642.21379999997</v>
      </c>
      <c r="EC96" s="566">
        <f t="shared" si="253"/>
        <v>47200</v>
      </c>
      <c r="ED96" s="566">
        <f t="shared" si="253"/>
        <v>16284.809999999998</v>
      </c>
      <c r="EE96" s="566">
        <f t="shared" si="253"/>
        <v>0</v>
      </c>
      <c r="EF96" s="566">
        <f t="shared" si="253"/>
        <v>434254.68929378543</v>
      </c>
      <c r="EG96" s="566">
        <f t="shared" si="253"/>
        <v>854342.59827643959</v>
      </c>
      <c r="EH96" s="566">
        <f t="shared" si="253"/>
        <v>854342.59827643959</v>
      </c>
      <c r="EI96" s="566">
        <f t="shared" si="253"/>
        <v>8000</v>
      </c>
      <c r="EJ96" s="566">
        <f t="shared" si="253"/>
        <v>0</v>
      </c>
      <c r="EK96" s="566">
        <f t="shared" si="253"/>
        <v>51864.379999999976</v>
      </c>
      <c r="EL96" s="566">
        <f t="shared" si="253"/>
        <v>794478.2182764397</v>
      </c>
      <c r="EM96" s="566">
        <f t="shared" si="253"/>
        <v>79447.821827643973</v>
      </c>
      <c r="EN96" s="566">
        <f t="shared" si="253"/>
        <v>238343.4654829319</v>
      </c>
      <c r="EO96" s="566">
        <f t="shared" si="253"/>
        <v>476686.93096586381</v>
      </c>
      <c r="EP96" s="566">
        <f t="shared" si="253"/>
        <v>768093</v>
      </c>
      <c r="EQ96" s="566">
        <f t="shared" si="253"/>
        <v>0</v>
      </c>
      <c r="ER96" s="566">
        <f t="shared" si="253"/>
        <v>516294.38</v>
      </c>
      <c r="ES96" s="566">
        <f t="shared" si="253"/>
        <v>0</v>
      </c>
      <c r="ET96" s="566">
        <f t="shared" si="253"/>
        <v>211379.98828975909</v>
      </c>
      <c r="EU96" s="566">
        <f t="shared" si="253"/>
        <v>153781.66768975911</v>
      </c>
      <c r="EV96" s="566"/>
      <c r="EW96" s="568">
        <f>SUM(EW97:EW108)</f>
        <v>0.12817259986116564</v>
      </c>
      <c r="EX96" s="566">
        <f t="shared" ref="EX96:FX96" si="254">SUM(EX97:EX108)</f>
        <v>171230.49560451967</v>
      </c>
      <c r="EY96" s="566">
        <f t="shared" si="254"/>
        <v>0</v>
      </c>
      <c r="EZ96" s="566">
        <f t="shared" si="254"/>
        <v>0</v>
      </c>
      <c r="FA96" s="566">
        <f t="shared" si="254"/>
        <v>0</v>
      </c>
      <c r="FB96" s="566">
        <f t="shared" si="254"/>
        <v>0</v>
      </c>
      <c r="FC96" s="566">
        <f t="shared" si="254"/>
        <v>0</v>
      </c>
      <c r="FD96" s="566">
        <f t="shared" si="254"/>
        <v>1003102.7726719199</v>
      </c>
      <c r="FE96" s="566">
        <f t="shared" si="254"/>
        <v>0</v>
      </c>
      <c r="FF96" s="566">
        <f t="shared" si="254"/>
        <v>0</v>
      </c>
      <c r="FG96" s="566">
        <f t="shared" si="254"/>
        <v>0</v>
      </c>
      <c r="FH96" s="566">
        <f t="shared" si="254"/>
        <v>0</v>
      </c>
      <c r="FI96" s="566">
        <f t="shared" si="254"/>
        <v>0</v>
      </c>
      <c r="FJ96" s="566">
        <f t="shared" si="254"/>
        <v>0</v>
      </c>
      <c r="FK96" s="566">
        <f t="shared" si="254"/>
        <v>202051.98481333323</v>
      </c>
      <c r="FL96" s="566">
        <f t="shared" si="254"/>
        <v>21314</v>
      </c>
      <c r="FM96" s="566">
        <f t="shared" si="254"/>
        <v>162258</v>
      </c>
      <c r="FN96" s="566">
        <f t="shared" si="254"/>
        <v>0</v>
      </c>
      <c r="FO96" s="566">
        <f t="shared" si="254"/>
        <v>0</v>
      </c>
      <c r="FP96" s="566">
        <f t="shared" si="254"/>
        <v>0</v>
      </c>
      <c r="FQ96" s="566">
        <f t="shared" si="254"/>
        <v>1208053.2717528655</v>
      </c>
      <c r="FR96" s="566">
        <f t="shared" si="254"/>
        <v>0</v>
      </c>
      <c r="FS96" s="566">
        <f t="shared" si="254"/>
        <v>0</v>
      </c>
      <c r="FT96" s="566">
        <f t="shared" si="254"/>
        <v>0</v>
      </c>
      <c r="FU96" s="566">
        <f t="shared" si="254"/>
        <v>0</v>
      </c>
      <c r="FV96" s="566">
        <f t="shared" si="254"/>
        <v>0</v>
      </c>
      <c r="FW96" s="566">
        <f t="shared" si="254"/>
        <v>0</v>
      </c>
      <c r="FX96" s="566">
        <f t="shared" si="254"/>
        <v>0</v>
      </c>
      <c r="FY96" s="566"/>
      <c r="FZ96" s="566"/>
      <c r="GA96" s="566"/>
      <c r="GB96" s="566"/>
      <c r="GC96" s="566"/>
      <c r="GD96" s="566"/>
      <c r="GE96" s="566"/>
      <c r="GF96" s="569"/>
      <c r="GG96" s="566"/>
      <c r="GH96" s="566"/>
      <c r="GI96" s="566"/>
      <c r="GJ96" s="566"/>
      <c r="GK96" s="565"/>
      <c r="GL96" s="565"/>
      <c r="GM96" s="565"/>
      <c r="GN96" s="570"/>
      <c r="GO96" s="571"/>
      <c r="GP96" s="571"/>
      <c r="GQ96" s="684"/>
      <c r="GR96" s="1001"/>
      <c r="GS96" s="575"/>
      <c r="GT96" s="817"/>
      <c r="GU96" s="817"/>
      <c r="GV96" s="575"/>
      <c r="GW96" s="575"/>
      <c r="GX96" s="575"/>
      <c r="GY96" s="575"/>
      <c r="GZ96" s="575"/>
      <c r="HA96" s="572">
        <f t="shared" ref="HA96:HH96" si="255">SUM(HA97:HA108)</f>
        <v>125</v>
      </c>
      <c r="HB96" s="565">
        <f t="shared" si="255"/>
        <v>854342.59827643959</v>
      </c>
      <c r="HC96" s="565">
        <f t="shared" si="255"/>
        <v>0</v>
      </c>
      <c r="HD96" s="565">
        <f t="shared" si="255"/>
        <v>0</v>
      </c>
      <c r="HE96" s="572">
        <f t="shared" si="255"/>
        <v>0</v>
      </c>
      <c r="HF96" s="565">
        <f t="shared" si="255"/>
        <v>0</v>
      </c>
      <c r="HG96" s="565">
        <f t="shared" si="255"/>
        <v>0</v>
      </c>
      <c r="HH96" s="565">
        <f t="shared" si="255"/>
        <v>0</v>
      </c>
      <c r="HI96" s="591">
        <f t="shared" si="186"/>
        <v>0</v>
      </c>
      <c r="HL96" s="688">
        <f t="shared" si="185"/>
        <v>0</v>
      </c>
    </row>
    <row r="97" spans="1:220" s="592" customFormat="1" ht="36" outlineLevel="1">
      <c r="A97" s="578" t="s">
        <v>386</v>
      </c>
      <c r="B97" s="579"/>
      <c r="C97" s="580">
        <v>75</v>
      </c>
      <c r="D97" s="580"/>
      <c r="E97" s="580"/>
      <c r="F97" s="270" t="s">
        <v>294</v>
      </c>
      <c r="G97" s="270"/>
      <c r="H97" s="270"/>
      <c r="I97" s="270"/>
      <c r="J97" s="581">
        <v>2008</v>
      </c>
      <c r="K97" s="581">
        <v>2011</v>
      </c>
      <c r="L97" s="581"/>
      <c r="M97" s="581"/>
      <c r="N97" s="581"/>
      <c r="O97" s="581"/>
      <c r="P97" s="273"/>
      <c r="Q97" s="273"/>
      <c r="R97" s="273"/>
      <c r="S97" s="273">
        <v>2</v>
      </c>
      <c r="T97" s="273"/>
      <c r="U97" s="582">
        <v>50</v>
      </c>
      <c r="V97" s="582">
        <v>0</v>
      </c>
      <c r="W97" s="582">
        <v>0</v>
      </c>
      <c r="X97" s="582">
        <v>0</v>
      </c>
      <c r="Y97" s="583">
        <v>50</v>
      </c>
      <c r="Z97" s="582">
        <v>0</v>
      </c>
      <c r="AA97" s="582">
        <v>0</v>
      </c>
      <c r="AB97" s="582">
        <v>0</v>
      </c>
      <c r="AC97" s="583">
        <v>50</v>
      </c>
      <c r="AD97" s="583">
        <v>0</v>
      </c>
      <c r="AE97" s="583">
        <v>0</v>
      </c>
      <c r="AF97" s="583">
        <v>0</v>
      </c>
      <c r="AG97" s="582">
        <f t="shared" ref="AG97:AG108" si="256">Y97</f>
        <v>50</v>
      </c>
      <c r="AH97" s="582">
        <f t="shared" ref="AH97:AH108" si="257">Z97</f>
        <v>0</v>
      </c>
      <c r="AI97" s="582">
        <f t="shared" ref="AI97:AI108" si="258">AA97</f>
        <v>0</v>
      </c>
      <c r="AJ97" s="582">
        <f t="shared" ref="AJ97:AJ108" si="259">AB97</f>
        <v>0</v>
      </c>
      <c r="AK97" s="582">
        <f t="shared" ref="AK97:AK108" si="260">IF(EI97,Y97,0)</f>
        <v>0</v>
      </c>
      <c r="AL97" s="582">
        <f t="shared" ref="AL97:AL108" si="261">IF(EI97,AH97,0)</f>
        <v>0</v>
      </c>
      <c r="AM97" s="582"/>
      <c r="AN97" s="582"/>
      <c r="AO97" s="582">
        <f t="shared" ref="AO97:AO108" si="262">IF(EJ97,Y97,0)</f>
        <v>0</v>
      </c>
      <c r="AP97" s="582">
        <f t="shared" ref="AP97:AP108" si="263">IF(EJ97,AH97,0)</f>
        <v>0</v>
      </c>
      <c r="AQ97" s="582"/>
      <c r="AR97" s="582"/>
      <c r="AS97" s="582">
        <f t="shared" ref="AS97:AS108" si="264">IF(EK97,Y97,0)</f>
        <v>0</v>
      </c>
      <c r="AT97" s="582">
        <f t="shared" ref="AT97:AT108" si="265">IF(EK97,AH97,0)</f>
        <v>0</v>
      </c>
      <c r="AU97" s="582"/>
      <c r="AV97" s="582"/>
      <c r="AW97" s="582">
        <f t="shared" ref="AW97:AW108" si="266">IF(EL97,Y97,0)</f>
        <v>50</v>
      </c>
      <c r="AX97" s="582">
        <f t="shared" ref="AX97:AX108" si="267">IF(EL97,AH97,0)</f>
        <v>0</v>
      </c>
      <c r="AY97" s="582"/>
      <c r="AZ97" s="582"/>
      <c r="BA97" s="582"/>
      <c r="BB97" s="582"/>
      <c r="BC97" s="582"/>
      <c r="BD97" s="582"/>
      <c r="BE97" s="582"/>
      <c r="BF97" s="582"/>
      <c r="BG97" s="582"/>
      <c r="BH97" s="582"/>
      <c r="BI97" s="582">
        <v>50</v>
      </c>
      <c r="BJ97" s="582">
        <v>0</v>
      </c>
      <c r="BK97" s="582"/>
      <c r="BL97" s="582"/>
      <c r="BM97" s="582">
        <v>37.4</v>
      </c>
      <c r="BN97" s="582"/>
      <c r="BO97" s="582"/>
      <c r="BP97" s="582"/>
      <c r="BQ97" s="582">
        <v>37.4</v>
      </c>
      <c r="BR97" s="582"/>
      <c r="BS97" s="582"/>
      <c r="BT97" s="582"/>
      <c r="BU97" s="582">
        <f t="shared" ref="BU97:BU112" si="268">BV97+BW97+BX97+BY97</f>
        <v>260079.21267191996</v>
      </c>
      <c r="BV97" s="582">
        <v>38065.052600000003</v>
      </c>
      <c r="BW97" s="582">
        <v>174347.42199999999</v>
      </c>
      <c r="BX97" s="582">
        <v>32037.807999999997</v>
      </c>
      <c r="BY97" s="582">
        <v>15628.930071919996</v>
      </c>
      <c r="BZ97" s="582">
        <v>260079.21267191999</v>
      </c>
      <c r="CA97" s="582"/>
      <c r="CB97" s="582"/>
      <c r="CC97" s="581" t="s">
        <v>425</v>
      </c>
      <c r="CD97" s="582"/>
      <c r="CE97" s="582"/>
      <c r="CF97" s="581"/>
      <c r="CG97" s="581"/>
      <c r="CH97" s="582"/>
      <c r="CI97" s="582"/>
      <c r="CJ97" s="582"/>
      <c r="CK97" s="582">
        <v>72984.39</v>
      </c>
      <c r="CL97" s="582"/>
      <c r="CM97" s="582">
        <v>187094.82267192</v>
      </c>
      <c r="CN97" s="582">
        <v>187094.82267192</v>
      </c>
      <c r="CO97" s="582"/>
      <c r="CP97" s="582">
        <v>187094.82267192</v>
      </c>
      <c r="CQ97" s="582">
        <f t="shared" ref="CQ97:CQ112" si="269">CR97+CS97+CT97+CU97</f>
        <v>187094.82267192</v>
      </c>
      <c r="CR97" s="582">
        <v>35</v>
      </c>
      <c r="CS97" s="582">
        <v>37418.964534384002</v>
      </c>
      <c r="CT97" s="582">
        <v>56128.446801575999</v>
      </c>
      <c r="CU97" s="582">
        <v>93512.411335960001</v>
      </c>
      <c r="CV97" s="582">
        <v>9351.2411335960005</v>
      </c>
      <c r="CW97" s="582">
        <v>28053.723400788</v>
      </c>
      <c r="CX97" s="582">
        <v>56107.446801575992</v>
      </c>
      <c r="CY97" s="809">
        <f t="shared" ref="CY97:CY112" si="270">CL97</f>
        <v>0</v>
      </c>
      <c r="CZ97" s="582"/>
      <c r="DA97" s="582"/>
      <c r="DB97" s="582"/>
      <c r="DC97" s="582"/>
      <c r="DD97" s="582"/>
      <c r="DE97" s="582">
        <v>220771.89075286558</v>
      </c>
      <c r="DF97" s="582">
        <f t="shared" ref="DF97:DF112" si="271">DJ97+DL97+DN97+DO97</f>
        <v>220771.89075286558</v>
      </c>
      <c r="DG97" s="582"/>
      <c r="DH97" s="582"/>
      <c r="DI97" s="582"/>
      <c r="DJ97" s="582">
        <v>0</v>
      </c>
      <c r="DK97" s="582"/>
      <c r="DL97" s="582">
        <v>44154.378150573117</v>
      </c>
      <c r="DM97" s="582"/>
      <c r="DN97" s="582">
        <v>66231.567225859675</v>
      </c>
      <c r="DO97" s="582">
        <v>110385.94537643279</v>
      </c>
      <c r="DP97" s="582"/>
      <c r="DQ97" s="582">
        <v>11038.594537643277</v>
      </c>
      <c r="DR97" s="582">
        <v>33115.783612929838</v>
      </c>
      <c r="DS97" s="582">
        <v>66231.567225859675</v>
      </c>
      <c r="DT97" s="582"/>
      <c r="DU97" s="582"/>
      <c r="DV97" s="582"/>
      <c r="DW97" s="582">
        <v>3900</v>
      </c>
      <c r="DX97" s="582">
        <v>220771.89075286558</v>
      </c>
      <c r="DY97" s="582">
        <v>7500</v>
      </c>
      <c r="DZ97" s="582">
        <v>4000</v>
      </c>
      <c r="EA97" s="582"/>
      <c r="EB97" s="582"/>
      <c r="EC97" s="582"/>
      <c r="ED97" s="582">
        <f t="shared" ref="ED97:ED108" si="272">CQ97*1.18+DB97-DC97-DF97</f>
        <v>0</v>
      </c>
      <c r="EE97" s="582"/>
      <c r="EF97" s="582"/>
      <c r="EG97" s="582">
        <v>260079.21267191999</v>
      </c>
      <c r="EH97" s="582">
        <f t="shared" ref="EH97:EH112" si="273">EI97+EJ97+EK97+EL97</f>
        <v>260079.21267191999</v>
      </c>
      <c r="EI97" s="582"/>
      <c r="EJ97" s="582"/>
      <c r="EK97" s="582"/>
      <c r="EL97" s="582">
        <v>260079.21267191999</v>
      </c>
      <c r="EM97" s="582">
        <v>26007.921267192</v>
      </c>
      <c r="EN97" s="582">
        <v>78023.763801575988</v>
      </c>
      <c r="EO97" s="582">
        <v>156047.527603152</v>
      </c>
      <c r="EP97" s="582"/>
      <c r="EQ97" s="582"/>
      <c r="ER97" s="582">
        <f t="shared" ref="ER97:ER108" si="274">CK97+CQ97-EH97</f>
        <v>0</v>
      </c>
      <c r="ES97" s="584"/>
      <c r="ET97" s="585">
        <f t="shared" ref="ET97:ET108" si="275">CQ97*0.18</f>
        <v>33677.068080945603</v>
      </c>
      <c r="EU97" s="582">
        <f t="shared" ref="EU97:EU108" si="276">EH97*0.18</f>
        <v>46814.258280945593</v>
      </c>
      <c r="EV97" s="586">
        <v>2012</v>
      </c>
      <c r="EW97" s="587">
        <f t="shared" ref="EW97:EW108" si="277">CQ97/$CQ$6</f>
        <v>2.0420463670947211E-2</v>
      </c>
      <c r="EX97" s="582">
        <f t="shared" ref="EX97:EX108" si="278">SUMIF(GT97,$GT$13,CQ97)</f>
        <v>0</v>
      </c>
      <c r="EY97" s="582">
        <f t="shared" ref="EY97:EY108" si="279">SUMIF(GT97,$GT$101,CQ97)</f>
        <v>0</v>
      </c>
      <c r="EZ97" s="582">
        <f t="shared" ref="EZ97:EZ108" si="280">SUMIF(GT97,$GT$101,CQ97)</f>
        <v>0</v>
      </c>
      <c r="FA97" s="582">
        <f t="shared" ref="FA97:FA108" si="281">SUMIF(GT97,$GT$16,CQ97)</f>
        <v>0</v>
      </c>
      <c r="FB97" s="582">
        <f t="shared" ref="FB97:FB108" si="282">SUMIF(GT97,$GT$129,CQ97)</f>
        <v>0</v>
      </c>
      <c r="FC97" s="582"/>
      <c r="FD97" s="582">
        <f t="shared" ref="FD97:FD108" si="283">SUMIF(GT97,$GT$104,CQ97)</f>
        <v>187094.82267192</v>
      </c>
      <c r="FE97" s="582"/>
      <c r="FF97" s="582">
        <f t="shared" ref="FF97:FF108" si="284">SUMIF(GT97,$GT$202,CQ97)</f>
        <v>0</v>
      </c>
      <c r="FG97" s="582"/>
      <c r="FH97" s="582"/>
      <c r="FI97" s="582"/>
      <c r="FJ97" s="582"/>
      <c r="FK97" s="582"/>
      <c r="FL97" s="582"/>
      <c r="FM97" s="582"/>
      <c r="FN97" s="582"/>
      <c r="FO97" s="582"/>
      <c r="FP97" s="582"/>
      <c r="FQ97" s="582">
        <f t="shared" ref="FQ97:FQ108" si="285">SUMIF(GU97,$GU$97,DF97)</f>
        <v>220771.89075286558</v>
      </c>
      <c r="FR97" s="582"/>
      <c r="FS97" s="582"/>
      <c r="FT97" s="582"/>
      <c r="FU97" s="582"/>
      <c r="FV97" s="582"/>
      <c r="FW97" s="582"/>
      <c r="FX97" s="582"/>
      <c r="FY97" s="581" t="s">
        <v>459</v>
      </c>
      <c r="FZ97" s="582"/>
      <c r="GA97" s="582"/>
      <c r="GB97" s="582"/>
      <c r="GC97" s="582"/>
      <c r="GD97" s="582"/>
      <c r="GE97" s="582"/>
      <c r="GF97" s="599"/>
      <c r="GG97" s="582"/>
      <c r="GH97" s="582"/>
      <c r="GI97" s="582"/>
      <c r="GJ97" s="582"/>
      <c r="GK97" s="581"/>
      <c r="GL97" s="581"/>
      <c r="GM97" s="581"/>
      <c r="GN97" s="589">
        <v>7</v>
      </c>
      <c r="GO97" s="809" t="s">
        <v>432</v>
      </c>
      <c r="GP97" s="809" t="s">
        <v>1046</v>
      </c>
      <c r="GQ97" s="685"/>
      <c r="GR97" s="1002"/>
      <c r="GS97" s="590"/>
      <c r="GT97" s="811">
        <v>18</v>
      </c>
      <c r="GU97" s="811">
        <v>18</v>
      </c>
      <c r="GV97" s="590"/>
      <c r="GW97" s="312">
        <v>1</v>
      </c>
      <c r="GX97" s="590"/>
      <c r="GY97" s="590"/>
      <c r="GZ97" s="590"/>
      <c r="HA97" s="812">
        <f t="shared" ref="HA97:HA112" si="286">IF(GW97=1,AG97,0)</f>
        <v>50</v>
      </c>
      <c r="HB97" s="809">
        <f t="shared" ref="HB97:HB112" si="287">IF(GW97=1,EH97,0)</f>
        <v>260079.21267191999</v>
      </c>
      <c r="HC97" s="811">
        <f t="shared" ref="HC97:HC108" si="288">IF(GX97=2,AH97,0)</f>
        <v>0</v>
      </c>
      <c r="HD97" s="809">
        <f t="shared" ref="HD97:HD108" si="289">IF(GX97=2,EH97,0)</f>
        <v>0</v>
      </c>
      <c r="HE97" s="812">
        <f t="shared" ref="HE97:HE108" si="290">IF(GY97=3,AG97,0)</f>
        <v>0</v>
      </c>
      <c r="HF97" s="809">
        <f t="shared" ref="HF97:HF108" si="291">IF(GY97=3,EH97,0)</f>
        <v>0</v>
      </c>
      <c r="HG97" s="811">
        <f t="shared" ref="HG97:HG108" si="292">IF(GZ97=4,AH97,0)</f>
        <v>0</v>
      </c>
      <c r="HH97" s="809">
        <f t="shared" ref="HH97:HH108" si="293">IF(GZ97=4,EH97,0)</f>
        <v>0</v>
      </c>
      <c r="HI97" s="591">
        <f t="shared" si="186"/>
        <v>0</v>
      </c>
      <c r="HL97" s="688">
        <f t="shared" si="185"/>
        <v>0</v>
      </c>
    </row>
    <row r="98" spans="1:220" s="592" customFormat="1" ht="60" outlineLevel="1">
      <c r="A98" s="578" t="s">
        <v>387</v>
      </c>
      <c r="B98" s="579"/>
      <c r="C98" s="580">
        <v>76</v>
      </c>
      <c r="D98" s="580"/>
      <c r="E98" s="580"/>
      <c r="F98" s="270" t="s">
        <v>295</v>
      </c>
      <c r="G98" s="270"/>
      <c r="H98" s="270"/>
      <c r="I98" s="270"/>
      <c r="J98" s="581">
        <v>2008</v>
      </c>
      <c r="K98" s="581">
        <v>2014</v>
      </c>
      <c r="L98" s="581" t="s">
        <v>418</v>
      </c>
      <c r="M98" s="581" t="s">
        <v>420</v>
      </c>
      <c r="N98" s="581" t="s">
        <v>420</v>
      </c>
      <c r="O98" s="581" t="s">
        <v>420</v>
      </c>
      <c r="P98" s="273"/>
      <c r="Q98" s="273"/>
      <c r="R98" s="273" t="s">
        <v>1329</v>
      </c>
      <c r="S98" s="273" t="s">
        <v>783</v>
      </c>
      <c r="T98" s="273" t="s">
        <v>1330</v>
      </c>
      <c r="U98" s="582">
        <v>40</v>
      </c>
      <c r="V98" s="582"/>
      <c r="W98" s="582"/>
      <c r="X98" s="582"/>
      <c r="Y98" s="583">
        <v>0</v>
      </c>
      <c r="Z98" s="582"/>
      <c r="AA98" s="582"/>
      <c r="AB98" s="582"/>
      <c r="AC98" s="583">
        <v>0</v>
      </c>
      <c r="AD98" s="583"/>
      <c r="AE98" s="583"/>
      <c r="AF98" s="583"/>
      <c r="AG98" s="582">
        <f t="shared" si="256"/>
        <v>0</v>
      </c>
      <c r="AH98" s="582">
        <f t="shared" si="257"/>
        <v>0</v>
      </c>
      <c r="AI98" s="582">
        <f t="shared" si="258"/>
        <v>0</v>
      </c>
      <c r="AJ98" s="582">
        <f t="shared" si="259"/>
        <v>0</v>
      </c>
      <c r="AK98" s="582">
        <f t="shared" si="260"/>
        <v>0</v>
      </c>
      <c r="AL98" s="582">
        <f t="shared" si="261"/>
        <v>0</v>
      </c>
      <c r="AM98" s="582"/>
      <c r="AN98" s="582"/>
      <c r="AO98" s="582">
        <f t="shared" si="262"/>
        <v>0</v>
      </c>
      <c r="AP98" s="582">
        <f t="shared" si="263"/>
        <v>0</v>
      </c>
      <c r="AQ98" s="582"/>
      <c r="AR98" s="582"/>
      <c r="AS98" s="582">
        <f t="shared" si="264"/>
        <v>0</v>
      </c>
      <c r="AT98" s="582">
        <f t="shared" si="265"/>
        <v>0</v>
      </c>
      <c r="AU98" s="582"/>
      <c r="AV98" s="582"/>
      <c r="AW98" s="582">
        <f t="shared" si="266"/>
        <v>0</v>
      </c>
      <c r="AX98" s="582">
        <f t="shared" si="267"/>
        <v>0</v>
      </c>
      <c r="AY98" s="582"/>
      <c r="AZ98" s="582"/>
      <c r="BA98" s="582"/>
      <c r="BB98" s="582"/>
      <c r="BC98" s="582"/>
      <c r="BD98" s="582"/>
      <c r="BE98" s="582"/>
      <c r="BF98" s="582"/>
      <c r="BG98" s="582"/>
      <c r="BH98" s="582"/>
      <c r="BI98" s="582">
        <v>0</v>
      </c>
      <c r="BJ98" s="582">
        <v>0</v>
      </c>
      <c r="BK98" s="582"/>
      <c r="BL98" s="582"/>
      <c r="BM98" s="582">
        <v>0</v>
      </c>
      <c r="BN98" s="582"/>
      <c r="BO98" s="582"/>
      <c r="BP98" s="582"/>
      <c r="BQ98" s="582">
        <v>0</v>
      </c>
      <c r="BR98" s="582"/>
      <c r="BS98" s="582"/>
      <c r="BT98" s="582"/>
      <c r="BU98" s="582">
        <f t="shared" si="268"/>
        <v>275399</v>
      </c>
      <c r="BV98" s="582">
        <v>11191</v>
      </c>
      <c r="BW98" s="582">
        <v>158434</v>
      </c>
      <c r="BX98" s="582">
        <v>44813</v>
      </c>
      <c r="BY98" s="582">
        <v>60961</v>
      </c>
      <c r="BZ98" s="582">
        <v>275399</v>
      </c>
      <c r="CA98" s="582"/>
      <c r="CB98" s="582"/>
      <c r="CC98" s="581" t="s">
        <v>425</v>
      </c>
      <c r="CD98" s="582">
        <v>9.3000000000000007</v>
      </c>
      <c r="CE98" s="582">
        <v>-147876</v>
      </c>
      <c r="CF98" s="581">
        <v>14.1</v>
      </c>
      <c r="CG98" s="581" t="s">
        <v>429</v>
      </c>
      <c r="CH98" s="582"/>
      <c r="CI98" s="582"/>
      <c r="CJ98" s="582"/>
      <c r="CK98" s="582"/>
      <c r="CL98" s="582"/>
      <c r="CM98" s="582">
        <v>264208.38</v>
      </c>
      <c r="CN98" s="582">
        <v>264208.37999999995</v>
      </c>
      <c r="CO98" s="582"/>
      <c r="CP98" s="582">
        <v>40673.379999999997</v>
      </c>
      <c r="CQ98" s="582">
        <f t="shared" si="269"/>
        <v>40673.379999999976</v>
      </c>
      <c r="CR98" s="582">
        <v>8134.6759999999958</v>
      </c>
      <c r="CS98" s="582">
        <v>12202.013999999992</v>
      </c>
      <c r="CT98" s="582">
        <v>20336.689999999988</v>
      </c>
      <c r="CU98" s="582"/>
      <c r="CV98" s="582">
        <v>0</v>
      </c>
      <c r="CW98" s="582">
        <v>0</v>
      </c>
      <c r="CX98" s="582">
        <v>0</v>
      </c>
      <c r="CY98" s="809">
        <f t="shared" si="270"/>
        <v>0</v>
      </c>
      <c r="CZ98" s="582">
        <v>22654</v>
      </c>
      <c r="DA98" s="582">
        <v>40000</v>
      </c>
      <c r="DB98" s="582"/>
      <c r="DC98" s="582"/>
      <c r="DD98" s="582"/>
      <c r="DE98" s="582">
        <v>47994.588399999979</v>
      </c>
      <c r="DF98" s="582">
        <f t="shared" si="271"/>
        <v>47994.588399999979</v>
      </c>
      <c r="DG98" s="582"/>
      <c r="DH98" s="582"/>
      <c r="DI98" s="582"/>
      <c r="DJ98" s="582">
        <v>9598.917679999995</v>
      </c>
      <c r="DK98" s="582"/>
      <c r="DL98" s="582">
        <v>14398.376519999991</v>
      </c>
      <c r="DM98" s="582"/>
      <c r="DN98" s="582">
        <v>23997.294199999989</v>
      </c>
      <c r="DO98" s="582"/>
      <c r="DP98" s="582"/>
      <c r="DQ98" s="582">
        <v>0</v>
      </c>
      <c r="DR98" s="582">
        <v>0</v>
      </c>
      <c r="DS98" s="582">
        <v>0</v>
      </c>
      <c r="DT98" s="582"/>
      <c r="DU98" s="582"/>
      <c r="DV98" s="582"/>
      <c r="DW98" s="582">
        <v>7800</v>
      </c>
      <c r="DX98" s="582">
        <v>47994.588399999979</v>
      </c>
      <c r="DY98" s="582">
        <v>20000</v>
      </c>
      <c r="DZ98" s="582">
        <v>6500</v>
      </c>
      <c r="EA98" s="582"/>
      <c r="EB98" s="582">
        <v>26731.719999999998</v>
      </c>
      <c r="EC98" s="582">
        <v>47200</v>
      </c>
      <c r="ED98" s="582">
        <f t="shared" si="272"/>
        <v>0</v>
      </c>
      <c r="EE98" s="582"/>
      <c r="EF98" s="582"/>
      <c r="EG98" s="582">
        <v>51864.38</v>
      </c>
      <c r="EH98" s="582">
        <f t="shared" si="273"/>
        <v>51864.379999999976</v>
      </c>
      <c r="EI98" s="582"/>
      <c r="EJ98" s="582"/>
      <c r="EK98" s="582">
        <v>51864.379999999976</v>
      </c>
      <c r="EL98" s="582"/>
      <c r="EM98" s="582">
        <v>0</v>
      </c>
      <c r="EN98" s="582">
        <v>0</v>
      </c>
      <c r="EO98" s="582">
        <v>0</v>
      </c>
      <c r="EP98" s="582"/>
      <c r="EQ98" s="582"/>
      <c r="ER98" s="582">
        <v>0</v>
      </c>
      <c r="ES98" s="584"/>
      <c r="ET98" s="585">
        <f t="shared" si="275"/>
        <v>7321.208399999995</v>
      </c>
      <c r="EU98" s="582">
        <f t="shared" si="276"/>
        <v>9335.5883999999951</v>
      </c>
      <c r="EV98" s="586">
        <v>2011</v>
      </c>
      <c r="EW98" s="587">
        <f t="shared" si="277"/>
        <v>4.4392958971455586E-3</v>
      </c>
      <c r="EX98" s="582">
        <f t="shared" si="278"/>
        <v>0</v>
      </c>
      <c r="EY98" s="582">
        <f t="shared" si="279"/>
        <v>0</v>
      </c>
      <c r="EZ98" s="582">
        <f t="shared" si="280"/>
        <v>0</v>
      </c>
      <c r="FA98" s="582">
        <f t="shared" si="281"/>
        <v>0</v>
      </c>
      <c r="FB98" s="582">
        <f t="shared" si="282"/>
        <v>0</v>
      </c>
      <c r="FC98" s="582"/>
      <c r="FD98" s="582">
        <f t="shared" si="283"/>
        <v>40673.379999999976</v>
      </c>
      <c r="FE98" s="582"/>
      <c r="FF98" s="582">
        <f t="shared" si="284"/>
        <v>0</v>
      </c>
      <c r="FG98" s="582"/>
      <c r="FH98" s="582"/>
      <c r="FI98" s="582"/>
      <c r="FJ98" s="582"/>
      <c r="FK98" s="582">
        <f t="shared" ref="FK98:FK108" si="294">SUMIF(GU98,$GU$13,DF98)</f>
        <v>0</v>
      </c>
      <c r="FL98" s="582">
        <f t="shared" ref="FL98:FL108" si="295">SUMIF(GU98,$GU$101,DF98)</f>
        <v>0</v>
      </c>
      <c r="FM98" s="582">
        <f t="shared" ref="FM98:FM108" si="296">SUMIF(GU98,$GU$102,DF98)</f>
        <v>0</v>
      </c>
      <c r="FN98" s="582">
        <f t="shared" ref="FN98:FN108" si="297">SUMIF(GU98,$GU$16,DF98)</f>
        <v>0</v>
      </c>
      <c r="FO98" s="582">
        <f t="shared" ref="FO98:FO108" si="298">SUMIF(GU98,$GU$129,DF98)</f>
        <v>0</v>
      </c>
      <c r="FP98" s="582"/>
      <c r="FQ98" s="582">
        <f t="shared" si="285"/>
        <v>47994.588399999979</v>
      </c>
      <c r="FR98" s="582"/>
      <c r="FS98" s="582">
        <f t="shared" ref="FS98:FS108" si="299">SUMIF(GU98,$GU$205,DF98)</f>
        <v>0</v>
      </c>
      <c r="FT98" s="582"/>
      <c r="FU98" s="582"/>
      <c r="FV98" s="582"/>
      <c r="FW98" s="582"/>
      <c r="FX98" s="582"/>
      <c r="FY98" s="581" t="s">
        <v>459</v>
      </c>
      <c r="FZ98" s="582"/>
      <c r="GA98" s="582"/>
      <c r="GB98" s="582"/>
      <c r="GC98" s="582"/>
      <c r="GD98" s="582"/>
      <c r="GE98" s="582"/>
      <c r="GF98" s="599"/>
      <c r="GG98" s="582"/>
      <c r="GH98" s="582"/>
      <c r="GI98" s="582" t="s">
        <v>417</v>
      </c>
      <c r="GJ98" s="582"/>
      <c r="GK98" s="581"/>
      <c r="GL98" s="581"/>
      <c r="GM98" s="581"/>
      <c r="GN98" s="589">
        <v>5</v>
      </c>
      <c r="GO98" s="809" t="s">
        <v>433</v>
      </c>
      <c r="GP98" s="809" t="s">
        <v>1046</v>
      </c>
      <c r="GQ98" s="685"/>
      <c r="GR98" s="1002"/>
      <c r="GS98" s="590"/>
      <c r="GT98" s="811">
        <v>18</v>
      </c>
      <c r="GU98" s="811">
        <v>18</v>
      </c>
      <c r="GV98" s="590"/>
      <c r="GW98" s="312">
        <v>1</v>
      </c>
      <c r="GX98" s="590"/>
      <c r="GY98" s="590"/>
      <c r="GZ98" s="590"/>
      <c r="HA98" s="812">
        <f t="shared" si="286"/>
        <v>0</v>
      </c>
      <c r="HB98" s="809">
        <f t="shared" si="287"/>
        <v>51864.379999999976</v>
      </c>
      <c r="HC98" s="811">
        <f t="shared" si="288"/>
        <v>0</v>
      </c>
      <c r="HD98" s="809">
        <f t="shared" si="289"/>
        <v>0</v>
      </c>
      <c r="HE98" s="812">
        <f t="shared" si="290"/>
        <v>0</v>
      </c>
      <c r="HF98" s="809">
        <f t="shared" si="291"/>
        <v>0</v>
      </c>
      <c r="HG98" s="811">
        <f t="shared" si="292"/>
        <v>0</v>
      </c>
      <c r="HH98" s="809">
        <f t="shared" si="293"/>
        <v>0</v>
      </c>
      <c r="HI98" s="591">
        <f t="shared" si="186"/>
        <v>0</v>
      </c>
      <c r="HL98" s="688">
        <f t="shared" si="185"/>
        <v>0</v>
      </c>
    </row>
    <row r="99" spans="1:220" s="592" customFormat="1" ht="36" outlineLevel="1">
      <c r="A99" s="578" t="s">
        <v>387</v>
      </c>
      <c r="B99" s="579"/>
      <c r="C99" s="580">
        <v>77</v>
      </c>
      <c r="D99" s="580"/>
      <c r="E99" s="580"/>
      <c r="F99" s="270" t="s">
        <v>399</v>
      </c>
      <c r="G99" s="270"/>
      <c r="H99" s="270"/>
      <c r="I99" s="270"/>
      <c r="J99" s="581">
        <v>2009</v>
      </c>
      <c r="K99" s="581">
        <v>2010</v>
      </c>
      <c r="L99" s="581" t="s">
        <v>417</v>
      </c>
      <c r="M99" s="581" t="s">
        <v>419</v>
      </c>
      <c r="N99" s="581" t="s">
        <v>419</v>
      </c>
      <c r="O99" s="581" t="s">
        <v>419</v>
      </c>
      <c r="P99" s="273"/>
      <c r="Q99" s="273"/>
      <c r="R99" s="273" t="s">
        <v>1331</v>
      </c>
      <c r="S99" s="273"/>
      <c r="T99" s="273"/>
      <c r="U99" s="582">
        <v>0</v>
      </c>
      <c r="V99" s="582">
        <v>0</v>
      </c>
      <c r="W99" s="582">
        <v>0</v>
      </c>
      <c r="X99" s="582">
        <v>0</v>
      </c>
      <c r="Y99" s="583"/>
      <c r="Z99" s="582"/>
      <c r="AA99" s="582"/>
      <c r="AB99" s="582"/>
      <c r="AC99" s="583"/>
      <c r="AD99" s="583"/>
      <c r="AE99" s="583"/>
      <c r="AF99" s="583"/>
      <c r="AG99" s="582">
        <f t="shared" si="256"/>
        <v>0</v>
      </c>
      <c r="AH99" s="582">
        <f t="shared" si="257"/>
        <v>0</v>
      </c>
      <c r="AI99" s="582">
        <f t="shared" si="258"/>
        <v>0</v>
      </c>
      <c r="AJ99" s="582">
        <f t="shared" si="259"/>
        <v>0</v>
      </c>
      <c r="AK99" s="582">
        <f t="shared" si="260"/>
        <v>0</v>
      </c>
      <c r="AL99" s="582">
        <f t="shared" si="261"/>
        <v>0</v>
      </c>
      <c r="AM99" s="582"/>
      <c r="AN99" s="582"/>
      <c r="AO99" s="582">
        <f t="shared" si="262"/>
        <v>0</v>
      </c>
      <c r="AP99" s="582">
        <f t="shared" si="263"/>
        <v>0</v>
      </c>
      <c r="AQ99" s="582"/>
      <c r="AR99" s="582"/>
      <c r="AS99" s="582">
        <f t="shared" si="264"/>
        <v>0</v>
      </c>
      <c r="AT99" s="582">
        <f t="shared" si="265"/>
        <v>0</v>
      </c>
      <c r="AU99" s="582"/>
      <c r="AV99" s="582"/>
      <c r="AW99" s="582">
        <f t="shared" si="266"/>
        <v>0</v>
      </c>
      <c r="AX99" s="582">
        <f t="shared" si="267"/>
        <v>0</v>
      </c>
      <c r="AY99" s="582"/>
      <c r="AZ99" s="582"/>
      <c r="BA99" s="582"/>
      <c r="BB99" s="582"/>
      <c r="BC99" s="582"/>
      <c r="BD99" s="582"/>
      <c r="BE99" s="582"/>
      <c r="BF99" s="582"/>
      <c r="BG99" s="582"/>
      <c r="BH99" s="582"/>
      <c r="BI99" s="582">
        <v>0</v>
      </c>
      <c r="BJ99" s="582">
        <v>0</v>
      </c>
      <c r="BK99" s="582"/>
      <c r="BL99" s="582"/>
      <c r="BM99" s="582"/>
      <c r="BN99" s="582"/>
      <c r="BO99" s="582"/>
      <c r="BP99" s="582"/>
      <c r="BQ99" s="582"/>
      <c r="BR99" s="582"/>
      <c r="BS99" s="582"/>
      <c r="BT99" s="582"/>
      <c r="BU99" s="582">
        <f t="shared" si="268"/>
        <v>7999.6419999999998</v>
      </c>
      <c r="BV99" s="582">
        <v>971.64200000000005</v>
      </c>
      <c r="BW99" s="582">
        <v>4828</v>
      </c>
      <c r="BX99" s="582">
        <v>2130</v>
      </c>
      <c r="BY99" s="582">
        <v>70</v>
      </c>
      <c r="BZ99" s="582">
        <v>7999.6419999999998</v>
      </c>
      <c r="CA99" s="582"/>
      <c r="CB99" s="582"/>
      <c r="CC99" s="581" t="s">
        <v>425</v>
      </c>
      <c r="CD99" s="582">
        <v>12.8</v>
      </c>
      <c r="CE99" s="582">
        <v>-936</v>
      </c>
      <c r="CF99" s="581">
        <v>6.8</v>
      </c>
      <c r="CG99" s="581" t="s">
        <v>429</v>
      </c>
      <c r="CH99" s="582"/>
      <c r="CI99" s="582"/>
      <c r="CJ99" s="582"/>
      <c r="CK99" s="582">
        <v>8000</v>
      </c>
      <c r="CL99" s="582"/>
      <c r="CM99" s="582">
        <v>0</v>
      </c>
      <c r="CN99" s="582">
        <v>0</v>
      </c>
      <c r="CO99" s="582"/>
      <c r="CP99" s="582"/>
      <c r="CQ99" s="582"/>
      <c r="CR99" s="582"/>
      <c r="CS99" s="582"/>
      <c r="CT99" s="582"/>
      <c r="CU99" s="582"/>
      <c r="CV99" s="582">
        <v>0</v>
      </c>
      <c r="CW99" s="582">
        <v>0</v>
      </c>
      <c r="CX99" s="582">
        <v>0</v>
      </c>
      <c r="CY99" s="809">
        <f t="shared" si="270"/>
        <v>0</v>
      </c>
      <c r="CZ99" s="582">
        <v>0</v>
      </c>
      <c r="DA99" s="582"/>
      <c r="DB99" s="582">
        <v>0</v>
      </c>
      <c r="DC99" s="582">
        <v>0</v>
      </c>
      <c r="DD99" s="582"/>
      <c r="DE99" s="582"/>
      <c r="DF99" s="582"/>
      <c r="DG99" s="582"/>
      <c r="DH99" s="582"/>
      <c r="DI99" s="582"/>
      <c r="DJ99" s="582"/>
      <c r="DK99" s="582"/>
      <c r="DL99" s="582"/>
      <c r="DM99" s="582"/>
      <c r="DN99" s="582"/>
      <c r="DO99" s="582"/>
      <c r="DP99" s="582"/>
      <c r="DQ99" s="582">
        <v>0</v>
      </c>
      <c r="DR99" s="582">
        <v>0</v>
      </c>
      <c r="DS99" s="582">
        <v>0</v>
      </c>
      <c r="DT99" s="582"/>
      <c r="DU99" s="582"/>
      <c r="DV99" s="582"/>
      <c r="DW99" s="582"/>
      <c r="DX99" s="582"/>
      <c r="DY99" s="582"/>
      <c r="DZ99" s="582"/>
      <c r="EA99" s="582"/>
      <c r="EB99" s="582">
        <v>0</v>
      </c>
      <c r="EC99" s="582"/>
      <c r="ED99" s="582">
        <f t="shared" si="272"/>
        <v>0</v>
      </c>
      <c r="EE99" s="582"/>
      <c r="EF99" s="582"/>
      <c r="EG99" s="582">
        <v>8000</v>
      </c>
      <c r="EH99" s="582">
        <f t="shared" si="273"/>
        <v>8000</v>
      </c>
      <c r="EI99" s="582">
        <v>8000</v>
      </c>
      <c r="EJ99" s="582"/>
      <c r="EK99" s="582"/>
      <c r="EL99" s="582"/>
      <c r="EM99" s="582">
        <v>0</v>
      </c>
      <c r="EN99" s="582">
        <v>0</v>
      </c>
      <c r="EO99" s="582">
        <v>0</v>
      </c>
      <c r="EP99" s="582"/>
      <c r="EQ99" s="582"/>
      <c r="ER99" s="582">
        <f t="shared" si="274"/>
        <v>0</v>
      </c>
      <c r="ES99" s="584"/>
      <c r="ET99" s="585">
        <f t="shared" si="275"/>
        <v>0</v>
      </c>
      <c r="EU99" s="582">
        <f t="shared" si="276"/>
        <v>1440</v>
      </c>
      <c r="EV99" s="586">
        <v>2011</v>
      </c>
      <c r="EW99" s="587">
        <f t="shared" si="277"/>
        <v>0</v>
      </c>
      <c r="EX99" s="582">
        <f t="shared" si="278"/>
        <v>0</v>
      </c>
      <c r="EY99" s="582">
        <f t="shared" si="279"/>
        <v>0</v>
      </c>
      <c r="EZ99" s="582">
        <f t="shared" si="280"/>
        <v>0</v>
      </c>
      <c r="FA99" s="582">
        <f t="shared" si="281"/>
        <v>0</v>
      </c>
      <c r="FB99" s="582">
        <f t="shared" si="282"/>
        <v>0</v>
      </c>
      <c r="FC99" s="582"/>
      <c r="FD99" s="582">
        <f t="shared" si="283"/>
        <v>0</v>
      </c>
      <c r="FE99" s="582"/>
      <c r="FF99" s="582">
        <f t="shared" si="284"/>
        <v>0</v>
      </c>
      <c r="FG99" s="582"/>
      <c r="FH99" s="582"/>
      <c r="FI99" s="582"/>
      <c r="FJ99" s="582"/>
      <c r="FK99" s="582">
        <f t="shared" si="294"/>
        <v>0</v>
      </c>
      <c r="FL99" s="582">
        <f t="shared" si="295"/>
        <v>0</v>
      </c>
      <c r="FM99" s="582">
        <f t="shared" si="296"/>
        <v>0</v>
      </c>
      <c r="FN99" s="582">
        <f t="shared" si="297"/>
        <v>0</v>
      </c>
      <c r="FO99" s="582">
        <f t="shared" si="298"/>
        <v>0</v>
      </c>
      <c r="FP99" s="582"/>
      <c r="FQ99" s="582">
        <f t="shared" si="285"/>
        <v>0</v>
      </c>
      <c r="FR99" s="582"/>
      <c r="FS99" s="582">
        <f t="shared" si="299"/>
        <v>0</v>
      </c>
      <c r="FT99" s="582"/>
      <c r="FU99" s="582"/>
      <c r="FV99" s="582"/>
      <c r="FW99" s="582"/>
      <c r="FX99" s="582"/>
      <c r="FY99" s="581" t="s">
        <v>417</v>
      </c>
      <c r="FZ99" s="582"/>
      <c r="GA99" s="582"/>
      <c r="GB99" s="582"/>
      <c r="GC99" s="582"/>
      <c r="GD99" s="582"/>
      <c r="GE99" s="582"/>
      <c r="GF99" s="599" t="s">
        <v>417</v>
      </c>
      <c r="GG99" s="582" t="s">
        <v>417</v>
      </c>
      <c r="GH99" s="582" t="s">
        <v>417</v>
      </c>
      <c r="GI99" s="582" t="s">
        <v>417</v>
      </c>
      <c r="GJ99" s="582" t="s">
        <v>417</v>
      </c>
      <c r="GK99" s="581"/>
      <c r="GL99" s="581"/>
      <c r="GM99" s="581"/>
      <c r="GN99" s="589">
        <v>3</v>
      </c>
      <c r="GO99" s="809" t="s">
        <v>431</v>
      </c>
      <c r="GP99" s="809" t="s">
        <v>1050</v>
      </c>
      <c r="GQ99" s="685"/>
      <c r="GR99" s="1002"/>
      <c r="GS99" s="590"/>
      <c r="GT99" s="811">
        <v>2</v>
      </c>
      <c r="GU99" s="811">
        <v>2</v>
      </c>
      <c r="GV99" s="590"/>
      <c r="GW99" s="312">
        <v>1</v>
      </c>
      <c r="GX99" s="590"/>
      <c r="GY99" s="590"/>
      <c r="GZ99" s="590"/>
      <c r="HA99" s="812">
        <f t="shared" si="286"/>
        <v>0</v>
      </c>
      <c r="HB99" s="809">
        <f t="shared" si="287"/>
        <v>8000</v>
      </c>
      <c r="HC99" s="811">
        <f t="shared" si="288"/>
        <v>0</v>
      </c>
      <c r="HD99" s="809">
        <f t="shared" si="289"/>
        <v>0</v>
      </c>
      <c r="HE99" s="812">
        <f t="shared" si="290"/>
        <v>0</v>
      </c>
      <c r="HF99" s="809">
        <f t="shared" si="291"/>
        <v>0</v>
      </c>
      <c r="HG99" s="811">
        <f t="shared" si="292"/>
        <v>0</v>
      </c>
      <c r="HH99" s="809">
        <f t="shared" si="293"/>
        <v>0</v>
      </c>
      <c r="HI99" s="591">
        <f t="shared" si="186"/>
        <v>0</v>
      </c>
      <c r="HL99" s="688">
        <f t="shared" si="185"/>
        <v>0</v>
      </c>
    </row>
    <row r="100" spans="1:220" s="592" customFormat="1" ht="60" outlineLevel="1">
      <c r="A100" s="578" t="s">
        <v>388</v>
      </c>
      <c r="B100" s="579"/>
      <c r="C100" s="580">
        <v>78</v>
      </c>
      <c r="D100" s="580"/>
      <c r="E100" s="580"/>
      <c r="F100" s="270" t="s">
        <v>296</v>
      </c>
      <c r="G100" s="270"/>
      <c r="H100" s="270"/>
      <c r="I100" s="270"/>
      <c r="J100" s="581">
        <v>2006</v>
      </c>
      <c r="K100" s="581">
        <v>2012</v>
      </c>
      <c r="L100" s="581" t="s">
        <v>418</v>
      </c>
      <c r="M100" s="581" t="s">
        <v>420</v>
      </c>
      <c r="N100" s="581" t="s">
        <v>420</v>
      </c>
      <c r="O100" s="581" t="s">
        <v>420</v>
      </c>
      <c r="P100" s="273"/>
      <c r="Q100" s="273"/>
      <c r="R100" s="273" t="s">
        <v>1338</v>
      </c>
      <c r="S100" s="273">
        <v>3</v>
      </c>
      <c r="T100" s="273">
        <v>53</v>
      </c>
      <c r="U100" s="582">
        <v>50</v>
      </c>
      <c r="V100" s="582">
        <v>0</v>
      </c>
      <c r="W100" s="582">
        <v>0</v>
      </c>
      <c r="X100" s="582">
        <v>0</v>
      </c>
      <c r="Y100" s="583">
        <v>25</v>
      </c>
      <c r="Z100" s="582"/>
      <c r="AA100" s="582"/>
      <c r="AB100" s="582"/>
      <c r="AC100" s="583">
        <v>25</v>
      </c>
      <c r="AD100" s="583"/>
      <c r="AE100" s="583"/>
      <c r="AF100" s="583"/>
      <c r="AG100" s="582">
        <f t="shared" si="256"/>
        <v>25</v>
      </c>
      <c r="AH100" s="582">
        <f t="shared" si="257"/>
        <v>0</v>
      </c>
      <c r="AI100" s="582">
        <f t="shared" si="258"/>
        <v>0</v>
      </c>
      <c r="AJ100" s="582">
        <f t="shared" si="259"/>
        <v>0</v>
      </c>
      <c r="AK100" s="582">
        <f>AG100</f>
        <v>25</v>
      </c>
      <c r="AL100" s="582">
        <f t="shared" si="261"/>
        <v>0</v>
      </c>
      <c r="AM100" s="582"/>
      <c r="AN100" s="582"/>
      <c r="AO100" s="582">
        <f t="shared" si="262"/>
        <v>0</v>
      </c>
      <c r="AP100" s="582">
        <f t="shared" si="263"/>
        <v>0</v>
      </c>
      <c r="AQ100" s="582"/>
      <c r="AR100" s="582"/>
      <c r="AS100" s="582">
        <f t="shared" si="264"/>
        <v>0</v>
      </c>
      <c r="AT100" s="582">
        <f t="shared" si="265"/>
        <v>0</v>
      </c>
      <c r="AU100" s="582"/>
      <c r="AV100" s="582"/>
      <c r="AW100" s="582">
        <f t="shared" si="266"/>
        <v>0</v>
      </c>
      <c r="AX100" s="582">
        <f t="shared" si="267"/>
        <v>0</v>
      </c>
      <c r="AY100" s="582"/>
      <c r="AZ100" s="582"/>
      <c r="BA100" s="582"/>
      <c r="BB100" s="582"/>
      <c r="BC100" s="582"/>
      <c r="BD100" s="582"/>
      <c r="BE100" s="582"/>
      <c r="BF100" s="582"/>
      <c r="BG100" s="582"/>
      <c r="BH100" s="582"/>
      <c r="BI100" s="582">
        <v>0</v>
      </c>
      <c r="BJ100" s="582">
        <v>0</v>
      </c>
      <c r="BK100" s="582"/>
      <c r="BL100" s="582"/>
      <c r="BM100" s="582">
        <v>9</v>
      </c>
      <c r="BN100" s="582"/>
      <c r="BO100" s="582"/>
      <c r="BP100" s="582"/>
      <c r="BQ100" s="582">
        <v>9</v>
      </c>
      <c r="BR100" s="582"/>
      <c r="BS100" s="582"/>
      <c r="BT100" s="582"/>
      <c r="BU100" s="582">
        <f t="shared" si="268"/>
        <v>191783</v>
      </c>
      <c r="BV100" s="582">
        <v>13040</v>
      </c>
      <c r="BW100" s="582">
        <v>114804</v>
      </c>
      <c r="BX100" s="582">
        <v>39241</v>
      </c>
      <c r="BY100" s="582">
        <v>24698</v>
      </c>
      <c r="BZ100" s="582">
        <v>191783</v>
      </c>
      <c r="CA100" s="582"/>
      <c r="CB100" s="582"/>
      <c r="CC100" s="581" t="s">
        <v>425</v>
      </c>
      <c r="CD100" s="582">
        <v>7.1</v>
      </c>
      <c r="CE100" s="582">
        <v>-114559</v>
      </c>
      <c r="CF100" s="581">
        <v>11.7</v>
      </c>
      <c r="CG100" s="581" t="s">
        <v>429</v>
      </c>
      <c r="CH100" s="582"/>
      <c r="CI100" s="582"/>
      <c r="CJ100" s="582"/>
      <c r="CK100" s="582">
        <v>48716.66</v>
      </c>
      <c r="CL100" s="582">
        <v>39238.699999999997</v>
      </c>
      <c r="CM100" s="582">
        <v>88192.63</v>
      </c>
      <c r="CN100" s="582">
        <v>88192.63</v>
      </c>
      <c r="CO100" s="582">
        <v>21000</v>
      </c>
      <c r="CP100" s="582">
        <v>71000.63</v>
      </c>
      <c r="CQ100" s="582">
        <f t="shared" si="269"/>
        <v>71000.63</v>
      </c>
      <c r="CR100" s="582"/>
      <c r="CS100" s="582">
        <v>5000</v>
      </c>
      <c r="CT100" s="582">
        <v>30000</v>
      </c>
      <c r="CU100" s="582">
        <v>36000.629999999997</v>
      </c>
      <c r="CV100" s="582">
        <v>3600.0630000000001</v>
      </c>
      <c r="CW100" s="582">
        <v>10800.188999999998</v>
      </c>
      <c r="CX100" s="582">
        <v>21600.377999999997</v>
      </c>
      <c r="CY100" s="809">
        <f t="shared" si="270"/>
        <v>39238.699999999997</v>
      </c>
      <c r="CZ100" s="582">
        <v>17192</v>
      </c>
      <c r="DA100" s="582"/>
      <c r="DB100" s="582">
        <v>16284.81</v>
      </c>
      <c r="DC100" s="582">
        <v>0</v>
      </c>
      <c r="DD100" s="582">
        <v>33349.199999999997</v>
      </c>
      <c r="DE100" s="582">
        <v>83780.743400000007</v>
      </c>
      <c r="DF100" s="582">
        <f t="shared" si="271"/>
        <v>83780.743400000007</v>
      </c>
      <c r="DG100" s="582"/>
      <c r="DH100" s="582"/>
      <c r="DI100" s="582"/>
      <c r="DJ100" s="582"/>
      <c r="DK100" s="582"/>
      <c r="DL100" s="582">
        <v>5900</v>
      </c>
      <c r="DM100" s="582"/>
      <c r="DN100" s="582">
        <v>35400</v>
      </c>
      <c r="DO100" s="582">
        <v>42480.743400000007</v>
      </c>
      <c r="DP100" s="582"/>
      <c r="DQ100" s="582">
        <v>4248.074340000001</v>
      </c>
      <c r="DR100" s="582">
        <v>12744.223020000001</v>
      </c>
      <c r="DS100" s="582">
        <v>25488.446040000006</v>
      </c>
      <c r="DT100" s="582"/>
      <c r="DU100" s="582"/>
      <c r="DV100" s="582"/>
      <c r="DW100" s="582">
        <v>7800</v>
      </c>
      <c r="DX100" s="582">
        <v>83780.743400000007</v>
      </c>
      <c r="DY100" s="582">
        <v>60000</v>
      </c>
      <c r="DZ100" s="582">
        <v>4500</v>
      </c>
      <c r="EA100" s="582"/>
      <c r="EB100" s="582">
        <v>20286.559999999998</v>
      </c>
      <c r="EC100" s="582"/>
      <c r="ED100" s="582">
        <f t="shared" si="272"/>
        <v>16284.809999999998</v>
      </c>
      <c r="EE100" s="582"/>
      <c r="EF100" s="582">
        <v>38000</v>
      </c>
      <c r="EG100" s="582">
        <v>0</v>
      </c>
      <c r="EH100" s="582">
        <f t="shared" si="273"/>
        <v>0</v>
      </c>
      <c r="EI100" s="582"/>
      <c r="EJ100" s="582"/>
      <c r="EK100" s="582"/>
      <c r="EL100" s="582"/>
      <c r="EM100" s="582">
        <v>0</v>
      </c>
      <c r="EN100" s="582">
        <v>0</v>
      </c>
      <c r="EO100" s="582">
        <v>0</v>
      </c>
      <c r="EP100" s="582">
        <v>136898</v>
      </c>
      <c r="EQ100" s="582"/>
      <c r="ER100" s="582">
        <f t="shared" si="274"/>
        <v>119717.29000000001</v>
      </c>
      <c r="ES100" s="584"/>
      <c r="ET100" s="585">
        <f t="shared" si="275"/>
        <v>12780.1134</v>
      </c>
      <c r="EU100" s="582">
        <f t="shared" si="276"/>
        <v>0</v>
      </c>
      <c r="EV100" s="586">
        <v>2012</v>
      </c>
      <c r="EW100" s="587">
        <f t="shared" si="277"/>
        <v>7.7493634768920142E-3</v>
      </c>
      <c r="EX100" s="582">
        <f t="shared" si="278"/>
        <v>71000.63</v>
      </c>
      <c r="EY100" s="582">
        <f t="shared" si="279"/>
        <v>0</v>
      </c>
      <c r="EZ100" s="582">
        <f t="shared" si="280"/>
        <v>0</v>
      </c>
      <c r="FA100" s="582">
        <f t="shared" si="281"/>
        <v>0</v>
      </c>
      <c r="FB100" s="582">
        <f t="shared" si="282"/>
        <v>0</v>
      </c>
      <c r="FC100" s="582"/>
      <c r="FD100" s="582">
        <f t="shared" si="283"/>
        <v>0</v>
      </c>
      <c r="FE100" s="582"/>
      <c r="FF100" s="582">
        <f t="shared" si="284"/>
        <v>0</v>
      </c>
      <c r="FG100" s="582"/>
      <c r="FH100" s="582"/>
      <c r="FI100" s="582"/>
      <c r="FJ100" s="582"/>
      <c r="FK100" s="582">
        <f t="shared" si="294"/>
        <v>83780.743400000007</v>
      </c>
      <c r="FL100" s="582">
        <f t="shared" si="295"/>
        <v>0</v>
      </c>
      <c r="FM100" s="582">
        <f t="shared" si="296"/>
        <v>0</v>
      </c>
      <c r="FN100" s="582">
        <f t="shared" si="297"/>
        <v>0</v>
      </c>
      <c r="FO100" s="582">
        <f t="shared" si="298"/>
        <v>0</v>
      </c>
      <c r="FP100" s="582"/>
      <c r="FQ100" s="582">
        <f t="shared" si="285"/>
        <v>0</v>
      </c>
      <c r="FR100" s="582"/>
      <c r="FS100" s="582">
        <f t="shared" si="299"/>
        <v>0</v>
      </c>
      <c r="FT100" s="582"/>
      <c r="FU100" s="582"/>
      <c r="FV100" s="582"/>
      <c r="FW100" s="582"/>
      <c r="FX100" s="582"/>
      <c r="FY100" s="581" t="s">
        <v>417</v>
      </c>
      <c r="FZ100" s="582"/>
      <c r="GA100" s="582"/>
      <c r="GB100" s="582"/>
      <c r="GC100" s="582"/>
      <c r="GD100" s="582"/>
      <c r="GE100" s="582"/>
      <c r="GF100" s="599" t="s">
        <v>417</v>
      </c>
      <c r="GG100" s="582" t="s">
        <v>417</v>
      </c>
      <c r="GH100" s="582" t="s">
        <v>417</v>
      </c>
      <c r="GI100" s="582" t="s">
        <v>418</v>
      </c>
      <c r="GJ100" s="582">
        <v>34</v>
      </c>
      <c r="GK100" s="581"/>
      <c r="GL100" s="581" t="s">
        <v>418</v>
      </c>
      <c r="GM100" s="581"/>
      <c r="GN100" s="589">
        <v>7</v>
      </c>
      <c r="GO100" s="809" t="s">
        <v>432</v>
      </c>
      <c r="GP100" s="809" t="s">
        <v>1046</v>
      </c>
      <c r="GQ100" s="685"/>
      <c r="GR100" s="1002"/>
      <c r="GS100" s="590"/>
      <c r="GT100" s="811">
        <v>2</v>
      </c>
      <c r="GU100" s="811">
        <v>2</v>
      </c>
      <c r="GV100" s="590"/>
      <c r="GW100" s="312">
        <v>1</v>
      </c>
      <c r="GX100" s="590"/>
      <c r="GY100" s="590"/>
      <c r="GZ100" s="590"/>
      <c r="HA100" s="812">
        <f t="shared" si="286"/>
        <v>25</v>
      </c>
      <c r="HB100" s="809">
        <f t="shared" si="287"/>
        <v>0</v>
      </c>
      <c r="HC100" s="811">
        <f t="shared" si="288"/>
        <v>0</v>
      </c>
      <c r="HD100" s="809">
        <f t="shared" si="289"/>
        <v>0</v>
      </c>
      <c r="HE100" s="812">
        <f t="shared" si="290"/>
        <v>0</v>
      </c>
      <c r="HF100" s="809">
        <f t="shared" si="291"/>
        <v>0</v>
      </c>
      <c r="HG100" s="811">
        <f t="shared" si="292"/>
        <v>0</v>
      </c>
      <c r="HH100" s="809">
        <f t="shared" si="293"/>
        <v>0</v>
      </c>
      <c r="HI100" s="591">
        <f t="shared" si="186"/>
        <v>0</v>
      </c>
      <c r="HL100" s="688">
        <f t="shared" si="185"/>
        <v>0</v>
      </c>
    </row>
    <row r="101" spans="1:220" s="592" customFormat="1" outlineLevel="1">
      <c r="A101" s="578" t="s">
        <v>386</v>
      </c>
      <c r="B101" s="579"/>
      <c r="C101" s="1207">
        <v>79</v>
      </c>
      <c r="D101" s="580"/>
      <c r="E101" s="580"/>
      <c r="F101" s="1213" t="s">
        <v>297</v>
      </c>
      <c r="G101" s="270"/>
      <c r="H101" s="270"/>
      <c r="I101" s="270"/>
      <c r="J101" s="1180">
        <v>2007</v>
      </c>
      <c r="K101" s="1180">
        <v>2010</v>
      </c>
      <c r="L101" s="581"/>
      <c r="M101" s="581"/>
      <c r="N101" s="581"/>
      <c r="O101" s="581"/>
      <c r="P101" s="273"/>
      <c r="Q101" s="273"/>
      <c r="R101" s="273"/>
      <c r="S101" s="273"/>
      <c r="T101" s="273"/>
      <c r="U101" s="582"/>
      <c r="V101" s="582"/>
      <c r="W101" s="582"/>
      <c r="X101" s="582"/>
      <c r="Y101" s="583"/>
      <c r="Z101" s="582"/>
      <c r="AA101" s="582"/>
      <c r="AB101" s="582"/>
      <c r="AC101" s="583"/>
      <c r="AD101" s="583"/>
      <c r="AE101" s="583"/>
      <c r="AF101" s="583"/>
      <c r="AG101" s="582">
        <f t="shared" si="256"/>
        <v>0</v>
      </c>
      <c r="AH101" s="582">
        <f t="shared" si="257"/>
        <v>0</v>
      </c>
      <c r="AI101" s="582">
        <f t="shared" si="258"/>
        <v>0</v>
      </c>
      <c r="AJ101" s="582">
        <f t="shared" si="259"/>
        <v>0</v>
      </c>
      <c r="AK101" s="582">
        <f t="shared" si="260"/>
        <v>0</v>
      </c>
      <c r="AL101" s="582">
        <f t="shared" si="261"/>
        <v>0</v>
      </c>
      <c r="AM101" s="582"/>
      <c r="AN101" s="582"/>
      <c r="AO101" s="582">
        <f t="shared" si="262"/>
        <v>0</v>
      </c>
      <c r="AP101" s="582">
        <f t="shared" si="263"/>
        <v>0</v>
      </c>
      <c r="AQ101" s="582"/>
      <c r="AR101" s="582"/>
      <c r="AS101" s="582">
        <f t="shared" si="264"/>
        <v>0</v>
      </c>
      <c r="AT101" s="582">
        <f t="shared" si="265"/>
        <v>0</v>
      </c>
      <c r="AU101" s="582"/>
      <c r="AV101" s="582"/>
      <c r="AW101" s="582">
        <f t="shared" si="266"/>
        <v>0</v>
      </c>
      <c r="AX101" s="582">
        <f t="shared" si="267"/>
        <v>0</v>
      </c>
      <c r="AY101" s="582"/>
      <c r="AZ101" s="582"/>
      <c r="BA101" s="582"/>
      <c r="BB101" s="582"/>
      <c r="BC101" s="582"/>
      <c r="BD101" s="582"/>
      <c r="BE101" s="582"/>
      <c r="BF101" s="582"/>
      <c r="BG101" s="582"/>
      <c r="BH101" s="582"/>
      <c r="BI101" s="582">
        <v>0</v>
      </c>
      <c r="BJ101" s="582">
        <v>0</v>
      </c>
      <c r="BK101" s="582"/>
      <c r="BL101" s="582"/>
      <c r="BM101" s="582"/>
      <c r="BN101" s="582"/>
      <c r="BO101" s="582"/>
      <c r="BP101" s="582"/>
      <c r="BQ101" s="582"/>
      <c r="BR101" s="582"/>
      <c r="BS101" s="582"/>
      <c r="BT101" s="582"/>
      <c r="BU101" s="582">
        <f t="shared" si="268"/>
        <v>798515.13</v>
      </c>
      <c r="BV101" s="582">
        <v>27411.9</v>
      </c>
      <c r="BW101" s="582">
        <v>444375.74</v>
      </c>
      <c r="BX101" s="582">
        <v>178956.32</v>
      </c>
      <c r="BY101" s="582">
        <v>147771.17000000001</v>
      </c>
      <c r="BZ101" s="582">
        <v>798515.13</v>
      </c>
      <c r="CA101" s="582"/>
      <c r="CB101" s="582"/>
      <c r="CC101" s="581" t="s">
        <v>426</v>
      </c>
      <c r="CD101" s="582"/>
      <c r="CE101" s="582"/>
      <c r="CF101" s="581"/>
      <c r="CG101" s="581"/>
      <c r="CH101" s="582"/>
      <c r="CI101" s="582"/>
      <c r="CJ101" s="582"/>
      <c r="CK101" s="582">
        <v>0</v>
      </c>
      <c r="CL101" s="582"/>
      <c r="CM101" s="582">
        <v>0</v>
      </c>
      <c r="CN101" s="582">
        <v>15307.382935937951</v>
      </c>
      <c r="CO101" s="1180">
        <v>228869.23489830515</v>
      </c>
      <c r="CP101" s="582">
        <v>0</v>
      </c>
      <c r="CQ101" s="582">
        <f t="shared" si="269"/>
        <v>0</v>
      </c>
      <c r="CR101" s="582">
        <v>0</v>
      </c>
      <c r="CS101" s="582">
        <v>0</v>
      </c>
      <c r="CT101" s="582">
        <v>0</v>
      </c>
      <c r="CU101" s="582">
        <v>0</v>
      </c>
      <c r="CV101" s="582">
        <v>0</v>
      </c>
      <c r="CW101" s="582">
        <v>0</v>
      </c>
      <c r="CX101" s="582">
        <v>0</v>
      </c>
      <c r="CY101" s="809">
        <f t="shared" si="270"/>
        <v>0</v>
      </c>
      <c r="CZ101" s="582">
        <v>0</v>
      </c>
      <c r="DA101" s="582"/>
      <c r="DB101" s="582">
        <v>21314</v>
      </c>
      <c r="DC101" s="582">
        <v>0</v>
      </c>
      <c r="DD101" s="1180">
        <v>166174.54500000001</v>
      </c>
      <c r="DE101" s="582">
        <v>21314</v>
      </c>
      <c r="DF101" s="582">
        <f t="shared" si="271"/>
        <v>21314</v>
      </c>
      <c r="DG101" s="582"/>
      <c r="DH101" s="582"/>
      <c r="DI101" s="582"/>
      <c r="DJ101" s="582">
        <v>0</v>
      </c>
      <c r="DK101" s="582"/>
      <c r="DL101" s="582">
        <v>4262.8</v>
      </c>
      <c r="DM101" s="582"/>
      <c r="DN101" s="582">
        <v>6394.2</v>
      </c>
      <c r="DO101" s="582">
        <v>10657</v>
      </c>
      <c r="DP101" s="582"/>
      <c r="DQ101" s="582">
        <v>1065.7</v>
      </c>
      <c r="DR101" s="582">
        <v>3197.1</v>
      </c>
      <c r="DS101" s="582">
        <v>6394.1999999999989</v>
      </c>
      <c r="DT101" s="582"/>
      <c r="DU101" s="582"/>
      <c r="DV101" s="582"/>
      <c r="DW101" s="582"/>
      <c r="DX101" s="582">
        <v>21314</v>
      </c>
      <c r="DY101" s="582"/>
      <c r="DZ101" s="582"/>
      <c r="EA101" s="582"/>
      <c r="EB101" s="582">
        <v>0</v>
      </c>
      <c r="EC101" s="582"/>
      <c r="ED101" s="582">
        <f t="shared" si="272"/>
        <v>0</v>
      </c>
      <c r="EE101" s="582"/>
      <c r="EF101" s="1180">
        <v>311393.21489830513</v>
      </c>
      <c r="EG101" s="582">
        <v>0</v>
      </c>
      <c r="EH101" s="582">
        <f t="shared" si="273"/>
        <v>0</v>
      </c>
      <c r="EI101" s="582"/>
      <c r="EJ101" s="582"/>
      <c r="EK101" s="582"/>
      <c r="EL101" s="582">
        <v>0</v>
      </c>
      <c r="EM101" s="582">
        <v>0</v>
      </c>
      <c r="EN101" s="582">
        <v>0</v>
      </c>
      <c r="EO101" s="582">
        <v>0</v>
      </c>
      <c r="EP101" s="582"/>
      <c r="EQ101" s="582"/>
      <c r="ER101" s="582">
        <f t="shared" si="274"/>
        <v>0</v>
      </c>
      <c r="ES101" s="584"/>
      <c r="ET101" s="585">
        <f t="shared" si="275"/>
        <v>0</v>
      </c>
      <c r="EU101" s="582">
        <f t="shared" si="276"/>
        <v>0</v>
      </c>
      <c r="EV101" s="582"/>
      <c r="EW101" s="587">
        <f t="shared" si="277"/>
        <v>0</v>
      </c>
      <c r="EX101" s="582">
        <f t="shared" si="278"/>
        <v>0</v>
      </c>
      <c r="EY101" s="582">
        <f t="shared" si="279"/>
        <v>0</v>
      </c>
      <c r="EZ101" s="582">
        <f t="shared" si="280"/>
        <v>0</v>
      </c>
      <c r="FA101" s="582">
        <f t="shared" si="281"/>
        <v>0</v>
      </c>
      <c r="FB101" s="582">
        <f t="shared" si="282"/>
        <v>0</v>
      </c>
      <c r="FC101" s="582"/>
      <c r="FD101" s="582">
        <f t="shared" si="283"/>
        <v>0</v>
      </c>
      <c r="FE101" s="582"/>
      <c r="FF101" s="582">
        <f t="shared" si="284"/>
        <v>0</v>
      </c>
      <c r="FG101" s="582"/>
      <c r="FH101" s="582"/>
      <c r="FI101" s="582"/>
      <c r="FJ101" s="582"/>
      <c r="FK101" s="582">
        <f t="shared" si="294"/>
        <v>0</v>
      </c>
      <c r="FL101" s="582">
        <f t="shared" si="295"/>
        <v>21314</v>
      </c>
      <c r="FM101" s="582">
        <f t="shared" si="296"/>
        <v>0</v>
      </c>
      <c r="FN101" s="582">
        <f t="shared" si="297"/>
        <v>0</v>
      </c>
      <c r="FO101" s="582">
        <f t="shared" si="298"/>
        <v>0</v>
      </c>
      <c r="FP101" s="582"/>
      <c r="FQ101" s="582">
        <f t="shared" si="285"/>
        <v>0</v>
      </c>
      <c r="FR101" s="582"/>
      <c r="FS101" s="582">
        <f t="shared" si="299"/>
        <v>0</v>
      </c>
      <c r="FT101" s="582"/>
      <c r="FU101" s="582"/>
      <c r="FV101" s="582"/>
      <c r="FW101" s="582"/>
      <c r="FX101" s="582"/>
      <c r="FY101" s="581" t="s">
        <v>417</v>
      </c>
      <c r="FZ101" s="582"/>
      <c r="GA101" s="582"/>
      <c r="GB101" s="582"/>
      <c r="GC101" s="582"/>
      <c r="GD101" s="582"/>
      <c r="GE101" s="582"/>
      <c r="GF101" s="599" t="s">
        <v>417</v>
      </c>
      <c r="GG101" s="582" t="s">
        <v>417</v>
      </c>
      <c r="GH101" s="582" t="s">
        <v>417</v>
      </c>
      <c r="GI101" s="582" t="s">
        <v>417</v>
      </c>
      <c r="GJ101" s="582"/>
      <c r="GK101" s="581"/>
      <c r="GL101" s="581" t="s">
        <v>418</v>
      </c>
      <c r="GM101" s="581"/>
      <c r="GN101" s="589">
        <v>5</v>
      </c>
      <c r="GO101" s="809" t="s">
        <v>433</v>
      </c>
      <c r="GP101" s="809" t="s">
        <v>1046</v>
      </c>
      <c r="GQ101" s="685"/>
      <c r="GR101" s="1002"/>
      <c r="GS101" s="590"/>
      <c r="GT101" s="811">
        <v>5</v>
      </c>
      <c r="GU101" s="811">
        <v>5</v>
      </c>
      <c r="GV101" s="590"/>
      <c r="GW101" s="312">
        <v>1</v>
      </c>
      <c r="GX101" s="590"/>
      <c r="GY101" s="590"/>
      <c r="GZ101" s="590"/>
      <c r="HA101" s="812">
        <f t="shared" si="286"/>
        <v>0</v>
      </c>
      <c r="HB101" s="809">
        <f t="shared" si="287"/>
        <v>0</v>
      </c>
      <c r="HC101" s="811">
        <f t="shared" si="288"/>
        <v>0</v>
      </c>
      <c r="HD101" s="809">
        <f t="shared" si="289"/>
        <v>0</v>
      </c>
      <c r="HE101" s="812">
        <f t="shared" si="290"/>
        <v>0</v>
      </c>
      <c r="HF101" s="809">
        <f t="shared" si="291"/>
        <v>0</v>
      </c>
      <c r="HG101" s="811">
        <f t="shared" si="292"/>
        <v>0</v>
      </c>
      <c r="HH101" s="809">
        <f t="shared" si="293"/>
        <v>0</v>
      </c>
      <c r="HI101" s="591">
        <f t="shared" si="186"/>
        <v>0</v>
      </c>
      <c r="HL101" s="688">
        <f t="shared" si="185"/>
        <v>0</v>
      </c>
    </row>
    <row r="102" spans="1:220" s="592" customFormat="1" outlineLevel="1">
      <c r="A102" s="578" t="s">
        <v>386</v>
      </c>
      <c r="B102" s="579"/>
      <c r="C102" s="1208"/>
      <c r="D102" s="580"/>
      <c r="E102" s="580"/>
      <c r="F102" s="1214"/>
      <c r="G102" s="270"/>
      <c r="H102" s="270"/>
      <c r="I102" s="270"/>
      <c r="J102" s="1181"/>
      <c r="K102" s="1181"/>
      <c r="L102" s="581"/>
      <c r="M102" s="581"/>
      <c r="N102" s="581"/>
      <c r="O102" s="581"/>
      <c r="P102" s="273"/>
      <c r="Q102" s="273"/>
      <c r="R102" s="273"/>
      <c r="S102" s="273"/>
      <c r="T102" s="273"/>
      <c r="U102" s="582"/>
      <c r="V102" s="582"/>
      <c r="W102" s="582"/>
      <c r="X102" s="582"/>
      <c r="Y102" s="583"/>
      <c r="Z102" s="582"/>
      <c r="AA102" s="582"/>
      <c r="AB102" s="582"/>
      <c r="AC102" s="583"/>
      <c r="AD102" s="583"/>
      <c r="AE102" s="583"/>
      <c r="AF102" s="583"/>
      <c r="AG102" s="582">
        <f t="shared" si="256"/>
        <v>0</v>
      </c>
      <c r="AH102" s="582">
        <f t="shared" si="257"/>
        <v>0</v>
      </c>
      <c r="AI102" s="582">
        <f t="shared" si="258"/>
        <v>0</v>
      </c>
      <c r="AJ102" s="582">
        <f t="shared" si="259"/>
        <v>0</v>
      </c>
      <c r="AK102" s="582">
        <f t="shared" si="260"/>
        <v>0</v>
      </c>
      <c r="AL102" s="582">
        <f t="shared" si="261"/>
        <v>0</v>
      </c>
      <c r="AM102" s="582"/>
      <c r="AN102" s="582"/>
      <c r="AO102" s="582">
        <f t="shared" si="262"/>
        <v>0</v>
      </c>
      <c r="AP102" s="582">
        <f t="shared" si="263"/>
        <v>0</v>
      </c>
      <c r="AQ102" s="582"/>
      <c r="AR102" s="582"/>
      <c r="AS102" s="582">
        <f t="shared" si="264"/>
        <v>0</v>
      </c>
      <c r="AT102" s="582">
        <f t="shared" si="265"/>
        <v>0</v>
      </c>
      <c r="AU102" s="582"/>
      <c r="AV102" s="582"/>
      <c r="AW102" s="582">
        <f t="shared" si="266"/>
        <v>0</v>
      </c>
      <c r="AX102" s="582">
        <f t="shared" si="267"/>
        <v>0</v>
      </c>
      <c r="AY102" s="582"/>
      <c r="AZ102" s="582"/>
      <c r="BA102" s="582"/>
      <c r="BB102" s="582"/>
      <c r="BC102" s="582"/>
      <c r="BD102" s="582"/>
      <c r="BE102" s="582"/>
      <c r="BF102" s="582"/>
      <c r="BG102" s="582"/>
      <c r="BH102" s="582"/>
      <c r="BI102" s="582">
        <v>0</v>
      </c>
      <c r="BJ102" s="582">
        <v>0</v>
      </c>
      <c r="BK102" s="582"/>
      <c r="BL102" s="582"/>
      <c r="BM102" s="582"/>
      <c r="BN102" s="582"/>
      <c r="BO102" s="582"/>
      <c r="BP102" s="582"/>
      <c r="BQ102" s="582"/>
      <c r="BR102" s="582"/>
      <c r="BS102" s="582"/>
      <c r="BT102" s="582"/>
      <c r="BU102" s="582">
        <f t="shared" si="268"/>
        <v>0</v>
      </c>
      <c r="BV102" s="582"/>
      <c r="BW102" s="582"/>
      <c r="BX102" s="582"/>
      <c r="BY102" s="582"/>
      <c r="BZ102" s="582"/>
      <c r="CA102" s="582"/>
      <c r="CB102" s="582"/>
      <c r="CC102" s="581" t="s">
        <v>425</v>
      </c>
      <c r="CD102" s="582"/>
      <c r="CE102" s="582"/>
      <c r="CF102" s="581"/>
      <c r="CG102" s="581"/>
      <c r="CH102" s="582"/>
      <c r="CI102" s="582"/>
      <c r="CJ102" s="582"/>
      <c r="CK102" s="582">
        <v>0</v>
      </c>
      <c r="CL102" s="582"/>
      <c r="CM102" s="582"/>
      <c r="CN102" s="582">
        <v>116531.16920425165</v>
      </c>
      <c r="CO102" s="1181"/>
      <c r="CP102" s="582">
        <v>0</v>
      </c>
      <c r="CQ102" s="582">
        <f t="shared" si="269"/>
        <v>0</v>
      </c>
      <c r="CR102" s="582">
        <v>0</v>
      </c>
      <c r="CS102" s="582">
        <v>0</v>
      </c>
      <c r="CT102" s="582">
        <v>0</v>
      </c>
      <c r="CU102" s="582">
        <v>0</v>
      </c>
      <c r="CV102" s="582">
        <v>0</v>
      </c>
      <c r="CW102" s="582">
        <v>0</v>
      </c>
      <c r="CX102" s="582">
        <v>0</v>
      </c>
      <c r="CY102" s="809">
        <f t="shared" si="270"/>
        <v>0</v>
      </c>
      <c r="CZ102" s="582"/>
      <c r="DA102" s="582"/>
      <c r="DB102" s="582">
        <v>162258</v>
      </c>
      <c r="DC102" s="582"/>
      <c r="DD102" s="1181"/>
      <c r="DE102" s="582">
        <v>162258</v>
      </c>
      <c r="DF102" s="582">
        <f t="shared" si="271"/>
        <v>162258</v>
      </c>
      <c r="DG102" s="582"/>
      <c r="DH102" s="582"/>
      <c r="DI102" s="582"/>
      <c r="DJ102" s="582">
        <v>0</v>
      </c>
      <c r="DK102" s="582"/>
      <c r="DL102" s="582">
        <v>32451.600000000002</v>
      </c>
      <c r="DM102" s="582"/>
      <c r="DN102" s="582">
        <v>48677.4</v>
      </c>
      <c r="DO102" s="582">
        <v>81129</v>
      </c>
      <c r="DP102" s="582"/>
      <c r="DQ102" s="582">
        <v>8112.9</v>
      </c>
      <c r="DR102" s="582">
        <v>24338.7</v>
      </c>
      <c r="DS102" s="582">
        <v>48677.400000000009</v>
      </c>
      <c r="DT102" s="582"/>
      <c r="DU102" s="582"/>
      <c r="DV102" s="582"/>
      <c r="DW102" s="582"/>
      <c r="DX102" s="582">
        <v>162258</v>
      </c>
      <c r="DY102" s="582"/>
      <c r="DZ102" s="582">
        <v>6500</v>
      </c>
      <c r="EA102" s="582"/>
      <c r="EB102" s="582"/>
      <c r="EC102" s="582"/>
      <c r="ED102" s="582">
        <f t="shared" si="272"/>
        <v>0</v>
      </c>
      <c r="EE102" s="582"/>
      <c r="EF102" s="1181"/>
      <c r="EG102" s="582">
        <v>0</v>
      </c>
      <c r="EH102" s="582">
        <f t="shared" si="273"/>
        <v>0</v>
      </c>
      <c r="EI102" s="582"/>
      <c r="EJ102" s="582"/>
      <c r="EK102" s="582"/>
      <c r="EL102" s="582">
        <v>0</v>
      </c>
      <c r="EM102" s="582">
        <v>0</v>
      </c>
      <c r="EN102" s="582">
        <v>0</v>
      </c>
      <c r="EO102" s="582">
        <v>0</v>
      </c>
      <c r="EP102" s="582"/>
      <c r="EQ102" s="582"/>
      <c r="ER102" s="582">
        <f t="shared" si="274"/>
        <v>0</v>
      </c>
      <c r="ES102" s="584"/>
      <c r="ET102" s="585">
        <f t="shared" si="275"/>
        <v>0</v>
      </c>
      <c r="EU102" s="582">
        <f t="shared" si="276"/>
        <v>0</v>
      </c>
      <c r="EV102" s="582"/>
      <c r="EW102" s="587">
        <f t="shared" si="277"/>
        <v>0</v>
      </c>
      <c r="EX102" s="582">
        <f t="shared" si="278"/>
        <v>0</v>
      </c>
      <c r="EY102" s="582">
        <f t="shared" si="279"/>
        <v>0</v>
      </c>
      <c r="EZ102" s="582">
        <f t="shared" si="280"/>
        <v>0</v>
      </c>
      <c r="FA102" s="582">
        <f t="shared" si="281"/>
        <v>0</v>
      </c>
      <c r="FB102" s="582">
        <f t="shared" si="282"/>
        <v>0</v>
      </c>
      <c r="FC102" s="582"/>
      <c r="FD102" s="582">
        <f t="shared" si="283"/>
        <v>0</v>
      </c>
      <c r="FE102" s="582"/>
      <c r="FF102" s="582">
        <f t="shared" si="284"/>
        <v>0</v>
      </c>
      <c r="FG102" s="582"/>
      <c r="FH102" s="582"/>
      <c r="FI102" s="582"/>
      <c r="FJ102" s="582"/>
      <c r="FK102" s="582">
        <f t="shared" si="294"/>
        <v>0</v>
      </c>
      <c r="FL102" s="582">
        <f t="shared" si="295"/>
        <v>0</v>
      </c>
      <c r="FM102" s="582">
        <f t="shared" si="296"/>
        <v>162258</v>
      </c>
      <c r="FN102" s="582">
        <f t="shared" si="297"/>
        <v>0</v>
      </c>
      <c r="FO102" s="582">
        <f t="shared" si="298"/>
        <v>0</v>
      </c>
      <c r="FP102" s="582"/>
      <c r="FQ102" s="582">
        <f t="shared" si="285"/>
        <v>0</v>
      </c>
      <c r="FR102" s="582"/>
      <c r="FS102" s="582">
        <f t="shared" si="299"/>
        <v>0</v>
      </c>
      <c r="FT102" s="582"/>
      <c r="FU102" s="582"/>
      <c r="FV102" s="582"/>
      <c r="FW102" s="582"/>
      <c r="FX102" s="582"/>
      <c r="FY102" s="581"/>
      <c r="FZ102" s="582"/>
      <c r="GA102" s="582"/>
      <c r="GB102" s="582"/>
      <c r="GC102" s="582"/>
      <c r="GD102" s="582"/>
      <c r="GE102" s="582"/>
      <c r="GF102" s="599"/>
      <c r="GG102" s="582"/>
      <c r="GH102" s="582"/>
      <c r="GI102" s="582"/>
      <c r="GJ102" s="582"/>
      <c r="GK102" s="581"/>
      <c r="GL102" s="581"/>
      <c r="GM102" s="581"/>
      <c r="GN102" s="589">
        <v>6</v>
      </c>
      <c r="GO102" s="809" t="s">
        <v>434</v>
      </c>
      <c r="GP102" s="809" t="s">
        <v>1046</v>
      </c>
      <c r="GQ102" s="685"/>
      <c r="GR102" s="1002"/>
      <c r="GS102" s="590"/>
      <c r="GT102" s="811">
        <v>6</v>
      </c>
      <c r="GU102" s="811">
        <v>6</v>
      </c>
      <c r="GV102" s="590"/>
      <c r="GW102" s="312">
        <v>1</v>
      </c>
      <c r="GX102" s="590"/>
      <c r="GY102" s="590"/>
      <c r="GZ102" s="590"/>
      <c r="HA102" s="812">
        <f t="shared" si="286"/>
        <v>0</v>
      </c>
      <c r="HB102" s="809">
        <f t="shared" si="287"/>
        <v>0</v>
      </c>
      <c r="HC102" s="811">
        <f t="shared" si="288"/>
        <v>0</v>
      </c>
      <c r="HD102" s="809">
        <f t="shared" si="289"/>
        <v>0</v>
      </c>
      <c r="HE102" s="812">
        <f t="shared" si="290"/>
        <v>0</v>
      </c>
      <c r="HF102" s="809">
        <f t="shared" si="291"/>
        <v>0</v>
      </c>
      <c r="HG102" s="811">
        <f t="shared" si="292"/>
        <v>0</v>
      </c>
      <c r="HH102" s="809">
        <f t="shared" si="293"/>
        <v>0</v>
      </c>
      <c r="HI102" s="591">
        <f t="shared" si="186"/>
        <v>0</v>
      </c>
      <c r="HL102" s="688">
        <f t="shared" si="185"/>
        <v>0</v>
      </c>
    </row>
    <row r="103" spans="1:220" s="592" customFormat="1" outlineLevel="1">
      <c r="A103" s="578" t="s">
        <v>386</v>
      </c>
      <c r="B103" s="579"/>
      <c r="C103" s="1209"/>
      <c r="D103" s="580"/>
      <c r="E103" s="580"/>
      <c r="F103" s="1215"/>
      <c r="G103" s="270"/>
      <c r="H103" s="270"/>
      <c r="I103" s="270"/>
      <c r="J103" s="1182"/>
      <c r="K103" s="1182"/>
      <c r="L103" s="581" t="s">
        <v>418</v>
      </c>
      <c r="M103" s="581" t="s">
        <v>417</v>
      </c>
      <c r="N103" s="581" t="s">
        <v>417</v>
      </c>
      <c r="O103" s="581" t="s">
        <v>417</v>
      </c>
      <c r="P103" s="273"/>
      <c r="Q103" s="273"/>
      <c r="R103" s="273"/>
      <c r="S103" s="273"/>
      <c r="T103" s="273"/>
      <c r="U103" s="582">
        <v>80</v>
      </c>
      <c r="V103" s="582">
        <v>0</v>
      </c>
      <c r="W103" s="582">
        <v>0</v>
      </c>
      <c r="X103" s="582">
        <v>0</v>
      </c>
      <c r="Y103" s="583"/>
      <c r="Z103" s="582"/>
      <c r="AA103" s="582"/>
      <c r="AB103" s="582"/>
      <c r="AC103" s="583"/>
      <c r="AD103" s="583"/>
      <c r="AE103" s="583"/>
      <c r="AF103" s="583"/>
      <c r="AG103" s="582">
        <f t="shared" si="256"/>
        <v>0</v>
      </c>
      <c r="AH103" s="582">
        <f t="shared" si="257"/>
        <v>0</v>
      </c>
      <c r="AI103" s="582">
        <f t="shared" si="258"/>
        <v>0</v>
      </c>
      <c r="AJ103" s="582">
        <f t="shared" si="259"/>
        <v>0</v>
      </c>
      <c r="AK103" s="582">
        <f t="shared" si="260"/>
        <v>0</v>
      </c>
      <c r="AL103" s="582">
        <f t="shared" si="261"/>
        <v>0</v>
      </c>
      <c r="AM103" s="582"/>
      <c r="AN103" s="582"/>
      <c r="AO103" s="582">
        <f t="shared" si="262"/>
        <v>0</v>
      </c>
      <c r="AP103" s="582">
        <f t="shared" si="263"/>
        <v>0</v>
      </c>
      <c r="AQ103" s="582"/>
      <c r="AR103" s="582"/>
      <c r="AS103" s="582">
        <f t="shared" si="264"/>
        <v>0</v>
      </c>
      <c r="AT103" s="582">
        <f t="shared" si="265"/>
        <v>0</v>
      </c>
      <c r="AU103" s="582"/>
      <c r="AV103" s="582"/>
      <c r="AW103" s="582">
        <f t="shared" si="266"/>
        <v>0</v>
      </c>
      <c r="AX103" s="582">
        <f t="shared" si="267"/>
        <v>0</v>
      </c>
      <c r="AY103" s="582"/>
      <c r="AZ103" s="582"/>
      <c r="BA103" s="582"/>
      <c r="BB103" s="582"/>
      <c r="BC103" s="582"/>
      <c r="BD103" s="582"/>
      <c r="BE103" s="582"/>
      <c r="BF103" s="582"/>
      <c r="BG103" s="582"/>
      <c r="BH103" s="582"/>
      <c r="BI103" s="582">
        <v>0</v>
      </c>
      <c r="BJ103" s="582">
        <v>0</v>
      </c>
      <c r="BK103" s="582"/>
      <c r="BL103" s="582"/>
      <c r="BM103" s="582"/>
      <c r="BN103" s="582"/>
      <c r="BO103" s="582"/>
      <c r="BP103" s="582"/>
      <c r="BQ103" s="582"/>
      <c r="BR103" s="582"/>
      <c r="BS103" s="582"/>
      <c r="BT103" s="582"/>
      <c r="BU103" s="582">
        <f t="shared" si="268"/>
        <v>0</v>
      </c>
      <c r="BV103" s="582">
        <v>0</v>
      </c>
      <c r="BW103" s="582">
        <v>0</v>
      </c>
      <c r="BX103" s="582">
        <v>0</v>
      </c>
      <c r="BY103" s="582">
        <v>0</v>
      </c>
      <c r="BZ103" s="582">
        <v>0</v>
      </c>
      <c r="CA103" s="582"/>
      <c r="CB103" s="582"/>
      <c r="CC103" s="581" t="s">
        <v>425</v>
      </c>
      <c r="CD103" s="582"/>
      <c r="CE103" s="582"/>
      <c r="CF103" s="581"/>
      <c r="CG103" s="581"/>
      <c r="CH103" s="582"/>
      <c r="CI103" s="582"/>
      <c r="CJ103" s="582"/>
      <c r="CK103" s="582">
        <v>0</v>
      </c>
      <c r="CL103" s="582"/>
      <c r="CM103" s="582">
        <v>0</v>
      </c>
      <c r="CN103" s="582">
        <v>17517.95461074404</v>
      </c>
      <c r="CO103" s="1182"/>
      <c r="CP103" s="582">
        <v>0</v>
      </c>
      <c r="CQ103" s="582">
        <f t="shared" si="269"/>
        <v>0</v>
      </c>
      <c r="CR103" s="582">
        <v>0</v>
      </c>
      <c r="CS103" s="582">
        <v>0</v>
      </c>
      <c r="CT103" s="582">
        <v>0</v>
      </c>
      <c r="CU103" s="582">
        <v>0</v>
      </c>
      <c r="CV103" s="582">
        <v>0</v>
      </c>
      <c r="CW103" s="582">
        <v>0</v>
      </c>
      <c r="CX103" s="582">
        <v>0</v>
      </c>
      <c r="CY103" s="809">
        <f t="shared" si="270"/>
        <v>0</v>
      </c>
      <c r="CZ103" s="582">
        <v>0</v>
      </c>
      <c r="DA103" s="582"/>
      <c r="DB103" s="582">
        <v>24392</v>
      </c>
      <c r="DC103" s="582">
        <v>0</v>
      </c>
      <c r="DD103" s="1182"/>
      <c r="DE103" s="582">
        <v>24392</v>
      </c>
      <c r="DF103" s="582">
        <f t="shared" si="271"/>
        <v>24392</v>
      </c>
      <c r="DG103" s="582"/>
      <c r="DH103" s="582"/>
      <c r="DI103" s="582"/>
      <c r="DJ103" s="582">
        <v>0</v>
      </c>
      <c r="DK103" s="582"/>
      <c r="DL103" s="582">
        <v>4878.4000000000005</v>
      </c>
      <c r="DM103" s="582"/>
      <c r="DN103" s="582">
        <v>7317.5999999999995</v>
      </c>
      <c r="DO103" s="582">
        <v>12196</v>
      </c>
      <c r="DP103" s="582"/>
      <c r="DQ103" s="582">
        <v>1219.5999999999999</v>
      </c>
      <c r="DR103" s="582">
        <v>3658.8</v>
      </c>
      <c r="DS103" s="582">
        <v>7317.5999999999995</v>
      </c>
      <c r="DT103" s="582"/>
      <c r="DU103" s="582"/>
      <c r="DV103" s="582"/>
      <c r="DW103" s="582"/>
      <c r="DX103" s="582">
        <v>24392</v>
      </c>
      <c r="DY103" s="582"/>
      <c r="DZ103" s="582"/>
      <c r="EA103" s="582"/>
      <c r="EB103" s="582">
        <v>0</v>
      </c>
      <c r="EC103" s="582"/>
      <c r="ED103" s="582">
        <f t="shared" si="272"/>
        <v>0</v>
      </c>
      <c r="EE103" s="582"/>
      <c r="EF103" s="1182"/>
      <c r="EG103" s="582">
        <v>0</v>
      </c>
      <c r="EH103" s="582">
        <f t="shared" si="273"/>
        <v>0</v>
      </c>
      <c r="EI103" s="582"/>
      <c r="EJ103" s="582"/>
      <c r="EK103" s="582"/>
      <c r="EL103" s="582">
        <v>0</v>
      </c>
      <c r="EM103" s="582">
        <v>0</v>
      </c>
      <c r="EN103" s="582">
        <v>0</v>
      </c>
      <c r="EO103" s="582">
        <v>0</v>
      </c>
      <c r="EP103" s="582"/>
      <c r="EQ103" s="582"/>
      <c r="ER103" s="582">
        <f t="shared" si="274"/>
        <v>0</v>
      </c>
      <c r="ES103" s="584"/>
      <c r="ET103" s="585">
        <f t="shared" si="275"/>
        <v>0</v>
      </c>
      <c r="EU103" s="582">
        <f t="shared" si="276"/>
        <v>0</v>
      </c>
      <c r="EV103" s="582"/>
      <c r="EW103" s="587">
        <f t="shared" si="277"/>
        <v>0</v>
      </c>
      <c r="EX103" s="582">
        <f t="shared" si="278"/>
        <v>0</v>
      </c>
      <c r="EY103" s="582">
        <f t="shared" si="279"/>
        <v>0</v>
      </c>
      <c r="EZ103" s="582">
        <f t="shared" si="280"/>
        <v>0</v>
      </c>
      <c r="FA103" s="582">
        <f t="shared" si="281"/>
        <v>0</v>
      </c>
      <c r="FB103" s="582">
        <f t="shared" si="282"/>
        <v>0</v>
      </c>
      <c r="FC103" s="582"/>
      <c r="FD103" s="582">
        <f t="shared" si="283"/>
        <v>0</v>
      </c>
      <c r="FE103" s="582"/>
      <c r="FF103" s="582">
        <f t="shared" si="284"/>
        <v>0</v>
      </c>
      <c r="FG103" s="582"/>
      <c r="FH103" s="582"/>
      <c r="FI103" s="582"/>
      <c r="FJ103" s="582"/>
      <c r="FK103" s="582">
        <f t="shared" si="294"/>
        <v>0</v>
      </c>
      <c r="FL103" s="582">
        <f t="shared" si="295"/>
        <v>0</v>
      </c>
      <c r="FM103" s="582">
        <f t="shared" si="296"/>
        <v>0</v>
      </c>
      <c r="FN103" s="582">
        <f t="shared" si="297"/>
        <v>0</v>
      </c>
      <c r="FO103" s="582">
        <f t="shared" si="298"/>
        <v>0</v>
      </c>
      <c r="FP103" s="582"/>
      <c r="FQ103" s="582">
        <f t="shared" si="285"/>
        <v>24392</v>
      </c>
      <c r="FR103" s="582"/>
      <c r="FS103" s="582">
        <f t="shared" si="299"/>
        <v>0</v>
      </c>
      <c r="FT103" s="582"/>
      <c r="FU103" s="582"/>
      <c r="FV103" s="582"/>
      <c r="FW103" s="582"/>
      <c r="FX103" s="582"/>
      <c r="FY103" s="581" t="s">
        <v>459</v>
      </c>
      <c r="FZ103" s="582"/>
      <c r="GA103" s="582"/>
      <c r="GB103" s="582"/>
      <c r="GC103" s="582"/>
      <c r="GD103" s="582"/>
      <c r="GE103" s="582"/>
      <c r="GF103" s="599" t="s">
        <v>417</v>
      </c>
      <c r="GG103" s="582" t="s">
        <v>417</v>
      </c>
      <c r="GH103" s="582" t="s">
        <v>417</v>
      </c>
      <c r="GI103" s="582" t="s">
        <v>417</v>
      </c>
      <c r="GJ103" s="582"/>
      <c r="GK103" s="581"/>
      <c r="GL103" s="581" t="s">
        <v>418</v>
      </c>
      <c r="GM103" s="581"/>
      <c r="GN103" s="589">
        <v>5</v>
      </c>
      <c r="GO103" s="809" t="s">
        <v>433</v>
      </c>
      <c r="GP103" s="809" t="s">
        <v>1046</v>
      </c>
      <c r="GQ103" s="685"/>
      <c r="GR103" s="1002"/>
      <c r="GS103" s="590"/>
      <c r="GT103" s="811">
        <v>18</v>
      </c>
      <c r="GU103" s="811">
        <v>18</v>
      </c>
      <c r="GV103" s="590"/>
      <c r="GW103" s="312">
        <v>1</v>
      </c>
      <c r="GX103" s="590"/>
      <c r="GY103" s="590"/>
      <c r="GZ103" s="590"/>
      <c r="HA103" s="812">
        <f t="shared" si="286"/>
        <v>0</v>
      </c>
      <c r="HB103" s="809">
        <f t="shared" si="287"/>
        <v>0</v>
      </c>
      <c r="HC103" s="811">
        <f t="shared" si="288"/>
        <v>0</v>
      </c>
      <c r="HD103" s="809">
        <f t="shared" si="289"/>
        <v>0</v>
      </c>
      <c r="HE103" s="812">
        <f t="shared" si="290"/>
        <v>0</v>
      </c>
      <c r="HF103" s="809">
        <f t="shared" si="291"/>
        <v>0</v>
      </c>
      <c r="HG103" s="811">
        <f t="shared" si="292"/>
        <v>0</v>
      </c>
      <c r="HH103" s="809">
        <f t="shared" si="293"/>
        <v>0</v>
      </c>
      <c r="HI103" s="591">
        <f t="shared" si="186"/>
        <v>0</v>
      </c>
      <c r="HL103" s="688">
        <f t="shared" si="185"/>
        <v>0</v>
      </c>
    </row>
    <row r="104" spans="1:220" s="592" customFormat="1" ht="24" outlineLevel="1">
      <c r="A104" s="578" t="s">
        <v>386</v>
      </c>
      <c r="B104" s="579"/>
      <c r="C104" s="580">
        <v>80</v>
      </c>
      <c r="D104" s="580"/>
      <c r="E104" s="580"/>
      <c r="F104" s="270" t="s">
        <v>298</v>
      </c>
      <c r="G104" s="270"/>
      <c r="H104" s="270"/>
      <c r="I104" s="270"/>
      <c r="J104" s="581">
        <v>2007</v>
      </c>
      <c r="K104" s="581">
        <v>2011</v>
      </c>
      <c r="L104" s="581"/>
      <c r="M104" s="581"/>
      <c r="N104" s="581"/>
      <c r="O104" s="581"/>
      <c r="P104" s="273"/>
      <c r="Q104" s="273"/>
      <c r="R104" s="273"/>
      <c r="S104" s="273"/>
      <c r="T104" s="273"/>
      <c r="U104" s="582">
        <v>0</v>
      </c>
      <c r="V104" s="582">
        <v>0</v>
      </c>
      <c r="W104" s="582"/>
      <c r="X104" s="582"/>
      <c r="Y104" s="583"/>
      <c r="Z104" s="582"/>
      <c r="AA104" s="582"/>
      <c r="AB104" s="582"/>
      <c r="AC104" s="583"/>
      <c r="AD104" s="583"/>
      <c r="AE104" s="583"/>
      <c r="AF104" s="583"/>
      <c r="AG104" s="582">
        <f t="shared" si="256"/>
        <v>0</v>
      </c>
      <c r="AH104" s="582">
        <f t="shared" si="257"/>
        <v>0</v>
      </c>
      <c r="AI104" s="582">
        <f t="shared" si="258"/>
        <v>0</v>
      </c>
      <c r="AJ104" s="582">
        <f t="shared" si="259"/>
        <v>0</v>
      </c>
      <c r="AK104" s="582">
        <f t="shared" si="260"/>
        <v>0</v>
      </c>
      <c r="AL104" s="582">
        <f t="shared" si="261"/>
        <v>0</v>
      </c>
      <c r="AM104" s="582"/>
      <c r="AN104" s="582"/>
      <c r="AO104" s="582">
        <f t="shared" si="262"/>
        <v>0</v>
      </c>
      <c r="AP104" s="582">
        <f t="shared" si="263"/>
        <v>0</v>
      </c>
      <c r="AQ104" s="582"/>
      <c r="AR104" s="582"/>
      <c r="AS104" s="582">
        <f t="shared" si="264"/>
        <v>0</v>
      </c>
      <c r="AT104" s="582">
        <f t="shared" si="265"/>
        <v>0</v>
      </c>
      <c r="AU104" s="582"/>
      <c r="AV104" s="582"/>
      <c r="AW104" s="582">
        <f t="shared" si="266"/>
        <v>0</v>
      </c>
      <c r="AX104" s="582">
        <f t="shared" si="267"/>
        <v>0</v>
      </c>
      <c r="AY104" s="582"/>
      <c r="AZ104" s="582"/>
      <c r="BA104" s="582"/>
      <c r="BB104" s="582"/>
      <c r="BC104" s="582"/>
      <c r="BD104" s="582"/>
      <c r="BE104" s="582"/>
      <c r="BF104" s="582"/>
      <c r="BG104" s="582"/>
      <c r="BH104" s="582"/>
      <c r="BI104" s="582">
        <v>0</v>
      </c>
      <c r="BJ104" s="582">
        <v>0</v>
      </c>
      <c r="BK104" s="582"/>
      <c r="BL104" s="582"/>
      <c r="BM104" s="582"/>
      <c r="BN104" s="582"/>
      <c r="BO104" s="582"/>
      <c r="BP104" s="582"/>
      <c r="BQ104" s="582"/>
      <c r="BR104" s="582"/>
      <c r="BS104" s="582"/>
      <c r="BT104" s="582"/>
      <c r="BU104" s="582">
        <f t="shared" si="268"/>
        <v>303542.44</v>
      </c>
      <c r="BV104" s="582">
        <v>15118.6</v>
      </c>
      <c r="BW104" s="582">
        <v>212486.54</v>
      </c>
      <c r="BX104" s="582">
        <v>32851.599999999999</v>
      </c>
      <c r="BY104" s="582">
        <v>43085.7</v>
      </c>
      <c r="BZ104" s="582">
        <v>303542.44</v>
      </c>
      <c r="CA104" s="582"/>
      <c r="CB104" s="582"/>
      <c r="CC104" s="581" t="s">
        <v>427</v>
      </c>
      <c r="CD104" s="582">
        <v>0.7</v>
      </c>
      <c r="CE104" s="582">
        <v>-217996</v>
      </c>
      <c r="CF104" s="581">
        <v>21</v>
      </c>
      <c r="CG104" s="581" t="s">
        <v>429</v>
      </c>
      <c r="CH104" s="582"/>
      <c r="CI104" s="582"/>
      <c r="CJ104" s="582"/>
      <c r="CK104" s="582">
        <v>0</v>
      </c>
      <c r="CL104" s="582"/>
      <c r="CM104" s="582">
        <v>191542</v>
      </c>
      <c r="CN104" s="582">
        <v>191542</v>
      </c>
      <c r="CO104" s="582"/>
      <c r="CP104" s="582">
        <v>191542</v>
      </c>
      <c r="CQ104" s="582">
        <f t="shared" si="269"/>
        <v>191542</v>
      </c>
      <c r="CR104" s="582">
        <v>0</v>
      </c>
      <c r="CS104" s="582">
        <v>38308.400000000001</v>
      </c>
      <c r="CT104" s="582">
        <v>57462.6</v>
      </c>
      <c r="CU104" s="582">
        <v>95771</v>
      </c>
      <c r="CV104" s="582">
        <v>9577.1</v>
      </c>
      <c r="CW104" s="582">
        <v>28731.3</v>
      </c>
      <c r="CX104" s="582">
        <v>57462.599999999991</v>
      </c>
      <c r="CY104" s="809">
        <f t="shared" si="270"/>
        <v>0</v>
      </c>
      <c r="CZ104" s="582"/>
      <c r="DA104" s="582"/>
      <c r="DB104" s="582"/>
      <c r="DC104" s="582"/>
      <c r="DD104" s="582"/>
      <c r="DE104" s="582">
        <v>226019.56</v>
      </c>
      <c r="DF104" s="582">
        <f t="shared" si="271"/>
        <v>226019.56</v>
      </c>
      <c r="DG104" s="582"/>
      <c r="DH104" s="582"/>
      <c r="DI104" s="582"/>
      <c r="DJ104" s="582">
        <v>0</v>
      </c>
      <c r="DK104" s="582"/>
      <c r="DL104" s="582">
        <v>45203.912000000004</v>
      </c>
      <c r="DM104" s="582"/>
      <c r="DN104" s="582">
        <v>67805.868000000002</v>
      </c>
      <c r="DO104" s="582">
        <v>113009.78</v>
      </c>
      <c r="DP104" s="582"/>
      <c r="DQ104" s="582">
        <v>11300.978000000001</v>
      </c>
      <c r="DR104" s="582">
        <v>33902.934000000001</v>
      </c>
      <c r="DS104" s="582">
        <v>67805.867999999988</v>
      </c>
      <c r="DT104" s="582"/>
      <c r="DU104" s="582"/>
      <c r="DV104" s="582"/>
      <c r="DW104" s="582">
        <v>7800</v>
      </c>
      <c r="DX104" s="582">
        <v>226019.56</v>
      </c>
      <c r="DY104" s="582">
        <v>60000</v>
      </c>
      <c r="DZ104" s="582">
        <v>4000</v>
      </c>
      <c r="EA104" s="582"/>
      <c r="EB104" s="582"/>
      <c r="EC104" s="582"/>
      <c r="ED104" s="582">
        <f t="shared" si="272"/>
        <v>0</v>
      </c>
      <c r="EE104" s="582"/>
      <c r="EF104" s="582"/>
      <c r="EG104" s="582">
        <v>201107</v>
      </c>
      <c r="EH104" s="582">
        <f t="shared" si="273"/>
        <v>201107</v>
      </c>
      <c r="EI104" s="582"/>
      <c r="EJ104" s="582"/>
      <c r="EK104" s="582"/>
      <c r="EL104" s="582">
        <v>201107</v>
      </c>
      <c r="EM104" s="582">
        <v>20110.7</v>
      </c>
      <c r="EN104" s="582">
        <v>60332.1</v>
      </c>
      <c r="EO104" s="582">
        <v>120664.19999999998</v>
      </c>
      <c r="EP104" s="582"/>
      <c r="EQ104" s="582"/>
      <c r="ER104" s="582">
        <v>0</v>
      </c>
      <c r="ES104" s="584"/>
      <c r="ET104" s="585">
        <f t="shared" si="275"/>
        <v>34477.56</v>
      </c>
      <c r="EU104" s="582">
        <f t="shared" si="276"/>
        <v>36199.26</v>
      </c>
      <c r="EV104" s="586">
        <v>2012</v>
      </c>
      <c r="EW104" s="587">
        <f t="shared" si="277"/>
        <v>2.0905850822603263E-2</v>
      </c>
      <c r="EX104" s="582">
        <f t="shared" si="278"/>
        <v>0</v>
      </c>
      <c r="EY104" s="582">
        <f t="shared" si="279"/>
        <v>0</v>
      </c>
      <c r="EZ104" s="582">
        <f t="shared" si="280"/>
        <v>0</v>
      </c>
      <c r="FA104" s="582">
        <f t="shared" si="281"/>
        <v>0</v>
      </c>
      <c r="FB104" s="582">
        <f t="shared" si="282"/>
        <v>0</v>
      </c>
      <c r="FC104" s="582"/>
      <c r="FD104" s="582">
        <f t="shared" si="283"/>
        <v>191542</v>
      </c>
      <c r="FE104" s="582"/>
      <c r="FF104" s="582">
        <f t="shared" si="284"/>
        <v>0</v>
      </c>
      <c r="FG104" s="582"/>
      <c r="FH104" s="582"/>
      <c r="FI104" s="582"/>
      <c r="FJ104" s="582"/>
      <c r="FK104" s="582">
        <f t="shared" si="294"/>
        <v>0</v>
      </c>
      <c r="FL104" s="582">
        <f t="shared" si="295"/>
        <v>0</v>
      </c>
      <c r="FM104" s="582">
        <f t="shared" si="296"/>
        <v>0</v>
      </c>
      <c r="FN104" s="582">
        <f t="shared" si="297"/>
        <v>0</v>
      </c>
      <c r="FO104" s="582">
        <f t="shared" si="298"/>
        <v>0</v>
      </c>
      <c r="FP104" s="582"/>
      <c r="FQ104" s="582">
        <f t="shared" si="285"/>
        <v>226019.56</v>
      </c>
      <c r="FR104" s="582"/>
      <c r="FS104" s="582">
        <f t="shared" si="299"/>
        <v>0</v>
      </c>
      <c r="FT104" s="582"/>
      <c r="FU104" s="582"/>
      <c r="FV104" s="582"/>
      <c r="FW104" s="582"/>
      <c r="FX104" s="582"/>
      <c r="FY104" s="581" t="s">
        <v>459</v>
      </c>
      <c r="FZ104" s="582"/>
      <c r="GA104" s="582"/>
      <c r="GB104" s="582"/>
      <c r="GC104" s="582"/>
      <c r="GD104" s="582"/>
      <c r="GE104" s="582"/>
      <c r="GF104" s="599" t="s">
        <v>417</v>
      </c>
      <c r="GG104" s="582" t="s">
        <v>417</v>
      </c>
      <c r="GH104" s="582" t="s">
        <v>417</v>
      </c>
      <c r="GI104" s="582" t="s">
        <v>418</v>
      </c>
      <c r="GJ104" s="582">
        <v>39</v>
      </c>
      <c r="GK104" s="581"/>
      <c r="GL104" s="581"/>
      <c r="GM104" s="581"/>
      <c r="GN104" s="589">
        <v>5</v>
      </c>
      <c r="GO104" s="809" t="s">
        <v>433</v>
      </c>
      <c r="GP104" s="809" t="s">
        <v>1045</v>
      </c>
      <c r="GQ104" s="685"/>
      <c r="GR104" s="1002"/>
      <c r="GS104" s="813" t="s">
        <v>409</v>
      </c>
      <c r="GT104" s="811">
        <v>18</v>
      </c>
      <c r="GU104" s="811">
        <v>18</v>
      </c>
      <c r="GV104" s="590"/>
      <c r="GW104" s="312">
        <v>1</v>
      </c>
      <c r="GX104" s="590"/>
      <c r="GY104" s="590"/>
      <c r="GZ104" s="590"/>
      <c r="HA104" s="812">
        <f t="shared" si="286"/>
        <v>0</v>
      </c>
      <c r="HB104" s="809">
        <f t="shared" si="287"/>
        <v>201107</v>
      </c>
      <c r="HC104" s="811">
        <f t="shared" si="288"/>
        <v>0</v>
      </c>
      <c r="HD104" s="809">
        <f t="shared" si="289"/>
        <v>0</v>
      </c>
      <c r="HE104" s="812">
        <f t="shared" si="290"/>
        <v>0</v>
      </c>
      <c r="HF104" s="809">
        <f t="shared" si="291"/>
        <v>0</v>
      </c>
      <c r="HG104" s="811">
        <f t="shared" si="292"/>
        <v>0</v>
      </c>
      <c r="HH104" s="809">
        <f t="shared" si="293"/>
        <v>0</v>
      </c>
      <c r="HI104" s="591">
        <f t="shared" si="186"/>
        <v>0</v>
      </c>
      <c r="HL104" s="688">
        <f t="shared" si="185"/>
        <v>0</v>
      </c>
    </row>
    <row r="105" spans="1:220" s="592" customFormat="1" ht="48" outlineLevel="1">
      <c r="A105" s="578" t="s">
        <v>386</v>
      </c>
      <c r="B105" s="579"/>
      <c r="C105" s="580">
        <v>81</v>
      </c>
      <c r="D105" s="580"/>
      <c r="E105" s="580"/>
      <c r="F105" s="270" t="s">
        <v>299</v>
      </c>
      <c r="G105" s="270"/>
      <c r="H105" s="270"/>
      <c r="I105" s="270"/>
      <c r="J105" s="581">
        <v>2009</v>
      </c>
      <c r="K105" s="581">
        <v>2011</v>
      </c>
      <c r="L105" s="581" t="s">
        <v>418</v>
      </c>
      <c r="M105" s="581" t="s">
        <v>417</v>
      </c>
      <c r="N105" s="581" t="s">
        <v>417</v>
      </c>
      <c r="O105" s="581" t="s">
        <v>417</v>
      </c>
      <c r="P105" s="273" t="s">
        <v>1345</v>
      </c>
      <c r="Q105" s="273" t="s">
        <v>1345</v>
      </c>
      <c r="R105" s="273" t="s">
        <v>1188</v>
      </c>
      <c r="S105" s="273">
        <v>2</v>
      </c>
      <c r="T105" s="273">
        <v>32</v>
      </c>
      <c r="U105" s="582">
        <v>50</v>
      </c>
      <c r="V105" s="582">
        <v>0</v>
      </c>
      <c r="W105" s="582">
        <v>0</v>
      </c>
      <c r="X105" s="582">
        <v>0</v>
      </c>
      <c r="Y105" s="583">
        <v>25</v>
      </c>
      <c r="Z105" s="582"/>
      <c r="AA105" s="582"/>
      <c r="AB105" s="582"/>
      <c r="AC105" s="583">
        <v>25</v>
      </c>
      <c r="AD105" s="583"/>
      <c r="AE105" s="583"/>
      <c r="AF105" s="583"/>
      <c r="AG105" s="582">
        <f t="shared" si="256"/>
        <v>25</v>
      </c>
      <c r="AH105" s="582">
        <f t="shared" si="257"/>
        <v>0</v>
      </c>
      <c r="AI105" s="582">
        <f t="shared" si="258"/>
        <v>0</v>
      </c>
      <c r="AJ105" s="582">
        <f t="shared" si="259"/>
        <v>0</v>
      </c>
      <c r="AK105" s="582">
        <f t="shared" si="260"/>
        <v>0</v>
      </c>
      <c r="AL105" s="582">
        <f t="shared" si="261"/>
        <v>0</v>
      </c>
      <c r="AM105" s="582"/>
      <c r="AN105" s="582"/>
      <c r="AO105" s="582">
        <f t="shared" si="262"/>
        <v>0</v>
      </c>
      <c r="AP105" s="582">
        <f t="shared" si="263"/>
        <v>0</v>
      </c>
      <c r="AQ105" s="582"/>
      <c r="AR105" s="582"/>
      <c r="AS105" s="582">
        <f t="shared" si="264"/>
        <v>0</v>
      </c>
      <c r="AT105" s="582">
        <f t="shared" si="265"/>
        <v>0</v>
      </c>
      <c r="AU105" s="582"/>
      <c r="AV105" s="582"/>
      <c r="AW105" s="582">
        <f t="shared" si="266"/>
        <v>25</v>
      </c>
      <c r="AX105" s="582">
        <f t="shared" si="267"/>
        <v>0</v>
      </c>
      <c r="AY105" s="582"/>
      <c r="AZ105" s="582"/>
      <c r="BA105" s="582"/>
      <c r="BB105" s="582"/>
      <c r="BC105" s="582"/>
      <c r="BD105" s="582"/>
      <c r="BE105" s="582"/>
      <c r="BF105" s="582"/>
      <c r="BG105" s="582"/>
      <c r="BH105" s="582"/>
      <c r="BI105" s="582">
        <v>25</v>
      </c>
      <c r="BJ105" s="582">
        <v>0</v>
      </c>
      <c r="BK105" s="582"/>
      <c r="BL105" s="582"/>
      <c r="BM105" s="582">
        <v>0</v>
      </c>
      <c r="BN105" s="582"/>
      <c r="BO105" s="582"/>
      <c r="BP105" s="582"/>
      <c r="BQ105" s="582">
        <v>0</v>
      </c>
      <c r="BR105" s="582"/>
      <c r="BS105" s="582"/>
      <c r="BT105" s="582"/>
      <c r="BU105" s="582">
        <f t="shared" si="268"/>
        <v>230938</v>
      </c>
      <c r="BV105" s="582">
        <v>19427</v>
      </c>
      <c r="BW105" s="582">
        <v>110000</v>
      </c>
      <c r="BX105" s="582">
        <v>59511</v>
      </c>
      <c r="BY105" s="582">
        <v>42000</v>
      </c>
      <c r="BZ105" s="582">
        <v>230938</v>
      </c>
      <c r="CA105" s="582"/>
      <c r="CB105" s="582"/>
      <c r="CC105" s="581" t="s">
        <v>425</v>
      </c>
      <c r="CD105" s="582">
        <v>38.5</v>
      </c>
      <c r="CE105" s="582">
        <v>339684</v>
      </c>
      <c r="CF105" s="581">
        <v>3.1</v>
      </c>
      <c r="CG105" s="581">
        <v>4</v>
      </c>
      <c r="CH105" s="582"/>
      <c r="CI105" s="582"/>
      <c r="CJ105" s="582"/>
      <c r="CK105" s="582">
        <v>45846.66</v>
      </c>
      <c r="CL105" s="582"/>
      <c r="CM105" s="582">
        <v>100229.86560451968</v>
      </c>
      <c r="CN105" s="582">
        <v>100229.86560451968</v>
      </c>
      <c r="CO105" s="582">
        <v>122168.9643954803</v>
      </c>
      <c r="CP105" s="582">
        <v>100229.86560451968</v>
      </c>
      <c r="CQ105" s="582">
        <f t="shared" si="269"/>
        <v>100229.86560451968</v>
      </c>
      <c r="CR105" s="582">
        <v>0</v>
      </c>
      <c r="CS105" s="582">
        <v>20045.973120903938</v>
      </c>
      <c r="CT105" s="582">
        <v>30068.959681355904</v>
      </c>
      <c r="CU105" s="582">
        <v>50114.932802259842</v>
      </c>
      <c r="CV105" s="582">
        <v>5011.4932802259837</v>
      </c>
      <c r="CW105" s="582">
        <v>15034.479840677954</v>
      </c>
      <c r="CX105" s="582">
        <v>30068.959681355904</v>
      </c>
      <c r="CY105" s="809">
        <f t="shared" si="270"/>
        <v>0</v>
      </c>
      <c r="CZ105" s="582">
        <v>0</v>
      </c>
      <c r="DA105" s="582"/>
      <c r="DB105" s="582">
        <v>0</v>
      </c>
      <c r="DC105" s="582">
        <v>0</v>
      </c>
      <c r="DD105" s="582">
        <v>94159.377986666746</v>
      </c>
      <c r="DE105" s="582">
        <v>118271.24141333322</v>
      </c>
      <c r="DF105" s="582">
        <f t="shared" si="271"/>
        <v>118271.24141333322</v>
      </c>
      <c r="DG105" s="582"/>
      <c r="DH105" s="582"/>
      <c r="DI105" s="582"/>
      <c r="DJ105" s="582">
        <v>0</v>
      </c>
      <c r="DK105" s="582"/>
      <c r="DL105" s="582">
        <v>23654.248282666646</v>
      </c>
      <c r="DM105" s="582"/>
      <c r="DN105" s="582">
        <v>35481.372423999965</v>
      </c>
      <c r="DO105" s="582">
        <v>59135.62070666661</v>
      </c>
      <c r="DP105" s="582"/>
      <c r="DQ105" s="582">
        <v>5913.5620706666614</v>
      </c>
      <c r="DR105" s="582">
        <v>17740.686211999982</v>
      </c>
      <c r="DS105" s="582">
        <v>35481.372423999972</v>
      </c>
      <c r="DT105" s="582"/>
      <c r="DU105" s="582"/>
      <c r="DV105" s="582"/>
      <c r="DW105" s="582">
        <v>7800</v>
      </c>
      <c r="DX105" s="582">
        <v>118271.24141333322</v>
      </c>
      <c r="DY105" s="582">
        <v>35000</v>
      </c>
      <c r="DZ105" s="582">
        <v>4500</v>
      </c>
      <c r="EA105" s="582"/>
      <c r="EB105" s="582">
        <v>0</v>
      </c>
      <c r="EC105" s="582"/>
      <c r="ED105" s="582">
        <f t="shared" si="272"/>
        <v>0</v>
      </c>
      <c r="EE105" s="582"/>
      <c r="EF105" s="582">
        <v>84861.474395480298</v>
      </c>
      <c r="EG105" s="582">
        <v>146076.5256045197</v>
      </c>
      <c r="EH105" s="582">
        <f t="shared" si="273"/>
        <v>146076.5256045197</v>
      </c>
      <c r="EI105" s="582"/>
      <c r="EJ105" s="582"/>
      <c r="EK105" s="582"/>
      <c r="EL105" s="582">
        <v>146076.5256045197</v>
      </c>
      <c r="EM105" s="582">
        <v>14607.652560451972</v>
      </c>
      <c r="EN105" s="582">
        <v>43822.957681355911</v>
      </c>
      <c r="EO105" s="582">
        <v>87645.915362711821</v>
      </c>
      <c r="EP105" s="582"/>
      <c r="EQ105" s="582"/>
      <c r="ER105" s="582">
        <f t="shared" si="274"/>
        <v>0</v>
      </c>
      <c r="ES105" s="584"/>
      <c r="ET105" s="585">
        <f t="shared" si="275"/>
        <v>18041.375808813544</v>
      </c>
      <c r="EU105" s="582">
        <f t="shared" si="276"/>
        <v>26293.774608813546</v>
      </c>
      <c r="EV105" s="586">
        <v>2012</v>
      </c>
      <c r="EW105" s="587">
        <f t="shared" si="277"/>
        <v>1.0939588279842868E-2</v>
      </c>
      <c r="EX105" s="582">
        <f t="shared" si="278"/>
        <v>100229.86560451968</v>
      </c>
      <c r="EY105" s="582">
        <f t="shared" si="279"/>
        <v>0</v>
      </c>
      <c r="EZ105" s="582">
        <f t="shared" si="280"/>
        <v>0</v>
      </c>
      <c r="FA105" s="582">
        <f t="shared" si="281"/>
        <v>0</v>
      </c>
      <c r="FB105" s="582">
        <f t="shared" si="282"/>
        <v>0</v>
      </c>
      <c r="FC105" s="582"/>
      <c r="FD105" s="582">
        <f t="shared" si="283"/>
        <v>0</v>
      </c>
      <c r="FE105" s="582"/>
      <c r="FF105" s="582">
        <f t="shared" si="284"/>
        <v>0</v>
      </c>
      <c r="FG105" s="582"/>
      <c r="FH105" s="582"/>
      <c r="FI105" s="582"/>
      <c r="FJ105" s="582"/>
      <c r="FK105" s="582">
        <f t="shared" si="294"/>
        <v>118271.24141333322</v>
      </c>
      <c r="FL105" s="582">
        <f t="shared" si="295"/>
        <v>0</v>
      </c>
      <c r="FM105" s="582">
        <f t="shared" si="296"/>
        <v>0</v>
      </c>
      <c r="FN105" s="582">
        <f t="shared" si="297"/>
        <v>0</v>
      </c>
      <c r="FO105" s="582">
        <f t="shared" si="298"/>
        <v>0</v>
      </c>
      <c r="FP105" s="582"/>
      <c r="FQ105" s="582">
        <f t="shared" si="285"/>
        <v>0</v>
      </c>
      <c r="FR105" s="582"/>
      <c r="FS105" s="582">
        <f t="shared" si="299"/>
        <v>0</v>
      </c>
      <c r="FT105" s="582"/>
      <c r="FU105" s="582"/>
      <c r="FV105" s="582"/>
      <c r="FW105" s="582"/>
      <c r="FX105" s="582"/>
      <c r="FY105" s="581" t="s">
        <v>417</v>
      </c>
      <c r="FZ105" s="582"/>
      <c r="GA105" s="582"/>
      <c r="GB105" s="582"/>
      <c r="GC105" s="582"/>
      <c r="GD105" s="582"/>
      <c r="GE105" s="582"/>
      <c r="GF105" s="599" t="s">
        <v>417</v>
      </c>
      <c r="GG105" s="582" t="s">
        <v>417</v>
      </c>
      <c r="GH105" s="582" t="s">
        <v>417</v>
      </c>
      <c r="GI105" s="582" t="s">
        <v>417</v>
      </c>
      <c r="GJ105" s="582" t="s">
        <v>417</v>
      </c>
      <c r="GK105" s="581"/>
      <c r="GL105" s="581" t="s">
        <v>418</v>
      </c>
      <c r="GM105" s="581"/>
      <c r="GN105" s="589">
        <v>7</v>
      </c>
      <c r="GO105" s="809" t="s">
        <v>432</v>
      </c>
      <c r="GP105" s="809" t="s">
        <v>1046</v>
      </c>
      <c r="GQ105" s="685"/>
      <c r="GR105" s="1002"/>
      <c r="GS105" s="590"/>
      <c r="GT105" s="811">
        <v>2</v>
      </c>
      <c r="GU105" s="811">
        <v>2</v>
      </c>
      <c r="GV105" s="590"/>
      <c r="GW105" s="312">
        <v>1</v>
      </c>
      <c r="GX105" s="590"/>
      <c r="GY105" s="590"/>
      <c r="GZ105" s="590"/>
      <c r="HA105" s="812">
        <f t="shared" si="286"/>
        <v>25</v>
      </c>
      <c r="HB105" s="809">
        <f t="shared" si="287"/>
        <v>146076.5256045197</v>
      </c>
      <c r="HC105" s="811">
        <f t="shared" si="288"/>
        <v>0</v>
      </c>
      <c r="HD105" s="809">
        <f t="shared" si="289"/>
        <v>0</v>
      </c>
      <c r="HE105" s="812">
        <f t="shared" si="290"/>
        <v>0</v>
      </c>
      <c r="HF105" s="809">
        <f t="shared" si="291"/>
        <v>0</v>
      </c>
      <c r="HG105" s="811">
        <f t="shared" si="292"/>
        <v>0</v>
      </c>
      <c r="HH105" s="809">
        <f t="shared" si="293"/>
        <v>0</v>
      </c>
      <c r="HI105" s="591">
        <f t="shared" si="186"/>
        <v>0</v>
      </c>
      <c r="HL105" s="688">
        <f t="shared" si="185"/>
        <v>0</v>
      </c>
    </row>
    <row r="106" spans="1:220" s="592" customFormat="1" ht="60" outlineLevel="1">
      <c r="A106" s="578" t="s">
        <v>386</v>
      </c>
      <c r="B106" s="579"/>
      <c r="C106" s="580">
        <v>82</v>
      </c>
      <c r="D106" s="580"/>
      <c r="E106" s="580"/>
      <c r="F106" s="270" t="s">
        <v>300</v>
      </c>
      <c r="G106" s="270"/>
      <c r="H106" s="270"/>
      <c r="I106" s="270"/>
      <c r="J106" s="581">
        <v>2011</v>
      </c>
      <c r="K106" s="581">
        <v>2012</v>
      </c>
      <c r="L106" s="581"/>
      <c r="M106" s="581"/>
      <c r="N106" s="581"/>
      <c r="O106" s="581"/>
      <c r="P106" s="273" t="s">
        <v>1345</v>
      </c>
      <c r="Q106" s="273" t="s">
        <v>1345</v>
      </c>
      <c r="R106" s="273" t="s">
        <v>1188</v>
      </c>
      <c r="S106" s="273">
        <v>2</v>
      </c>
      <c r="T106" s="273">
        <v>32</v>
      </c>
      <c r="U106" s="582">
        <v>50</v>
      </c>
      <c r="V106" s="582"/>
      <c r="W106" s="582"/>
      <c r="X106" s="582"/>
      <c r="Y106" s="583">
        <v>0</v>
      </c>
      <c r="Z106" s="582"/>
      <c r="AA106" s="582"/>
      <c r="AB106" s="582"/>
      <c r="AC106" s="583">
        <v>0</v>
      </c>
      <c r="AD106" s="583"/>
      <c r="AE106" s="583"/>
      <c r="AF106" s="583"/>
      <c r="AG106" s="582">
        <f t="shared" si="256"/>
        <v>0</v>
      </c>
      <c r="AH106" s="582">
        <f t="shared" si="257"/>
        <v>0</v>
      </c>
      <c r="AI106" s="582">
        <f t="shared" si="258"/>
        <v>0</v>
      </c>
      <c r="AJ106" s="582">
        <f t="shared" si="259"/>
        <v>0</v>
      </c>
      <c r="AK106" s="582">
        <f t="shared" si="260"/>
        <v>0</v>
      </c>
      <c r="AL106" s="582">
        <f t="shared" si="261"/>
        <v>0</v>
      </c>
      <c r="AM106" s="582"/>
      <c r="AN106" s="582"/>
      <c r="AO106" s="582">
        <f t="shared" si="262"/>
        <v>0</v>
      </c>
      <c r="AP106" s="582">
        <f t="shared" si="263"/>
        <v>0</v>
      </c>
      <c r="AQ106" s="582"/>
      <c r="AR106" s="582"/>
      <c r="AS106" s="582">
        <f t="shared" si="264"/>
        <v>0</v>
      </c>
      <c r="AT106" s="582">
        <f t="shared" si="265"/>
        <v>0</v>
      </c>
      <c r="AU106" s="582"/>
      <c r="AV106" s="582"/>
      <c r="AW106" s="582">
        <f t="shared" si="266"/>
        <v>0</v>
      </c>
      <c r="AX106" s="582">
        <f t="shared" si="267"/>
        <v>0</v>
      </c>
      <c r="AY106" s="582"/>
      <c r="AZ106" s="582"/>
      <c r="BA106" s="582"/>
      <c r="BB106" s="582"/>
      <c r="BC106" s="582"/>
      <c r="BD106" s="582"/>
      <c r="BE106" s="582"/>
      <c r="BF106" s="582"/>
      <c r="BG106" s="582"/>
      <c r="BH106" s="582"/>
      <c r="BI106" s="582">
        <v>0</v>
      </c>
      <c r="BJ106" s="582">
        <v>0</v>
      </c>
      <c r="BK106" s="582"/>
      <c r="BL106" s="582"/>
      <c r="BM106" s="582">
        <v>0</v>
      </c>
      <c r="BN106" s="582"/>
      <c r="BO106" s="582"/>
      <c r="BP106" s="582"/>
      <c r="BQ106" s="582">
        <v>0</v>
      </c>
      <c r="BR106" s="582"/>
      <c r="BS106" s="582"/>
      <c r="BT106" s="582"/>
      <c r="BU106" s="582">
        <f t="shared" si="268"/>
        <v>212540</v>
      </c>
      <c r="BV106" s="582">
        <v>25120</v>
      </c>
      <c r="BW106" s="582">
        <v>141420</v>
      </c>
      <c r="BX106" s="582">
        <v>46000</v>
      </c>
      <c r="BY106" s="582"/>
      <c r="BZ106" s="582">
        <v>212540</v>
      </c>
      <c r="CA106" s="582"/>
      <c r="CB106" s="582"/>
      <c r="CC106" s="581" t="s">
        <v>425</v>
      </c>
      <c r="CD106" s="582">
        <v>48.9</v>
      </c>
      <c r="CE106" s="582">
        <v>2201062</v>
      </c>
      <c r="CF106" s="581">
        <v>1.1000000000000001</v>
      </c>
      <c r="CG106" s="581">
        <v>1.9</v>
      </c>
      <c r="CH106" s="582"/>
      <c r="CI106" s="582"/>
      <c r="CJ106" s="582"/>
      <c r="CK106" s="582"/>
      <c r="CL106" s="582"/>
      <c r="CM106" s="582">
        <v>195400</v>
      </c>
      <c r="CN106" s="582">
        <v>195400</v>
      </c>
      <c r="CO106" s="582"/>
      <c r="CP106" s="582">
        <v>50747</v>
      </c>
      <c r="CQ106" s="582">
        <f t="shared" si="269"/>
        <v>50747</v>
      </c>
      <c r="CR106" s="582">
        <v>0</v>
      </c>
      <c r="CS106" s="582">
        <v>10149.400000000001</v>
      </c>
      <c r="CT106" s="582">
        <v>15224.099999999999</v>
      </c>
      <c r="CU106" s="582">
        <v>25373.5</v>
      </c>
      <c r="CV106" s="582">
        <v>2537.35</v>
      </c>
      <c r="CW106" s="582">
        <v>7612.05</v>
      </c>
      <c r="CX106" s="582">
        <v>15224.100000000002</v>
      </c>
      <c r="CY106" s="809">
        <f t="shared" si="270"/>
        <v>0</v>
      </c>
      <c r="CZ106" s="582">
        <v>144653</v>
      </c>
      <c r="DA106" s="582"/>
      <c r="DB106" s="582"/>
      <c r="DC106" s="582"/>
      <c r="DD106" s="582"/>
      <c r="DE106" s="582">
        <v>59881.46</v>
      </c>
      <c r="DF106" s="582">
        <f t="shared" si="271"/>
        <v>59881.46</v>
      </c>
      <c r="DG106" s="582"/>
      <c r="DH106" s="582"/>
      <c r="DI106" s="582"/>
      <c r="DJ106" s="582">
        <v>0</v>
      </c>
      <c r="DK106" s="582"/>
      <c r="DL106" s="582">
        <v>11976.292000000001</v>
      </c>
      <c r="DM106" s="582"/>
      <c r="DN106" s="582">
        <v>17964.437999999998</v>
      </c>
      <c r="DO106" s="582">
        <v>29940.73</v>
      </c>
      <c r="DP106" s="582"/>
      <c r="DQ106" s="582">
        <v>2994.0729999999999</v>
      </c>
      <c r="DR106" s="582">
        <v>8982.219000000001</v>
      </c>
      <c r="DS106" s="582">
        <v>17964.437999999998</v>
      </c>
      <c r="DT106" s="582"/>
      <c r="DU106" s="582"/>
      <c r="DV106" s="582"/>
      <c r="DW106" s="582">
        <v>7800</v>
      </c>
      <c r="DX106" s="582">
        <v>59881.46</v>
      </c>
      <c r="DY106" s="582">
        <v>35000</v>
      </c>
      <c r="DZ106" s="582">
        <v>4500</v>
      </c>
      <c r="EA106" s="582"/>
      <c r="EB106" s="582">
        <v>170690.53999999998</v>
      </c>
      <c r="EC106" s="582"/>
      <c r="ED106" s="582">
        <f t="shared" si="272"/>
        <v>0</v>
      </c>
      <c r="EE106" s="582"/>
      <c r="EF106" s="582"/>
      <c r="EG106" s="582">
        <v>0</v>
      </c>
      <c r="EH106" s="582">
        <f t="shared" si="273"/>
        <v>0</v>
      </c>
      <c r="EI106" s="582"/>
      <c r="EJ106" s="582"/>
      <c r="EK106" s="582"/>
      <c r="EL106" s="582">
        <v>0</v>
      </c>
      <c r="EM106" s="582">
        <v>0</v>
      </c>
      <c r="EN106" s="582">
        <v>0</v>
      </c>
      <c r="EO106" s="582">
        <v>0</v>
      </c>
      <c r="EP106" s="582">
        <v>212540</v>
      </c>
      <c r="EQ106" s="582"/>
      <c r="ER106" s="582">
        <f t="shared" si="274"/>
        <v>50747</v>
      </c>
      <c r="ES106" s="584"/>
      <c r="ET106" s="585">
        <f t="shared" si="275"/>
        <v>9134.4599999999991</v>
      </c>
      <c r="EU106" s="582">
        <f t="shared" si="276"/>
        <v>0</v>
      </c>
      <c r="EV106" s="586">
        <v>2012</v>
      </c>
      <c r="EW106" s="587">
        <f t="shared" si="277"/>
        <v>5.53878111168646E-3</v>
      </c>
      <c r="EX106" s="582">
        <f t="shared" si="278"/>
        <v>0</v>
      </c>
      <c r="EY106" s="582">
        <f t="shared" si="279"/>
        <v>0</v>
      </c>
      <c r="EZ106" s="582">
        <f t="shared" si="280"/>
        <v>0</v>
      </c>
      <c r="FA106" s="582">
        <f t="shared" si="281"/>
        <v>0</v>
      </c>
      <c r="FB106" s="582">
        <f t="shared" si="282"/>
        <v>0</v>
      </c>
      <c r="FC106" s="582"/>
      <c r="FD106" s="582">
        <f t="shared" si="283"/>
        <v>50747</v>
      </c>
      <c r="FE106" s="582"/>
      <c r="FF106" s="582">
        <f t="shared" si="284"/>
        <v>0</v>
      </c>
      <c r="FG106" s="582"/>
      <c r="FH106" s="582"/>
      <c r="FI106" s="582"/>
      <c r="FJ106" s="582"/>
      <c r="FK106" s="582">
        <f t="shared" si="294"/>
        <v>0</v>
      </c>
      <c r="FL106" s="582">
        <f t="shared" si="295"/>
        <v>0</v>
      </c>
      <c r="FM106" s="582">
        <f t="shared" si="296"/>
        <v>0</v>
      </c>
      <c r="FN106" s="582">
        <f t="shared" si="297"/>
        <v>0</v>
      </c>
      <c r="FO106" s="582">
        <f t="shared" si="298"/>
        <v>0</v>
      </c>
      <c r="FP106" s="582"/>
      <c r="FQ106" s="582">
        <f t="shared" si="285"/>
        <v>59881.46</v>
      </c>
      <c r="FR106" s="582"/>
      <c r="FS106" s="582">
        <f t="shared" si="299"/>
        <v>0</v>
      </c>
      <c r="FT106" s="582"/>
      <c r="FU106" s="582"/>
      <c r="FV106" s="582"/>
      <c r="FW106" s="582"/>
      <c r="FX106" s="582"/>
      <c r="FY106" s="581" t="s">
        <v>459</v>
      </c>
      <c r="FZ106" s="582"/>
      <c r="GA106" s="582"/>
      <c r="GB106" s="582"/>
      <c r="GC106" s="582"/>
      <c r="GD106" s="582"/>
      <c r="GE106" s="582"/>
      <c r="GF106" s="599"/>
      <c r="GG106" s="582"/>
      <c r="GH106" s="582"/>
      <c r="GI106" s="582"/>
      <c r="GJ106" s="582"/>
      <c r="GK106" s="581"/>
      <c r="GL106" s="581"/>
      <c r="GM106" s="581"/>
      <c r="GN106" s="589">
        <v>5</v>
      </c>
      <c r="GO106" s="809" t="s">
        <v>433</v>
      </c>
      <c r="GP106" s="809" t="s">
        <v>1046</v>
      </c>
      <c r="GQ106" s="685"/>
      <c r="GR106" s="1002"/>
      <c r="GS106" s="590"/>
      <c r="GT106" s="811">
        <v>18</v>
      </c>
      <c r="GU106" s="811">
        <v>18</v>
      </c>
      <c r="GV106" s="590"/>
      <c r="GW106" s="312">
        <v>1</v>
      </c>
      <c r="GX106" s="590"/>
      <c r="GY106" s="590"/>
      <c r="GZ106" s="590"/>
      <c r="HA106" s="812">
        <f t="shared" si="286"/>
        <v>0</v>
      </c>
      <c r="HB106" s="809">
        <f t="shared" si="287"/>
        <v>0</v>
      </c>
      <c r="HC106" s="811">
        <f t="shared" si="288"/>
        <v>0</v>
      </c>
      <c r="HD106" s="809">
        <f t="shared" si="289"/>
        <v>0</v>
      </c>
      <c r="HE106" s="812">
        <f t="shared" si="290"/>
        <v>0</v>
      </c>
      <c r="HF106" s="809">
        <f t="shared" si="291"/>
        <v>0</v>
      </c>
      <c r="HG106" s="811">
        <f t="shared" si="292"/>
        <v>0</v>
      </c>
      <c r="HH106" s="809">
        <f t="shared" si="293"/>
        <v>0</v>
      </c>
      <c r="HI106" s="591">
        <f t="shared" si="186"/>
        <v>0</v>
      </c>
      <c r="HL106" s="688">
        <f t="shared" si="185"/>
        <v>0</v>
      </c>
    </row>
    <row r="107" spans="1:220" s="592" customFormat="1" ht="24" outlineLevel="1">
      <c r="A107" s="578" t="s">
        <v>390</v>
      </c>
      <c r="B107" s="579"/>
      <c r="C107" s="580">
        <v>83</v>
      </c>
      <c r="D107" s="580"/>
      <c r="E107" s="580"/>
      <c r="F107" s="270" t="s">
        <v>301</v>
      </c>
      <c r="G107" s="270"/>
      <c r="H107" s="270"/>
      <c r="I107" s="270"/>
      <c r="J107" s="581">
        <v>2011</v>
      </c>
      <c r="K107" s="581">
        <v>2012</v>
      </c>
      <c r="L107" s="581"/>
      <c r="M107" s="581"/>
      <c r="N107" s="581"/>
      <c r="O107" s="581"/>
      <c r="P107" s="273">
        <v>0</v>
      </c>
      <c r="Q107" s="273">
        <v>0</v>
      </c>
      <c r="R107" s="273" t="s">
        <v>1359</v>
      </c>
      <c r="S107" s="273">
        <v>2</v>
      </c>
      <c r="T107" s="273">
        <v>28</v>
      </c>
      <c r="U107" s="582">
        <v>80</v>
      </c>
      <c r="V107" s="582"/>
      <c r="W107" s="582"/>
      <c r="X107" s="582"/>
      <c r="Y107" s="583"/>
      <c r="Z107" s="582"/>
      <c r="AA107" s="582"/>
      <c r="AB107" s="582"/>
      <c r="AC107" s="583"/>
      <c r="AD107" s="583"/>
      <c r="AE107" s="583"/>
      <c r="AF107" s="583"/>
      <c r="AG107" s="582">
        <f t="shared" si="256"/>
        <v>0</v>
      </c>
      <c r="AH107" s="582">
        <f t="shared" si="257"/>
        <v>0</v>
      </c>
      <c r="AI107" s="582">
        <f t="shared" si="258"/>
        <v>0</v>
      </c>
      <c r="AJ107" s="582">
        <f t="shared" si="259"/>
        <v>0</v>
      </c>
      <c r="AK107" s="582">
        <f t="shared" si="260"/>
        <v>0</v>
      </c>
      <c r="AL107" s="582">
        <f t="shared" si="261"/>
        <v>0</v>
      </c>
      <c r="AM107" s="582"/>
      <c r="AN107" s="582"/>
      <c r="AO107" s="582">
        <f t="shared" si="262"/>
        <v>0</v>
      </c>
      <c r="AP107" s="582">
        <f t="shared" si="263"/>
        <v>0</v>
      </c>
      <c r="AQ107" s="582"/>
      <c r="AR107" s="582"/>
      <c r="AS107" s="582">
        <f t="shared" si="264"/>
        <v>0</v>
      </c>
      <c r="AT107" s="582">
        <f t="shared" si="265"/>
        <v>0</v>
      </c>
      <c r="AU107" s="582"/>
      <c r="AV107" s="582"/>
      <c r="AW107" s="582">
        <f t="shared" si="266"/>
        <v>0</v>
      </c>
      <c r="AX107" s="582">
        <f t="shared" si="267"/>
        <v>0</v>
      </c>
      <c r="AY107" s="582"/>
      <c r="AZ107" s="582"/>
      <c r="BA107" s="582"/>
      <c r="BB107" s="582"/>
      <c r="BC107" s="582"/>
      <c r="BD107" s="582"/>
      <c r="BE107" s="582"/>
      <c r="BF107" s="582"/>
      <c r="BG107" s="582"/>
      <c r="BH107" s="582"/>
      <c r="BI107" s="582">
        <v>0</v>
      </c>
      <c r="BJ107" s="582">
        <v>0</v>
      </c>
      <c r="BK107" s="582"/>
      <c r="BL107" s="582"/>
      <c r="BM107" s="582"/>
      <c r="BN107" s="582"/>
      <c r="BO107" s="582"/>
      <c r="BP107" s="582"/>
      <c r="BQ107" s="582"/>
      <c r="BR107" s="582"/>
      <c r="BS107" s="582"/>
      <c r="BT107" s="582"/>
      <c r="BU107" s="582">
        <f t="shared" si="268"/>
        <v>418655</v>
      </c>
      <c r="BV107" s="582">
        <v>30529</v>
      </c>
      <c r="BW107" s="582">
        <v>255821</v>
      </c>
      <c r="BX107" s="582">
        <v>58575</v>
      </c>
      <c r="BY107" s="582">
        <v>73730</v>
      </c>
      <c r="BZ107" s="582">
        <v>418655</v>
      </c>
      <c r="CA107" s="582"/>
      <c r="CB107" s="582"/>
      <c r="CC107" s="581" t="s">
        <v>427</v>
      </c>
      <c r="CD107" s="582">
        <v>34.700000000000003</v>
      </c>
      <c r="CE107" s="582">
        <v>973313</v>
      </c>
      <c r="CF107" s="581">
        <v>43.5</v>
      </c>
      <c r="CG107" s="581">
        <v>14.1</v>
      </c>
      <c r="CH107" s="582"/>
      <c r="CI107" s="582"/>
      <c r="CJ107" s="582"/>
      <c r="CK107" s="582"/>
      <c r="CL107" s="582"/>
      <c r="CM107" s="582">
        <v>418655</v>
      </c>
      <c r="CN107" s="582">
        <v>418655</v>
      </c>
      <c r="CO107" s="582"/>
      <c r="CP107" s="582">
        <v>345830.09</v>
      </c>
      <c r="CQ107" s="582">
        <f t="shared" si="269"/>
        <v>345830.08999999997</v>
      </c>
      <c r="CR107" s="582">
        <v>103749</v>
      </c>
      <c r="CS107" s="582">
        <v>103479</v>
      </c>
      <c r="CT107" s="582">
        <v>69166</v>
      </c>
      <c r="CU107" s="582">
        <v>69436.089999999967</v>
      </c>
      <c r="CV107" s="582">
        <v>6943.6089999999967</v>
      </c>
      <c r="CW107" s="582">
        <v>20830.82699999999</v>
      </c>
      <c r="CX107" s="582">
        <v>41661.65399999998</v>
      </c>
      <c r="CY107" s="809">
        <f t="shared" si="270"/>
        <v>0</v>
      </c>
      <c r="CZ107" s="582">
        <v>72824.91</v>
      </c>
      <c r="DA107" s="582"/>
      <c r="DB107" s="582"/>
      <c r="DC107" s="582"/>
      <c r="DD107" s="582"/>
      <c r="DE107" s="582">
        <v>408079.50619999995</v>
      </c>
      <c r="DF107" s="582">
        <f t="shared" si="271"/>
        <v>408079.50619999995</v>
      </c>
      <c r="DG107" s="582"/>
      <c r="DH107" s="582"/>
      <c r="DI107" s="582"/>
      <c r="DJ107" s="582">
        <v>122424</v>
      </c>
      <c r="DK107" s="582"/>
      <c r="DL107" s="582">
        <v>100232</v>
      </c>
      <c r="DM107" s="582"/>
      <c r="DN107" s="582">
        <v>122424</v>
      </c>
      <c r="DO107" s="582">
        <v>62999.506199999945</v>
      </c>
      <c r="DP107" s="582"/>
      <c r="DQ107" s="582">
        <v>6299.9506199999942</v>
      </c>
      <c r="DR107" s="582">
        <v>18899.851859999984</v>
      </c>
      <c r="DS107" s="582">
        <v>37799.703719999961</v>
      </c>
      <c r="DT107" s="582"/>
      <c r="DU107" s="582"/>
      <c r="DV107" s="582"/>
      <c r="DW107" s="582"/>
      <c r="DX107" s="582">
        <v>408079.50619999995</v>
      </c>
      <c r="DY107" s="582">
        <v>25000</v>
      </c>
      <c r="DZ107" s="582">
        <v>6000</v>
      </c>
      <c r="EA107" s="582"/>
      <c r="EB107" s="582">
        <v>85933.393800000005</v>
      </c>
      <c r="EC107" s="582"/>
      <c r="ED107" s="582">
        <f t="shared" si="272"/>
        <v>0</v>
      </c>
      <c r="EE107" s="582"/>
      <c r="EF107" s="582"/>
      <c r="EG107" s="582">
        <v>0</v>
      </c>
      <c r="EH107" s="582">
        <f t="shared" si="273"/>
        <v>0</v>
      </c>
      <c r="EI107" s="582"/>
      <c r="EJ107" s="582"/>
      <c r="EK107" s="582"/>
      <c r="EL107" s="582"/>
      <c r="EM107" s="582">
        <v>0</v>
      </c>
      <c r="EN107" s="582">
        <v>0</v>
      </c>
      <c r="EO107" s="582">
        <v>0</v>
      </c>
      <c r="EP107" s="582">
        <v>418655</v>
      </c>
      <c r="EQ107" s="582"/>
      <c r="ER107" s="582">
        <f t="shared" si="274"/>
        <v>345830.08999999997</v>
      </c>
      <c r="ES107" s="584"/>
      <c r="ET107" s="585">
        <f t="shared" si="275"/>
        <v>62249.416199999992</v>
      </c>
      <c r="EU107" s="582">
        <f t="shared" si="276"/>
        <v>0</v>
      </c>
      <c r="EV107" s="586">
        <v>2012</v>
      </c>
      <c r="EW107" s="587">
        <f t="shared" si="277"/>
        <v>3.7745623787511146E-2</v>
      </c>
      <c r="EX107" s="582">
        <f t="shared" si="278"/>
        <v>0</v>
      </c>
      <c r="EY107" s="582">
        <f t="shared" si="279"/>
        <v>0</v>
      </c>
      <c r="EZ107" s="582">
        <f t="shared" si="280"/>
        <v>0</v>
      </c>
      <c r="FA107" s="582">
        <f t="shared" si="281"/>
        <v>0</v>
      </c>
      <c r="FB107" s="582">
        <f t="shared" si="282"/>
        <v>0</v>
      </c>
      <c r="FC107" s="582"/>
      <c r="FD107" s="582">
        <f t="shared" si="283"/>
        <v>345830.08999999997</v>
      </c>
      <c r="FE107" s="582"/>
      <c r="FF107" s="582">
        <f t="shared" si="284"/>
        <v>0</v>
      </c>
      <c r="FG107" s="582"/>
      <c r="FH107" s="582"/>
      <c r="FI107" s="582"/>
      <c r="FJ107" s="582"/>
      <c r="FK107" s="582">
        <f t="shared" si="294"/>
        <v>0</v>
      </c>
      <c r="FL107" s="582">
        <f t="shared" si="295"/>
        <v>0</v>
      </c>
      <c r="FM107" s="582">
        <f t="shared" si="296"/>
        <v>0</v>
      </c>
      <c r="FN107" s="582">
        <f t="shared" si="297"/>
        <v>0</v>
      </c>
      <c r="FO107" s="582">
        <f t="shared" si="298"/>
        <v>0</v>
      </c>
      <c r="FP107" s="582"/>
      <c r="FQ107" s="582">
        <f t="shared" si="285"/>
        <v>408079.50619999995</v>
      </c>
      <c r="FR107" s="582"/>
      <c r="FS107" s="582">
        <f t="shared" si="299"/>
        <v>0</v>
      </c>
      <c r="FT107" s="582"/>
      <c r="FU107" s="582"/>
      <c r="FV107" s="582"/>
      <c r="FW107" s="582"/>
      <c r="FX107" s="582"/>
      <c r="FY107" s="581" t="s">
        <v>459</v>
      </c>
      <c r="FZ107" s="582"/>
      <c r="GA107" s="582"/>
      <c r="GB107" s="582"/>
      <c r="GC107" s="582"/>
      <c r="GD107" s="582"/>
      <c r="GE107" s="582"/>
      <c r="GF107" s="599"/>
      <c r="GG107" s="582"/>
      <c r="GH107" s="582"/>
      <c r="GI107" s="582" t="s">
        <v>417</v>
      </c>
      <c r="GJ107" s="582"/>
      <c r="GK107" s="581"/>
      <c r="GL107" s="581"/>
      <c r="GM107" s="581"/>
      <c r="GN107" s="589">
        <v>5</v>
      </c>
      <c r="GO107" s="809" t="s">
        <v>433</v>
      </c>
      <c r="GP107" s="809" t="s">
        <v>1046</v>
      </c>
      <c r="GQ107" s="685"/>
      <c r="GR107" s="1002"/>
      <c r="GS107" s="590"/>
      <c r="GT107" s="811">
        <v>18</v>
      </c>
      <c r="GU107" s="811">
        <v>18</v>
      </c>
      <c r="GV107" s="590"/>
      <c r="GW107" s="312">
        <v>1</v>
      </c>
      <c r="GX107" s="590"/>
      <c r="GY107" s="590"/>
      <c r="GZ107" s="590"/>
      <c r="HA107" s="812">
        <f t="shared" si="286"/>
        <v>0</v>
      </c>
      <c r="HB107" s="809">
        <f t="shared" si="287"/>
        <v>0</v>
      </c>
      <c r="HC107" s="811">
        <f t="shared" si="288"/>
        <v>0</v>
      </c>
      <c r="HD107" s="809">
        <f t="shared" si="289"/>
        <v>0</v>
      </c>
      <c r="HE107" s="812">
        <f t="shared" si="290"/>
        <v>0</v>
      </c>
      <c r="HF107" s="809">
        <f t="shared" si="291"/>
        <v>0</v>
      </c>
      <c r="HG107" s="811">
        <f t="shared" si="292"/>
        <v>0</v>
      </c>
      <c r="HH107" s="809">
        <f t="shared" si="293"/>
        <v>0</v>
      </c>
      <c r="HI107" s="591">
        <f t="shared" si="186"/>
        <v>0</v>
      </c>
      <c r="HL107" s="688">
        <f t="shared" si="185"/>
        <v>0</v>
      </c>
    </row>
    <row r="108" spans="1:220" s="592" customFormat="1" ht="24" outlineLevel="1">
      <c r="A108" s="578" t="s">
        <v>390</v>
      </c>
      <c r="B108" s="579"/>
      <c r="C108" s="580">
        <v>84</v>
      </c>
      <c r="D108" s="580"/>
      <c r="E108" s="580"/>
      <c r="F108" s="270" t="s">
        <v>302</v>
      </c>
      <c r="G108" s="270"/>
      <c r="H108" s="270"/>
      <c r="I108" s="270"/>
      <c r="J108" s="581">
        <v>2009</v>
      </c>
      <c r="K108" s="581">
        <v>2011</v>
      </c>
      <c r="L108" s="581"/>
      <c r="M108" s="581"/>
      <c r="N108" s="581"/>
      <c r="O108" s="581"/>
      <c r="P108" s="273">
        <v>0</v>
      </c>
      <c r="Q108" s="273">
        <v>0</v>
      </c>
      <c r="R108" s="273" t="s">
        <v>1360</v>
      </c>
      <c r="S108" s="273">
        <v>1</v>
      </c>
      <c r="T108" s="273">
        <v>25</v>
      </c>
      <c r="U108" s="582">
        <v>25</v>
      </c>
      <c r="V108" s="582"/>
      <c r="W108" s="582"/>
      <c r="X108" s="582"/>
      <c r="Y108" s="583">
        <v>25</v>
      </c>
      <c r="Z108" s="582"/>
      <c r="AA108" s="582"/>
      <c r="AB108" s="582"/>
      <c r="AC108" s="583">
        <v>25</v>
      </c>
      <c r="AD108" s="583"/>
      <c r="AE108" s="583"/>
      <c r="AF108" s="583"/>
      <c r="AG108" s="582">
        <f t="shared" si="256"/>
        <v>25</v>
      </c>
      <c r="AH108" s="582">
        <f t="shared" si="257"/>
        <v>0</v>
      </c>
      <c r="AI108" s="582">
        <f t="shared" si="258"/>
        <v>0</v>
      </c>
      <c r="AJ108" s="582">
        <f t="shared" si="259"/>
        <v>0</v>
      </c>
      <c r="AK108" s="582">
        <f t="shared" si="260"/>
        <v>0</v>
      </c>
      <c r="AL108" s="582">
        <f t="shared" si="261"/>
        <v>0</v>
      </c>
      <c r="AM108" s="582"/>
      <c r="AN108" s="582"/>
      <c r="AO108" s="582">
        <f t="shared" si="262"/>
        <v>0</v>
      </c>
      <c r="AP108" s="582">
        <f t="shared" si="263"/>
        <v>0</v>
      </c>
      <c r="AQ108" s="582"/>
      <c r="AR108" s="582"/>
      <c r="AS108" s="582">
        <f t="shared" si="264"/>
        <v>0</v>
      </c>
      <c r="AT108" s="582">
        <f t="shared" si="265"/>
        <v>0</v>
      </c>
      <c r="AU108" s="582"/>
      <c r="AV108" s="582"/>
      <c r="AW108" s="582">
        <f t="shared" si="266"/>
        <v>25</v>
      </c>
      <c r="AX108" s="582">
        <f t="shared" si="267"/>
        <v>0</v>
      </c>
      <c r="AY108" s="582"/>
      <c r="AZ108" s="582"/>
      <c r="BA108" s="582"/>
      <c r="BB108" s="582"/>
      <c r="BC108" s="582"/>
      <c r="BD108" s="582"/>
      <c r="BE108" s="582"/>
      <c r="BF108" s="582"/>
      <c r="BG108" s="582"/>
      <c r="BH108" s="582"/>
      <c r="BI108" s="582">
        <v>25</v>
      </c>
      <c r="BJ108" s="582">
        <v>0</v>
      </c>
      <c r="BK108" s="582"/>
      <c r="BL108" s="582"/>
      <c r="BM108" s="582">
        <v>25</v>
      </c>
      <c r="BN108" s="582"/>
      <c r="BO108" s="582"/>
      <c r="BP108" s="582"/>
      <c r="BQ108" s="582">
        <v>25</v>
      </c>
      <c r="BR108" s="582"/>
      <c r="BS108" s="582"/>
      <c r="BT108" s="582"/>
      <c r="BU108" s="582">
        <f t="shared" si="268"/>
        <v>209902.48000000004</v>
      </c>
      <c r="BV108" s="582">
        <v>8253.1299999999992</v>
      </c>
      <c r="BW108" s="582">
        <v>118440.13</v>
      </c>
      <c r="BX108" s="582">
        <v>45377.58</v>
      </c>
      <c r="BY108" s="582">
        <v>37831.64</v>
      </c>
      <c r="BZ108" s="582">
        <v>209902.48</v>
      </c>
      <c r="CA108" s="582"/>
      <c r="CB108" s="582"/>
      <c r="CC108" s="581" t="s">
        <v>425</v>
      </c>
      <c r="CD108" s="582"/>
      <c r="CE108" s="582"/>
      <c r="CF108" s="581"/>
      <c r="CG108" s="581"/>
      <c r="CH108" s="582"/>
      <c r="CI108" s="582"/>
      <c r="CJ108" s="582"/>
      <c r="CK108" s="582"/>
      <c r="CL108" s="582"/>
      <c r="CM108" s="582">
        <v>187215.48</v>
      </c>
      <c r="CN108" s="582">
        <v>187215.48</v>
      </c>
      <c r="CO108" s="582"/>
      <c r="CP108" s="582">
        <v>187215.48</v>
      </c>
      <c r="CQ108" s="582">
        <f t="shared" si="269"/>
        <v>187215.48</v>
      </c>
      <c r="CR108" s="582">
        <v>28090</v>
      </c>
      <c r="CS108" s="582">
        <v>66200</v>
      </c>
      <c r="CT108" s="582">
        <v>45500</v>
      </c>
      <c r="CU108" s="582">
        <v>47425.48</v>
      </c>
      <c r="CV108" s="582">
        <v>4742.5480000000007</v>
      </c>
      <c r="CW108" s="582">
        <v>14227.644000000002</v>
      </c>
      <c r="CX108" s="582">
        <v>28455.288</v>
      </c>
      <c r="CY108" s="809">
        <f t="shared" si="270"/>
        <v>0</v>
      </c>
      <c r="CZ108" s="582"/>
      <c r="DA108" s="582"/>
      <c r="DB108" s="582"/>
      <c r="DC108" s="582"/>
      <c r="DD108" s="582"/>
      <c r="DE108" s="582">
        <v>220914.26639999999</v>
      </c>
      <c r="DF108" s="582">
        <f t="shared" si="271"/>
        <v>220914.26639999999</v>
      </c>
      <c r="DG108" s="582"/>
      <c r="DH108" s="582"/>
      <c r="DI108" s="582"/>
      <c r="DJ108" s="582">
        <v>66300</v>
      </c>
      <c r="DK108" s="582"/>
      <c r="DL108" s="582">
        <v>78200</v>
      </c>
      <c r="DM108" s="582"/>
      <c r="DN108" s="582">
        <v>38200</v>
      </c>
      <c r="DO108" s="582">
        <v>38214.266399999993</v>
      </c>
      <c r="DP108" s="582"/>
      <c r="DQ108" s="582">
        <v>3821.4266399999992</v>
      </c>
      <c r="DR108" s="582">
        <v>11464.279919999999</v>
      </c>
      <c r="DS108" s="582">
        <v>22928.559839999994</v>
      </c>
      <c r="DT108" s="582"/>
      <c r="DU108" s="582"/>
      <c r="DV108" s="582"/>
      <c r="DW108" s="582">
        <v>7800</v>
      </c>
      <c r="DX108" s="582">
        <v>220914.26639999999</v>
      </c>
      <c r="DY108" s="582">
        <v>25000</v>
      </c>
      <c r="DZ108" s="582">
        <v>4500</v>
      </c>
      <c r="EA108" s="582"/>
      <c r="EB108" s="582"/>
      <c r="EC108" s="582"/>
      <c r="ED108" s="582">
        <f t="shared" si="272"/>
        <v>0</v>
      </c>
      <c r="EE108" s="582"/>
      <c r="EF108" s="582"/>
      <c r="EG108" s="582">
        <v>187215.48</v>
      </c>
      <c r="EH108" s="582">
        <f t="shared" si="273"/>
        <v>187215.48</v>
      </c>
      <c r="EI108" s="582"/>
      <c r="EJ108" s="582"/>
      <c r="EK108" s="582"/>
      <c r="EL108" s="582">
        <v>187215.48</v>
      </c>
      <c r="EM108" s="582">
        <v>18721.547999999999</v>
      </c>
      <c r="EN108" s="582">
        <v>56164.644</v>
      </c>
      <c r="EO108" s="582">
        <v>112329.288</v>
      </c>
      <c r="EP108" s="582"/>
      <c r="EQ108" s="582"/>
      <c r="ER108" s="582">
        <f t="shared" si="274"/>
        <v>0</v>
      </c>
      <c r="ES108" s="584"/>
      <c r="ET108" s="585">
        <f t="shared" si="275"/>
        <v>33698.786399999997</v>
      </c>
      <c r="EU108" s="582">
        <f t="shared" si="276"/>
        <v>33698.786399999997</v>
      </c>
      <c r="EV108" s="586">
        <v>2012</v>
      </c>
      <c r="EW108" s="587">
        <f t="shared" si="277"/>
        <v>2.0433632814537101E-2</v>
      </c>
      <c r="EX108" s="582">
        <f t="shared" si="278"/>
        <v>0</v>
      </c>
      <c r="EY108" s="582">
        <f t="shared" si="279"/>
        <v>0</v>
      </c>
      <c r="EZ108" s="582">
        <f t="shared" si="280"/>
        <v>0</v>
      </c>
      <c r="FA108" s="582">
        <f t="shared" si="281"/>
        <v>0</v>
      </c>
      <c r="FB108" s="582">
        <f t="shared" si="282"/>
        <v>0</v>
      </c>
      <c r="FC108" s="582"/>
      <c r="FD108" s="582">
        <f t="shared" si="283"/>
        <v>187215.48</v>
      </c>
      <c r="FE108" s="582"/>
      <c r="FF108" s="582">
        <f t="shared" si="284"/>
        <v>0</v>
      </c>
      <c r="FG108" s="582"/>
      <c r="FH108" s="582"/>
      <c r="FI108" s="582"/>
      <c r="FJ108" s="582"/>
      <c r="FK108" s="582">
        <f t="shared" si="294"/>
        <v>0</v>
      </c>
      <c r="FL108" s="582">
        <f t="shared" si="295"/>
        <v>0</v>
      </c>
      <c r="FM108" s="582">
        <f t="shared" si="296"/>
        <v>0</v>
      </c>
      <c r="FN108" s="582">
        <f t="shared" si="297"/>
        <v>0</v>
      </c>
      <c r="FO108" s="582">
        <f t="shared" si="298"/>
        <v>0</v>
      </c>
      <c r="FP108" s="582"/>
      <c r="FQ108" s="582">
        <f t="shared" si="285"/>
        <v>220914.26639999999</v>
      </c>
      <c r="FR108" s="582"/>
      <c r="FS108" s="582">
        <f t="shared" si="299"/>
        <v>0</v>
      </c>
      <c r="FT108" s="582"/>
      <c r="FU108" s="582"/>
      <c r="FV108" s="582"/>
      <c r="FW108" s="582"/>
      <c r="FX108" s="582"/>
      <c r="FY108" s="581" t="s">
        <v>459</v>
      </c>
      <c r="FZ108" s="582"/>
      <c r="GA108" s="582"/>
      <c r="GB108" s="582"/>
      <c r="GC108" s="582"/>
      <c r="GD108" s="582"/>
      <c r="GE108" s="582"/>
      <c r="GF108" s="599"/>
      <c r="GG108" s="582"/>
      <c r="GH108" s="582"/>
      <c r="GI108" s="582"/>
      <c r="GJ108" s="582"/>
      <c r="GK108" s="581"/>
      <c r="GL108" s="581"/>
      <c r="GM108" s="581"/>
      <c r="GN108" s="589"/>
      <c r="GO108" s="809"/>
      <c r="GP108" s="809" t="s">
        <v>1046</v>
      </c>
      <c r="GQ108" s="685"/>
      <c r="GR108" s="1002"/>
      <c r="GS108" s="590"/>
      <c r="GT108" s="811">
        <v>18</v>
      </c>
      <c r="GU108" s="811">
        <v>18</v>
      </c>
      <c r="GV108" s="590"/>
      <c r="GW108" s="312">
        <v>1</v>
      </c>
      <c r="GX108" s="590"/>
      <c r="GY108" s="590"/>
      <c r="GZ108" s="590"/>
      <c r="HA108" s="812">
        <f t="shared" si="286"/>
        <v>25</v>
      </c>
      <c r="HB108" s="809">
        <f t="shared" si="287"/>
        <v>187215.48</v>
      </c>
      <c r="HC108" s="811">
        <f t="shared" si="288"/>
        <v>0</v>
      </c>
      <c r="HD108" s="809">
        <f t="shared" si="289"/>
        <v>0</v>
      </c>
      <c r="HE108" s="812">
        <f t="shared" si="290"/>
        <v>0</v>
      </c>
      <c r="HF108" s="809">
        <f t="shared" si="291"/>
        <v>0</v>
      </c>
      <c r="HG108" s="811">
        <f t="shared" si="292"/>
        <v>0</v>
      </c>
      <c r="HH108" s="809">
        <f t="shared" si="293"/>
        <v>0</v>
      </c>
      <c r="HI108" s="591">
        <f t="shared" si="186"/>
        <v>0</v>
      </c>
      <c r="HL108" s="688">
        <f t="shared" si="185"/>
        <v>0</v>
      </c>
    </row>
    <row r="109" spans="1:220" s="576" customFormat="1">
      <c r="A109" s="550">
        <v>0</v>
      </c>
      <c r="B109" s="573" t="s">
        <v>1378</v>
      </c>
      <c r="C109" s="574"/>
      <c r="D109" s="574"/>
      <c r="E109" s="574"/>
      <c r="F109" s="577" t="s">
        <v>806</v>
      </c>
      <c r="G109" s="577"/>
      <c r="H109" s="577"/>
      <c r="I109" s="577"/>
      <c r="J109" s="565"/>
      <c r="K109" s="565"/>
      <c r="L109" s="566"/>
      <c r="M109" s="566"/>
      <c r="N109" s="566"/>
      <c r="O109" s="566"/>
      <c r="P109" s="577"/>
      <c r="Q109" s="577"/>
      <c r="R109" s="577"/>
      <c r="S109" s="577"/>
      <c r="T109" s="577"/>
      <c r="U109" s="566">
        <f t="shared" ref="U109:CB109" si="300">SUM(U110:U112)</f>
        <v>50</v>
      </c>
      <c r="V109" s="566">
        <f t="shared" si="300"/>
        <v>0</v>
      </c>
      <c r="W109" s="566">
        <f t="shared" si="300"/>
        <v>0</v>
      </c>
      <c r="X109" s="566">
        <f t="shared" si="300"/>
        <v>0</v>
      </c>
      <c r="Y109" s="567">
        <f t="shared" si="300"/>
        <v>30</v>
      </c>
      <c r="Z109" s="566">
        <f t="shared" si="300"/>
        <v>0</v>
      </c>
      <c r="AA109" s="566">
        <f t="shared" si="300"/>
        <v>0</v>
      </c>
      <c r="AB109" s="566">
        <f t="shared" si="300"/>
        <v>0</v>
      </c>
      <c r="AC109" s="567">
        <f>SUM(AC110:AC112)</f>
        <v>30</v>
      </c>
      <c r="AD109" s="567">
        <f>SUM(AD110:AD112)</f>
        <v>0</v>
      </c>
      <c r="AE109" s="567">
        <f>SUM(AE110:AE112)</f>
        <v>0</v>
      </c>
      <c r="AF109" s="567">
        <f>SUM(AF110:AF112)</f>
        <v>0</v>
      </c>
      <c r="AG109" s="566">
        <f t="shared" si="300"/>
        <v>30</v>
      </c>
      <c r="AH109" s="566">
        <f t="shared" si="300"/>
        <v>0</v>
      </c>
      <c r="AI109" s="566">
        <f t="shared" si="300"/>
        <v>0</v>
      </c>
      <c r="AJ109" s="566">
        <f t="shared" si="300"/>
        <v>0</v>
      </c>
      <c r="AK109" s="566">
        <f t="shared" si="300"/>
        <v>0</v>
      </c>
      <c r="AL109" s="566">
        <f t="shared" si="300"/>
        <v>0</v>
      </c>
      <c r="AM109" s="566">
        <f t="shared" si="300"/>
        <v>0</v>
      </c>
      <c r="AN109" s="566">
        <f t="shared" si="300"/>
        <v>0</v>
      </c>
      <c r="AO109" s="566">
        <f t="shared" si="300"/>
        <v>10</v>
      </c>
      <c r="AP109" s="566">
        <f t="shared" si="300"/>
        <v>0</v>
      </c>
      <c r="AQ109" s="566">
        <f t="shared" si="300"/>
        <v>0</v>
      </c>
      <c r="AR109" s="566">
        <f t="shared" si="300"/>
        <v>0</v>
      </c>
      <c r="AS109" s="566">
        <f t="shared" si="300"/>
        <v>20</v>
      </c>
      <c r="AT109" s="566">
        <f t="shared" si="300"/>
        <v>0</v>
      </c>
      <c r="AU109" s="566">
        <f t="shared" si="300"/>
        <v>0</v>
      </c>
      <c r="AV109" s="566">
        <f t="shared" si="300"/>
        <v>0</v>
      </c>
      <c r="AW109" s="566">
        <f t="shared" si="300"/>
        <v>0</v>
      </c>
      <c r="AX109" s="566">
        <f t="shared" si="300"/>
        <v>0</v>
      </c>
      <c r="AY109" s="566">
        <f t="shared" si="300"/>
        <v>0</v>
      </c>
      <c r="AZ109" s="566">
        <f t="shared" si="300"/>
        <v>0</v>
      </c>
      <c r="BA109" s="566">
        <f t="shared" si="300"/>
        <v>0</v>
      </c>
      <c r="BB109" s="566">
        <f t="shared" si="300"/>
        <v>0</v>
      </c>
      <c r="BC109" s="566">
        <f t="shared" si="300"/>
        <v>0</v>
      </c>
      <c r="BD109" s="566">
        <f t="shared" si="300"/>
        <v>0</v>
      </c>
      <c r="BE109" s="566">
        <f t="shared" si="300"/>
        <v>0</v>
      </c>
      <c r="BF109" s="566">
        <f t="shared" si="300"/>
        <v>0</v>
      </c>
      <c r="BG109" s="566">
        <f t="shared" si="300"/>
        <v>0</v>
      </c>
      <c r="BH109" s="566">
        <f t="shared" si="300"/>
        <v>0</v>
      </c>
      <c r="BI109" s="566">
        <f t="shared" si="300"/>
        <v>0</v>
      </c>
      <c r="BJ109" s="566">
        <f t="shared" si="300"/>
        <v>0</v>
      </c>
      <c r="BK109" s="566">
        <f t="shared" si="300"/>
        <v>0</v>
      </c>
      <c r="BL109" s="566">
        <f t="shared" si="300"/>
        <v>0</v>
      </c>
      <c r="BM109" s="566">
        <f t="shared" si="300"/>
        <v>15.7</v>
      </c>
      <c r="BN109" s="566">
        <f t="shared" si="300"/>
        <v>0</v>
      </c>
      <c r="BO109" s="566">
        <f t="shared" si="300"/>
        <v>0</v>
      </c>
      <c r="BP109" s="566">
        <f t="shared" si="300"/>
        <v>0</v>
      </c>
      <c r="BQ109" s="566">
        <f>SUM(BQ110:BQ112)</f>
        <v>15.7</v>
      </c>
      <c r="BR109" s="566">
        <f>SUM(BR110:BR112)</f>
        <v>0</v>
      </c>
      <c r="BS109" s="566">
        <f>SUM(BS110:BS112)</f>
        <v>0</v>
      </c>
      <c r="BT109" s="566">
        <f>SUM(BT110:BT112)</f>
        <v>0</v>
      </c>
      <c r="BU109" s="566">
        <f t="shared" si="300"/>
        <v>319058.18</v>
      </c>
      <c r="BV109" s="566">
        <f t="shared" si="300"/>
        <v>20474</v>
      </c>
      <c r="BW109" s="566">
        <f t="shared" si="300"/>
        <v>121450.12</v>
      </c>
      <c r="BX109" s="566">
        <f t="shared" si="300"/>
        <v>130611.76</v>
      </c>
      <c r="BY109" s="566">
        <f t="shared" si="300"/>
        <v>46522.3</v>
      </c>
      <c r="BZ109" s="566">
        <f t="shared" si="300"/>
        <v>319058.18</v>
      </c>
      <c r="CA109" s="566">
        <f t="shared" si="300"/>
        <v>0</v>
      </c>
      <c r="CB109" s="566">
        <f t="shared" si="300"/>
        <v>0</v>
      </c>
      <c r="CC109" s="565"/>
      <c r="CD109" s="566"/>
      <c r="CE109" s="566">
        <f>SUM(CE110:CE112)</f>
        <v>-261236</v>
      </c>
      <c r="CF109" s="565"/>
      <c r="CG109" s="565"/>
      <c r="CH109" s="566"/>
      <c r="CI109" s="566"/>
      <c r="CJ109" s="566"/>
      <c r="CK109" s="566">
        <f t="shared" ref="CK109:CP109" si="301">SUM(CK110:CK112)</f>
        <v>2304</v>
      </c>
      <c r="CL109" s="566">
        <f t="shared" si="301"/>
        <v>0</v>
      </c>
      <c r="CM109" s="566">
        <f t="shared" si="301"/>
        <v>112579.83118644069</v>
      </c>
      <c r="CN109" s="566">
        <f t="shared" si="301"/>
        <v>112579.83118644069</v>
      </c>
      <c r="CO109" s="566">
        <f t="shared" si="301"/>
        <v>94813.114964519758</v>
      </c>
      <c r="CP109" s="566">
        <f t="shared" si="301"/>
        <v>112579.83118644069</v>
      </c>
      <c r="CQ109" s="566">
        <f>SUM(CQ110:CQ112)</f>
        <v>112579.83118644069</v>
      </c>
      <c r="CR109" s="566">
        <f>SUM(CR110:CR112)</f>
        <v>56890</v>
      </c>
      <c r="CS109" s="566">
        <f>SUM(CS110:CS112)</f>
        <v>55689.831186440686</v>
      </c>
      <c r="CT109" s="566">
        <f>SUM(CT110:CT112)</f>
        <v>0</v>
      </c>
      <c r="CU109" s="566">
        <f>SUM(CU110:CU112)</f>
        <v>0</v>
      </c>
      <c r="CV109" s="566">
        <f t="shared" ref="CV109:EW109" si="302">SUM(CV110:CV112)</f>
        <v>0</v>
      </c>
      <c r="CW109" s="566">
        <f t="shared" si="302"/>
        <v>0</v>
      </c>
      <c r="CX109" s="566">
        <f t="shared" si="302"/>
        <v>0</v>
      </c>
      <c r="CY109" s="566">
        <f t="shared" si="302"/>
        <v>0</v>
      </c>
      <c r="CZ109" s="566">
        <f t="shared" si="302"/>
        <v>0</v>
      </c>
      <c r="DA109" s="566">
        <f t="shared" si="302"/>
        <v>0</v>
      </c>
      <c r="DB109" s="566">
        <f t="shared" si="302"/>
        <v>0</v>
      </c>
      <c r="DC109" s="566">
        <f t="shared" si="302"/>
        <v>0</v>
      </c>
      <c r="DD109" s="566">
        <f t="shared" si="302"/>
        <v>145677</v>
      </c>
      <c r="DE109" s="566">
        <f t="shared" si="302"/>
        <v>132844.20079999999</v>
      </c>
      <c r="DF109" s="566">
        <f t="shared" si="302"/>
        <v>132844.20079999999</v>
      </c>
      <c r="DG109" s="566">
        <f t="shared" si="302"/>
        <v>0</v>
      </c>
      <c r="DH109" s="566">
        <f t="shared" si="302"/>
        <v>0</v>
      </c>
      <c r="DI109" s="566">
        <f t="shared" si="302"/>
        <v>0</v>
      </c>
      <c r="DJ109" s="566">
        <f t="shared" si="302"/>
        <v>67129.5</v>
      </c>
      <c r="DK109" s="566">
        <f t="shared" si="302"/>
        <v>0</v>
      </c>
      <c r="DL109" s="566">
        <f t="shared" si="302"/>
        <v>65714.700800000006</v>
      </c>
      <c r="DM109" s="566">
        <f>SUM(DM110:DM112)</f>
        <v>0</v>
      </c>
      <c r="DN109" s="566">
        <f>SUM(DN110:DN112)</f>
        <v>0</v>
      </c>
      <c r="DO109" s="566">
        <f t="shared" si="302"/>
        <v>0</v>
      </c>
      <c r="DP109" s="566">
        <f t="shared" si="302"/>
        <v>0</v>
      </c>
      <c r="DQ109" s="566">
        <f t="shared" si="302"/>
        <v>0</v>
      </c>
      <c r="DR109" s="566">
        <f t="shared" si="302"/>
        <v>0</v>
      </c>
      <c r="DS109" s="566">
        <f t="shared" si="302"/>
        <v>0</v>
      </c>
      <c r="DT109" s="566">
        <f t="shared" si="302"/>
        <v>0</v>
      </c>
      <c r="DU109" s="566">
        <f t="shared" si="302"/>
        <v>0</v>
      </c>
      <c r="DV109" s="566">
        <f t="shared" si="302"/>
        <v>0</v>
      </c>
      <c r="DW109" s="566">
        <f t="shared" si="302"/>
        <v>0</v>
      </c>
      <c r="DX109" s="566">
        <f t="shared" si="302"/>
        <v>132844.20079999999</v>
      </c>
      <c r="DY109" s="566">
        <f t="shared" si="302"/>
        <v>35000</v>
      </c>
      <c r="DZ109" s="566">
        <f t="shared" si="302"/>
        <v>0</v>
      </c>
      <c r="EA109" s="566">
        <f t="shared" si="302"/>
        <v>0</v>
      </c>
      <c r="EB109" s="566">
        <f t="shared" si="302"/>
        <v>0</v>
      </c>
      <c r="EC109" s="566">
        <f t="shared" si="302"/>
        <v>0</v>
      </c>
      <c r="ED109" s="566">
        <f t="shared" si="302"/>
        <v>0</v>
      </c>
      <c r="EE109" s="566">
        <f t="shared" si="302"/>
        <v>0</v>
      </c>
      <c r="EF109" s="566">
        <f t="shared" si="302"/>
        <v>195275.11496451974</v>
      </c>
      <c r="EG109" s="566">
        <f t="shared" si="302"/>
        <v>118283.83</v>
      </c>
      <c r="EH109" s="566">
        <f t="shared" si="302"/>
        <v>118283.83</v>
      </c>
      <c r="EI109" s="566">
        <f t="shared" si="302"/>
        <v>0</v>
      </c>
      <c r="EJ109" s="566">
        <f t="shared" si="302"/>
        <v>110833.83</v>
      </c>
      <c r="EK109" s="566">
        <f t="shared" si="302"/>
        <v>7450</v>
      </c>
      <c r="EL109" s="566">
        <f t="shared" si="302"/>
        <v>0</v>
      </c>
      <c r="EM109" s="566">
        <f t="shared" si="302"/>
        <v>0</v>
      </c>
      <c r="EN109" s="566">
        <f t="shared" si="302"/>
        <v>0</v>
      </c>
      <c r="EO109" s="566">
        <f t="shared" si="302"/>
        <v>0</v>
      </c>
      <c r="EP109" s="566"/>
      <c r="EQ109" s="566">
        <f t="shared" si="302"/>
        <v>0</v>
      </c>
      <c r="ER109" s="566">
        <f t="shared" si="302"/>
        <v>1.1864406842505559E-3</v>
      </c>
      <c r="ES109" s="566">
        <f t="shared" si="302"/>
        <v>0</v>
      </c>
      <c r="ET109" s="566">
        <f t="shared" si="302"/>
        <v>20264.369613559324</v>
      </c>
      <c r="EU109" s="566">
        <f t="shared" si="302"/>
        <v>21291.089400000001</v>
      </c>
      <c r="EV109" s="566"/>
      <c r="EW109" s="568">
        <f t="shared" si="302"/>
        <v>1.2287525223802548E-2</v>
      </c>
      <c r="EX109" s="566">
        <f t="shared" ref="EX109:FX109" si="303">SUM(EX110:EX112)</f>
        <v>112579.83118644069</v>
      </c>
      <c r="EY109" s="566">
        <f t="shared" si="303"/>
        <v>0</v>
      </c>
      <c r="EZ109" s="566">
        <f t="shared" si="303"/>
        <v>0</v>
      </c>
      <c r="FA109" s="566">
        <f t="shared" si="303"/>
        <v>0</v>
      </c>
      <c r="FB109" s="566">
        <f t="shared" si="303"/>
        <v>0</v>
      </c>
      <c r="FC109" s="566">
        <f t="shared" si="303"/>
        <v>0</v>
      </c>
      <c r="FD109" s="566">
        <f t="shared" si="303"/>
        <v>0</v>
      </c>
      <c r="FE109" s="566">
        <f t="shared" si="303"/>
        <v>0</v>
      </c>
      <c r="FF109" s="566">
        <f t="shared" si="303"/>
        <v>0</v>
      </c>
      <c r="FG109" s="566">
        <f t="shared" si="303"/>
        <v>0</v>
      </c>
      <c r="FH109" s="566">
        <f t="shared" si="303"/>
        <v>0</v>
      </c>
      <c r="FI109" s="566">
        <f t="shared" si="303"/>
        <v>0</v>
      </c>
      <c r="FJ109" s="566">
        <f t="shared" si="303"/>
        <v>0</v>
      </c>
      <c r="FK109" s="566">
        <f t="shared" si="303"/>
        <v>132844.20079999999</v>
      </c>
      <c r="FL109" s="566">
        <f t="shared" si="303"/>
        <v>0</v>
      </c>
      <c r="FM109" s="566">
        <f t="shared" si="303"/>
        <v>0</v>
      </c>
      <c r="FN109" s="566">
        <f t="shared" si="303"/>
        <v>0</v>
      </c>
      <c r="FO109" s="566">
        <f t="shared" si="303"/>
        <v>0</v>
      </c>
      <c r="FP109" s="566">
        <f t="shared" si="303"/>
        <v>0</v>
      </c>
      <c r="FQ109" s="566">
        <f t="shared" si="303"/>
        <v>0</v>
      </c>
      <c r="FR109" s="566">
        <f t="shared" si="303"/>
        <v>0</v>
      </c>
      <c r="FS109" s="566">
        <f t="shared" si="303"/>
        <v>0</v>
      </c>
      <c r="FT109" s="566">
        <f t="shared" si="303"/>
        <v>0</v>
      </c>
      <c r="FU109" s="566">
        <f t="shared" si="303"/>
        <v>0</v>
      </c>
      <c r="FV109" s="566">
        <f t="shared" si="303"/>
        <v>0</v>
      </c>
      <c r="FW109" s="566">
        <f t="shared" si="303"/>
        <v>0</v>
      </c>
      <c r="FX109" s="566">
        <f t="shared" si="303"/>
        <v>0</v>
      </c>
      <c r="FY109" s="566"/>
      <c r="FZ109" s="566"/>
      <c r="GA109" s="566"/>
      <c r="GB109" s="566"/>
      <c r="GC109" s="566"/>
      <c r="GD109" s="566"/>
      <c r="GE109" s="566"/>
      <c r="GF109" s="569"/>
      <c r="GG109" s="566"/>
      <c r="GH109" s="566"/>
      <c r="GI109" s="566"/>
      <c r="GJ109" s="566"/>
      <c r="GK109" s="565"/>
      <c r="GL109" s="565"/>
      <c r="GM109" s="565"/>
      <c r="GN109" s="570"/>
      <c r="GO109" s="571"/>
      <c r="GP109" s="571"/>
      <c r="GQ109" s="684"/>
      <c r="GR109" s="1001"/>
      <c r="GS109" s="575"/>
      <c r="GT109" s="817"/>
      <c r="GU109" s="817"/>
      <c r="GV109" s="575"/>
      <c r="GW109" s="575"/>
      <c r="GX109" s="575"/>
      <c r="GY109" s="575"/>
      <c r="GZ109" s="575"/>
      <c r="HA109" s="572">
        <f t="shared" ref="HA109:HH109" si="304">SUM(HA110:HA112)</f>
        <v>30</v>
      </c>
      <c r="HB109" s="565">
        <f t="shared" si="304"/>
        <v>118283.83</v>
      </c>
      <c r="HC109" s="565">
        <f t="shared" si="304"/>
        <v>0</v>
      </c>
      <c r="HD109" s="565">
        <f t="shared" si="304"/>
        <v>0</v>
      </c>
      <c r="HE109" s="572">
        <f t="shared" si="304"/>
        <v>0</v>
      </c>
      <c r="HF109" s="565">
        <f t="shared" si="304"/>
        <v>0</v>
      </c>
      <c r="HG109" s="565">
        <f t="shared" si="304"/>
        <v>0</v>
      </c>
      <c r="HH109" s="565">
        <f t="shared" si="304"/>
        <v>0</v>
      </c>
      <c r="HI109" s="591">
        <f t="shared" si="186"/>
        <v>0</v>
      </c>
      <c r="HL109" s="688">
        <f t="shared" si="185"/>
        <v>0</v>
      </c>
    </row>
    <row r="110" spans="1:220" s="592" customFormat="1" ht="24" outlineLevel="1">
      <c r="A110" s="578" t="s">
        <v>387</v>
      </c>
      <c r="B110" s="579"/>
      <c r="C110" s="580">
        <v>85</v>
      </c>
      <c r="D110" s="580"/>
      <c r="E110" s="580"/>
      <c r="F110" s="267" t="s">
        <v>303</v>
      </c>
      <c r="G110" s="270"/>
      <c r="H110" s="270"/>
      <c r="I110" s="270"/>
      <c r="J110" s="581">
        <v>2010</v>
      </c>
      <c r="K110" s="581">
        <v>2011</v>
      </c>
      <c r="L110" s="581"/>
      <c r="M110" s="581"/>
      <c r="N110" s="581"/>
      <c r="O110" s="581"/>
      <c r="P110" s="273"/>
      <c r="Q110" s="273"/>
      <c r="R110" s="273" t="s">
        <v>1331</v>
      </c>
      <c r="S110" s="273" t="s">
        <v>786</v>
      </c>
      <c r="T110" s="273"/>
      <c r="U110" s="582">
        <v>20</v>
      </c>
      <c r="V110" s="582"/>
      <c r="W110" s="582"/>
      <c r="X110" s="582"/>
      <c r="Y110" s="583">
        <v>20</v>
      </c>
      <c r="Z110" s="582"/>
      <c r="AA110" s="582"/>
      <c r="AB110" s="582"/>
      <c r="AC110" s="583">
        <v>20</v>
      </c>
      <c r="AD110" s="583"/>
      <c r="AE110" s="583"/>
      <c r="AF110" s="583"/>
      <c r="AG110" s="582">
        <f t="shared" ref="AG110:AJ112" si="305">Y110</f>
        <v>20</v>
      </c>
      <c r="AH110" s="582">
        <f t="shared" si="305"/>
        <v>0</v>
      </c>
      <c r="AI110" s="582">
        <f t="shared" si="305"/>
        <v>0</v>
      </c>
      <c r="AJ110" s="582">
        <f t="shared" si="305"/>
        <v>0</v>
      </c>
      <c r="AK110" s="582">
        <f>IF(EI110,Y110,0)</f>
        <v>0</v>
      </c>
      <c r="AL110" s="582">
        <f>IF(EI110,AH110,0)</f>
        <v>0</v>
      </c>
      <c r="AM110" s="582"/>
      <c r="AN110" s="582"/>
      <c r="AO110" s="582">
        <f>IF(EJ110,Y110,0)</f>
        <v>0</v>
      </c>
      <c r="AP110" s="582">
        <f>IF(EJ110,AH110,0)</f>
        <v>0</v>
      </c>
      <c r="AQ110" s="582"/>
      <c r="AR110" s="582"/>
      <c r="AS110" s="582">
        <f>IF(EK110,Y110,0)</f>
        <v>20</v>
      </c>
      <c r="AT110" s="582">
        <f>IF(EK110,AH110,0)</f>
        <v>0</v>
      </c>
      <c r="AU110" s="582"/>
      <c r="AV110" s="582"/>
      <c r="AW110" s="582">
        <f>IF(EL110,Y110,0)</f>
        <v>0</v>
      </c>
      <c r="AX110" s="582">
        <f>IF(EL110,AH110,0)</f>
        <v>0</v>
      </c>
      <c r="AY110" s="582"/>
      <c r="AZ110" s="582"/>
      <c r="BA110" s="582"/>
      <c r="BB110" s="582"/>
      <c r="BC110" s="582"/>
      <c r="BD110" s="582"/>
      <c r="BE110" s="582"/>
      <c r="BF110" s="582"/>
      <c r="BG110" s="582"/>
      <c r="BH110" s="582"/>
      <c r="BI110" s="582">
        <v>0</v>
      </c>
      <c r="BJ110" s="582">
        <v>0</v>
      </c>
      <c r="BK110" s="582"/>
      <c r="BL110" s="582"/>
      <c r="BM110" s="582">
        <v>12</v>
      </c>
      <c r="BN110" s="582"/>
      <c r="BO110" s="582"/>
      <c r="BP110" s="582"/>
      <c r="BQ110" s="582">
        <v>12</v>
      </c>
      <c r="BR110" s="582"/>
      <c r="BS110" s="582"/>
      <c r="BT110" s="582"/>
      <c r="BU110" s="582">
        <f t="shared" si="268"/>
        <v>7450</v>
      </c>
      <c r="BV110" s="582">
        <v>3400</v>
      </c>
      <c r="BW110" s="582">
        <v>0</v>
      </c>
      <c r="BX110" s="582">
        <v>4050</v>
      </c>
      <c r="BY110" s="582"/>
      <c r="BZ110" s="582">
        <v>7450</v>
      </c>
      <c r="CA110" s="582"/>
      <c r="CB110" s="582"/>
      <c r="CC110" s="581" t="s">
        <v>425</v>
      </c>
      <c r="CD110" s="582"/>
      <c r="CE110" s="582"/>
      <c r="CF110" s="581"/>
      <c r="CG110" s="581"/>
      <c r="CH110" s="582"/>
      <c r="CI110" s="582"/>
      <c r="CJ110" s="582"/>
      <c r="CK110" s="582"/>
      <c r="CL110" s="582"/>
      <c r="CM110" s="582">
        <v>4050</v>
      </c>
      <c r="CN110" s="582">
        <v>4050</v>
      </c>
      <c r="CO110" s="582"/>
      <c r="CP110" s="582">
        <v>4050</v>
      </c>
      <c r="CQ110" s="582">
        <f t="shared" si="269"/>
        <v>4050</v>
      </c>
      <c r="CR110" s="582">
        <v>2025</v>
      </c>
      <c r="CS110" s="582">
        <v>2025</v>
      </c>
      <c r="CT110" s="582">
        <v>0</v>
      </c>
      <c r="CU110" s="582">
        <v>0</v>
      </c>
      <c r="CV110" s="582">
        <v>0</v>
      </c>
      <c r="CW110" s="582">
        <v>0</v>
      </c>
      <c r="CX110" s="582">
        <v>0</v>
      </c>
      <c r="CY110" s="809">
        <f t="shared" si="270"/>
        <v>0</v>
      </c>
      <c r="CZ110" s="582"/>
      <c r="DA110" s="582"/>
      <c r="DB110" s="582"/>
      <c r="DC110" s="582"/>
      <c r="DD110" s="582"/>
      <c r="DE110" s="582">
        <v>4779</v>
      </c>
      <c r="DF110" s="582">
        <f t="shared" si="271"/>
        <v>4779</v>
      </c>
      <c r="DG110" s="582"/>
      <c r="DH110" s="582"/>
      <c r="DI110" s="582"/>
      <c r="DJ110" s="582">
        <v>2389</v>
      </c>
      <c r="DK110" s="582"/>
      <c r="DL110" s="582">
        <v>2390</v>
      </c>
      <c r="DM110" s="582"/>
      <c r="DN110" s="582">
        <v>0</v>
      </c>
      <c r="DO110" s="582">
        <v>0</v>
      </c>
      <c r="DP110" s="582"/>
      <c r="DQ110" s="582">
        <v>0</v>
      </c>
      <c r="DR110" s="582">
        <v>0</v>
      </c>
      <c r="DS110" s="582">
        <v>0</v>
      </c>
      <c r="DT110" s="582"/>
      <c r="DU110" s="582"/>
      <c r="DV110" s="582"/>
      <c r="DW110" s="582"/>
      <c r="DX110" s="582">
        <v>4779</v>
      </c>
      <c r="DY110" s="582"/>
      <c r="DZ110" s="582"/>
      <c r="EA110" s="582"/>
      <c r="EB110" s="582"/>
      <c r="EC110" s="582"/>
      <c r="ED110" s="582">
        <f>CQ110*1.18+DB110-DC110-DF110</f>
        <v>0</v>
      </c>
      <c r="EE110" s="582"/>
      <c r="EF110" s="582"/>
      <c r="EG110" s="582">
        <v>7450</v>
      </c>
      <c r="EH110" s="582">
        <f t="shared" si="273"/>
        <v>7450</v>
      </c>
      <c r="EI110" s="582">
        <v>0</v>
      </c>
      <c r="EJ110" s="582">
        <v>0</v>
      </c>
      <c r="EK110" s="582">
        <v>7450</v>
      </c>
      <c r="EL110" s="582">
        <v>0</v>
      </c>
      <c r="EM110" s="582">
        <v>0</v>
      </c>
      <c r="EN110" s="582">
        <v>0</v>
      </c>
      <c r="EO110" s="582">
        <v>0</v>
      </c>
      <c r="EP110" s="582"/>
      <c r="EQ110" s="582"/>
      <c r="ER110" s="582">
        <v>0</v>
      </c>
      <c r="ES110" s="584"/>
      <c r="ET110" s="585">
        <f>CQ110*0.18</f>
        <v>729</v>
      </c>
      <c r="EU110" s="582">
        <f>EH110*0.18</f>
        <v>1341</v>
      </c>
      <c r="EV110" s="586">
        <v>2011</v>
      </c>
      <c r="EW110" s="587">
        <f>CQ110/$CQ$6</f>
        <v>4.420372337740194E-4</v>
      </c>
      <c r="EX110" s="582">
        <f>SUMIF(GT110,$GT$13,CQ110)</f>
        <v>4050</v>
      </c>
      <c r="EY110" s="582">
        <f>SUMIF(GT110,$GT$101,CQ110)</f>
        <v>0</v>
      </c>
      <c r="EZ110" s="582">
        <f>SUMIF(GT110,$GT$101,CQ110)</f>
        <v>0</v>
      </c>
      <c r="FA110" s="582">
        <f>SUMIF(GT110,$GT$16,CQ110)</f>
        <v>0</v>
      </c>
      <c r="FB110" s="582">
        <f>SUMIF(GT110,$GT$129,CQ110)</f>
        <v>0</v>
      </c>
      <c r="FC110" s="582"/>
      <c r="FD110" s="582">
        <f>SUMIF(GT110,$GT$104,CQ110)</f>
        <v>0</v>
      </c>
      <c r="FE110" s="582"/>
      <c r="FF110" s="582">
        <f>SUMIF(GT110,$GT$202,CQ110)</f>
        <v>0</v>
      </c>
      <c r="FG110" s="582"/>
      <c r="FH110" s="582"/>
      <c r="FI110" s="582"/>
      <c r="FJ110" s="582"/>
      <c r="FK110" s="582">
        <f>SUMIF(GU110,$GU$13,DF110)</f>
        <v>4779</v>
      </c>
      <c r="FL110" s="582">
        <f>SUMIF(GU110,$GU$101,DF110)</f>
        <v>0</v>
      </c>
      <c r="FM110" s="582">
        <f>SUMIF(GU110,$GU$102,DF110)</f>
        <v>0</v>
      </c>
      <c r="FN110" s="582">
        <f>SUMIF(GU110,$GU$16,DF110)</f>
        <v>0</v>
      </c>
      <c r="FO110" s="582">
        <f>SUMIF(GU110,$GU$129,DF110)</f>
        <v>0</v>
      </c>
      <c r="FP110" s="582"/>
      <c r="FQ110" s="582">
        <f>SUMIF(GU110,$GU$97,DF110)</f>
        <v>0</v>
      </c>
      <c r="FR110" s="582"/>
      <c r="FS110" s="582">
        <f>SUMIF(GU110,$GU$205,DF110)</f>
        <v>0</v>
      </c>
      <c r="FT110" s="582"/>
      <c r="FU110" s="582"/>
      <c r="FV110" s="582"/>
      <c r="FW110" s="582"/>
      <c r="FX110" s="582"/>
      <c r="FY110" s="581" t="s">
        <v>417</v>
      </c>
      <c r="FZ110" s="582"/>
      <c r="GA110" s="582"/>
      <c r="GB110" s="582"/>
      <c r="GC110" s="582"/>
      <c r="GD110" s="582"/>
      <c r="GE110" s="582"/>
      <c r="GF110" s="599"/>
      <c r="GG110" s="582"/>
      <c r="GH110" s="582"/>
      <c r="GI110" s="582"/>
      <c r="GJ110" s="582"/>
      <c r="GK110" s="581"/>
      <c r="GL110" s="581"/>
      <c r="GM110" s="581"/>
      <c r="GN110" s="589">
        <v>7</v>
      </c>
      <c r="GO110" s="809" t="s">
        <v>432</v>
      </c>
      <c r="GP110" s="809" t="s">
        <v>1046</v>
      </c>
      <c r="GQ110" s="685"/>
      <c r="GR110" s="1002"/>
      <c r="GS110" s="590"/>
      <c r="GT110" s="811">
        <v>2</v>
      </c>
      <c r="GU110" s="811">
        <v>2</v>
      </c>
      <c r="GV110" s="590"/>
      <c r="GW110" s="312">
        <v>1</v>
      </c>
      <c r="GX110" s="590"/>
      <c r="GY110" s="590"/>
      <c r="GZ110" s="590"/>
      <c r="HA110" s="812">
        <f t="shared" si="286"/>
        <v>20</v>
      </c>
      <c r="HB110" s="809">
        <f t="shared" si="287"/>
        <v>7450</v>
      </c>
      <c r="HC110" s="811">
        <f>IF(GX110=2,AH110,0)</f>
        <v>0</v>
      </c>
      <c r="HD110" s="809">
        <f>IF(GX110=2,EH110,0)</f>
        <v>0</v>
      </c>
      <c r="HE110" s="812">
        <f>IF(GY110=3,AG110,0)</f>
        <v>0</v>
      </c>
      <c r="HF110" s="809">
        <f>IF(GY110=3,EH110,0)</f>
        <v>0</v>
      </c>
      <c r="HG110" s="811">
        <f>IF(GZ110=4,AH110,0)</f>
        <v>0</v>
      </c>
      <c r="HH110" s="809">
        <f>IF(GZ110=4,EH110,0)</f>
        <v>0</v>
      </c>
      <c r="HI110" s="591">
        <f t="shared" si="186"/>
        <v>0</v>
      </c>
      <c r="HL110" s="688">
        <f t="shared" si="185"/>
        <v>0</v>
      </c>
    </row>
    <row r="111" spans="1:220" s="592" customFormat="1" ht="36" outlineLevel="1">
      <c r="A111" s="578" t="s">
        <v>387</v>
      </c>
      <c r="B111" s="579"/>
      <c r="C111" s="580">
        <v>86</v>
      </c>
      <c r="D111" s="580"/>
      <c r="E111" s="580"/>
      <c r="F111" s="267" t="s">
        <v>304</v>
      </c>
      <c r="G111" s="270"/>
      <c r="H111" s="270"/>
      <c r="I111" s="270"/>
      <c r="J111" s="581">
        <v>2009</v>
      </c>
      <c r="K111" s="581">
        <v>2011</v>
      </c>
      <c r="L111" s="581" t="s">
        <v>418</v>
      </c>
      <c r="M111" s="581" t="s">
        <v>419</v>
      </c>
      <c r="N111" s="581" t="s">
        <v>417</v>
      </c>
      <c r="O111" s="581" t="s">
        <v>417</v>
      </c>
      <c r="P111" s="273" t="s">
        <v>1328</v>
      </c>
      <c r="Q111" s="273">
        <v>1</v>
      </c>
      <c r="R111" s="273" t="s">
        <v>1332</v>
      </c>
      <c r="S111" s="273" t="s">
        <v>786</v>
      </c>
      <c r="T111" s="273" t="s">
        <v>1333</v>
      </c>
      <c r="U111" s="582">
        <v>20</v>
      </c>
      <c r="V111" s="582">
        <v>0</v>
      </c>
      <c r="W111" s="582">
        <v>0</v>
      </c>
      <c r="X111" s="582">
        <v>0</v>
      </c>
      <c r="Y111" s="583"/>
      <c r="Z111" s="582"/>
      <c r="AA111" s="582"/>
      <c r="AB111" s="582"/>
      <c r="AC111" s="583"/>
      <c r="AD111" s="583"/>
      <c r="AE111" s="583"/>
      <c r="AF111" s="583"/>
      <c r="AG111" s="582">
        <f t="shared" si="305"/>
        <v>0</v>
      </c>
      <c r="AH111" s="582">
        <f t="shared" si="305"/>
        <v>0</v>
      </c>
      <c r="AI111" s="582">
        <f t="shared" si="305"/>
        <v>0</v>
      </c>
      <c r="AJ111" s="582">
        <f t="shared" si="305"/>
        <v>0</v>
      </c>
      <c r="AK111" s="582">
        <f>IF(EI111,Y111,0)</f>
        <v>0</v>
      </c>
      <c r="AL111" s="582">
        <f>IF(EI111,AH111,0)</f>
        <v>0</v>
      </c>
      <c r="AM111" s="582"/>
      <c r="AN111" s="582"/>
      <c r="AO111" s="582">
        <f>IF(EJ111,Y111,0)</f>
        <v>0</v>
      </c>
      <c r="AP111" s="582">
        <f>IF(EJ111,AH111,0)</f>
        <v>0</v>
      </c>
      <c r="AQ111" s="582"/>
      <c r="AR111" s="582"/>
      <c r="AS111" s="582">
        <f>IF(EK111,Y111,0)</f>
        <v>0</v>
      </c>
      <c r="AT111" s="582">
        <f>IF(EK111,AH111,0)</f>
        <v>0</v>
      </c>
      <c r="AU111" s="582"/>
      <c r="AV111" s="582"/>
      <c r="AW111" s="582">
        <f>IF(EL111,Y111,0)</f>
        <v>0</v>
      </c>
      <c r="AX111" s="582">
        <f>IF(EL111,AH111,0)</f>
        <v>0</v>
      </c>
      <c r="AY111" s="582"/>
      <c r="AZ111" s="582"/>
      <c r="BA111" s="582"/>
      <c r="BB111" s="582"/>
      <c r="BC111" s="582"/>
      <c r="BD111" s="582"/>
      <c r="BE111" s="582"/>
      <c r="BF111" s="582"/>
      <c r="BG111" s="582"/>
      <c r="BH111" s="582"/>
      <c r="BI111" s="582">
        <v>0</v>
      </c>
      <c r="BJ111" s="582">
        <v>0</v>
      </c>
      <c r="BK111" s="582"/>
      <c r="BL111" s="582"/>
      <c r="BM111" s="582"/>
      <c r="BN111" s="582"/>
      <c r="BO111" s="582"/>
      <c r="BP111" s="582"/>
      <c r="BQ111" s="582"/>
      <c r="BR111" s="582"/>
      <c r="BS111" s="582"/>
      <c r="BT111" s="582"/>
      <c r="BU111" s="582">
        <f t="shared" si="268"/>
        <v>310108.18</v>
      </c>
      <c r="BV111" s="582">
        <v>16774</v>
      </c>
      <c r="BW111" s="582">
        <v>121450.12</v>
      </c>
      <c r="BX111" s="582">
        <v>125361.76</v>
      </c>
      <c r="BY111" s="582">
        <v>46522.3</v>
      </c>
      <c r="BZ111" s="582">
        <v>310108.18</v>
      </c>
      <c r="CA111" s="582"/>
      <c r="CB111" s="582"/>
      <c r="CC111" s="581" t="s">
        <v>427</v>
      </c>
      <c r="CD111" s="582">
        <v>0.43</v>
      </c>
      <c r="CE111" s="582">
        <v>-265017</v>
      </c>
      <c r="CF111" s="581" t="s">
        <v>429</v>
      </c>
      <c r="CG111" s="581" t="s">
        <v>429</v>
      </c>
      <c r="CH111" s="582"/>
      <c r="CI111" s="582"/>
      <c r="CJ111" s="582"/>
      <c r="CK111" s="582">
        <v>2004</v>
      </c>
      <c r="CL111" s="582"/>
      <c r="CM111" s="582">
        <v>107329.83118644069</v>
      </c>
      <c r="CN111" s="582">
        <v>107329.83118644069</v>
      </c>
      <c r="CO111" s="582">
        <v>94513.114964519758</v>
      </c>
      <c r="CP111" s="582">
        <v>107329.83118644069</v>
      </c>
      <c r="CQ111" s="582">
        <f t="shared" si="269"/>
        <v>107329.83118644069</v>
      </c>
      <c r="CR111" s="582">
        <v>53665</v>
      </c>
      <c r="CS111" s="582">
        <v>53664.831186440686</v>
      </c>
      <c r="CT111" s="582">
        <v>0</v>
      </c>
      <c r="CU111" s="582">
        <v>0</v>
      </c>
      <c r="CV111" s="582">
        <v>0</v>
      </c>
      <c r="CW111" s="582">
        <v>0</v>
      </c>
      <c r="CX111" s="582">
        <v>0</v>
      </c>
      <c r="CY111" s="809">
        <f t="shared" si="270"/>
        <v>0</v>
      </c>
      <c r="CZ111" s="582"/>
      <c r="DA111" s="582"/>
      <c r="DB111" s="582">
        <v>0</v>
      </c>
      <c r="DC111" s="582">
        <v>0</v>
      </c>
      <c r="DD111" s="582">
        <v>145225</v>
      </c>
      <c r="DE111" s="582">
        <v>126649.20080000001</v>
      </c>
      <c r="DF111" s="582">
        <f t="shared" si="271"/>
        <v>126649.20080000001</v>
      </c>
      <c r="DG111" s="582"/>
      <c r="DH111" s="582"/>
      <c r="DI111" s="582"/>
      <c r="DJ111" s="582">
        <v>63324.5</v>
      </c>
      <c r="DK111" s="582"/>
      <c r="DL111" s="582">
        <v>63324.700800000006</v>
      </c>
      <c r="DM111" s="582"/>
      <c r="DN111" s="582">
        <v>0</v>
      </c>
      <c r="DO111" s="582">
        <v>0</v>
      </c>
      <c r="DP111" s="582"/>
      <c r="DQ111" s="582">
        <v>0</v>
      </c>
      <c r="DR111" s="582">
        <v>0</v>
      </c>
      <c r="DS111" s="582">
        <v>0</v>
      </c>
      <c r="DT111" s="582"/>
      <c r="DU111" s="582"/>
      <c r="DV111" s="582"/>
      <c r="DW111" s="582"/>
      <c r="DX111" s="582">
        <v>126649.20080000001</v>
      </c>
      <c r="DY111" s="582">
        <v>35000</v>
      </c>
      <c r="DZ111" s="582"/>
      <c r="EA111" s="582"/>
      <c r="EB111" s="582"/>
      <c r="EC111" s="582"/>
      <c r="ED111" s="582">
        <f>CQ111*1.18+DB111-DC111-DF111</f>
        <v>0</v>
      </c>
      <c r="EE111" s="582"/>
      <c r="EF111" s="582">
        <v>195275.11496451974</v>
      </c>
      <c r="EG111" s="582">
        <v>109333.83</v>
      </c>
      <c r="EH111" s="582">
        <f t="shared" si="273"/>
        <v>109333.83</v>
      </c>
      <c r="EI111" s="582">
        <v>0</v>
      </c>
      <c r="EJ111" s="582">
        <v>109333.83</v>
      </c>
      <c r="EK111" s="582">
        <v>0</v>
      </c>
      <c r="EL111" s="582">
        <v>0</v>
      </c>
      <c r="EM111" s="582">
        <v>0</v>
      </c>
      <c r="EN111" s="582">
        <v>0</v>
      </c>
      <c r="EO111" s="582">
        <v>0</v>
      </c>
      <c r="EP111" s="582"/>
      <c r="EQ111" s="582"/>
      <c r="ER111" s="582">
        <f>CK111+CQ111-EH111</f>
        <v>1.1864406842505559E-3</v>
      </c>
      <c r="ES111" s="584"/>
      <c r="ET111" s="585">
        <f>CQ111*0.18</f>
        <v>19319.369613559324</v>
      </c>
      <c r="EU111" s="582">
        <f>EH111*0.18</f>
        <v>19680.089400000001</v>
      </c>
      <c r="EV111" s="586">
        <v>2011</v>
      </c>
      <c r="EW111" s="587">
        <f>CQ111/$CQ$6</f>
        <v>1.1714513994836227E-2</v>
      </c>
      <c r="EX111" s="582">
        <f>SUMIF(GT111,$GT$13,CQ111)</f>
        <v>107329.83118644069</v>
      </c>
      <c r="EY111" s="582">
        <f>SUMIF(GT111,$GT$101,CQ111)</f>
        <v>0</v>
      </c>
      <c r="EZ111" s="582">
        <f>SUMIF(GT111,$GT$101,CQ111)</f>
        <v>0</v>
      </c>
      <c r="FA111" s="582">
        <f>SUMIF(GT111,$GT$16,CQ111)</f>
        <v>0</v>
      </c>
      <c r="FB111" s="582">
        <f>SUMIF(GT111,$GT$129,CQ111)</f>
        <v>0</v>
      </c>
      <c r="FC111" s="582"/>
      <c r="FD111" s="582">
        <f>SUMIF(GT111,$GT$104,CQ111)</f>
        <v>0</v>
      </c>
      <c r="FE111" s="582"/>
      <c r="FF111" s="582">
        <f>SUMIF(GT111,$GT$202,CQ111)</f>
        <v>0</v>
      </c>
      <c r="FG111" s="582"/>
      <c r="FH111" s="582"/>
      <c r="FI111" s="582"/>
      <c r="FJ111" s="582"/>
      <c r="FK111" s="582">
        <f>SUMIF(GU111,$GU$13,DF111)</f>
        <v>126649.20080000001</v>
      </c>
      <c r="FL111" s="582">
        <f>SUMIF(GU111,$GU$101,DF111)</f>
        <v>0</v>
      </c>
      <c r="FM111" s="582">
        <f>SUMIF(GU111,$GU$102,DF111)</f>
        <v>0</v>
      </c>
      <c r="FN111" s="582">
        <f>SUMIF(GU111,$GU$16,DF111)</f>
        <v>0</v>
      </c>
      <c r="FO111" s="582">
        <f>SUMIF(GU111,$GU$129,DF111)</f>
        <v>0</v>
      </c>
      <c r="FP111" s="582"/>
      <c r="FQ111" s="582">
        <f>SUMIF(GU111,$GU$97,DF111)</f>
        <v>0</v>
      </c>
      <c r="FR111" s="582"/>
      <c r="FS111" s="582">
        <f>SUMIF(GU111,$GU$205,DF111)</f>
        <v>0</v>
      </c>
      <c r="FT111" s="582"/>
      <c r="FU111" s="582"/>
      <c r="FV111" s="582"/>
      <c r="FW111" s="582"/>
      <c r="FX111" s="582"/>
      <c r="FY111" s="581" t="s">
        <v>417</v>
      </c>
      <c r="FZ111" s="582"/>
      <c r="GA111" s="582"/>
      <c r="GB111" s="582"/>
      <c r="GC111" s="582"/>
      <c r="GD111" s="582"/>
      <c r="GE111" s="582"/>
      <c r="GF111" s="599" t="s">
        <v>417</v>
      </c>
      <c r="GG111" s="582" t="s">
        <v>417</v>
      </c>
      <c r="GH111" s="582" t="s">
        <v>417</v>
      </c>
      <c r="GI111" s="582" t="s">
        <v>417</v>
      </c>
      <c r="GJ111" s="582" t="s">
        <v>417</v>
      </c>
      <c r="GK111" s="581"/>
      <c r="GL111" s="581" t="s">
        <v>418</v>
      </c>
      <c r="GM111" s="581"/>
      <c r="GN111" s="589">
        <v>3</v>
      </c>
      <c r="GO111" s="809" t="s">
        <v>431</v>
      </c>
      <c r="GP111" s="809" t="s">
        <v>1046</v>
      </c>
      <c r="GQ111" s="685"/>
      <c r="GR111" s="1002"/>
      <c r="GS111" s="590"/>
      <c r="GT111" s="811">
        <v>2</v>
      </c>
      <c r="GU111" s="811">
        <v>2</v>
      </c>
      <c r="GV111" s="590"/>
      <c r="GW111" s="312">
        <v>1</v>
      </c>
      <c r="GX111" s="590"/>
      <c r="GY111" s="590"/>
      <c r="GZ111" s="590"/>
      <c r="HA111" s="812">
        <f t="shared" si="286"/>
        <v>0</v>
      </c>
      <c r="HB111" s="809">
        <f t="shared" si="287"/>
        <v>109333.83</v>
      </c>
      <c r="HC111" s="811">
        <f>IF(GX111=2,AH111,0)</f>
        <v>0</v>
      </c>
      <c r="HD111" s="809">
        <f>IF(GX111=2,EH111,0)</f>
        <v>0</v>
      </c>
      <c r="HE111" s="812">
        <f>IF(GY111=3,AG111,0)</f>
        <v>0</v>
      </c>
      <c r="HF111" s="809">
        <f>IF(GY111=3,EH111,0)</f>
        <v>0</v>
      </c>
      <c r="HG111" s="811">
        <f>IF(GZ111=4,AH111,0)</f>
        <v>0</v>
      </c>
      <c r="HH111" s="809">
        <f>IF(GZ111=4,EH111,0)</f>
        <v>0</v>
      </c>
      <c r="HI111" s="591">
        <f t="shared" si="186"/>
        <v>0</v>
      </c>
      <c r="HL111" s="688">
        <f t="shared" si="185"/>
        <v>0</v>
      </c>
    </row>
    <row r="112" spans="1:220" s="592" customFormat="1" ht="24" outlineLevel="1">
      <c r="A112" s="578" t="s">
        <v>387</v>
      </c>
      <c r="B112" s="579"/>
      <c r="C112" s="580">
        <v>87</v>
      </c>
      <c r="D112" s="580"/>
      <c r="E112" s="580"/>
      <c r="F112" s="267" t="s">
        <v>305</v>
      </c>
      <c r="G112" s="270"/>
      <c r="H112" s="270"/>
      <c r="I112" s="270"/>
      <c r="J112" s="581">
        <v>2010</v>
      </c>
      <c r="K112" s="581">
        <v>2011</v>
      </c>
      <c r="L112" s="581" t="s">
        <v>417</v>
      </c>
      <c r="M112" s="581" t="s">
        <v>420</v>
      </c>
      <c r="N112" s="581" t="s">
        <v>420</v>
      </c>
      <c r="O112" s="581" t="s">
        <v>420</v>
      </c>
      <c r="P112" s="273"/>
      <c r="Q112" s="273"/>
      <c r="R112" s="273" t="s">
        <v>1332</v>
      </c>
      <c r="S112" s="273" t="s">
        <v>783</v>
      </c>
      <c r="T112" s="273"/>
      <c r="U112" s="582">
        <v>10</v>
      </c>
      <c r="V112" s="582"/>
      <c r="W112" s="582"/>
      <c r="X112" s="582"/>
      <c r="Y112" s="583">
        <v>10</v>
      </c>
      <c r="Z112" s="582"/>
      <c r="AA112" s="582"/>
      <c r="AB112" s="582"/>
      <c r="AC112" s="583">
        <v>10</v>
      </c>
      <c r="AD112" s="583"/>
      <c r="AE112" s="583"/>
      <c r="AF112" s="583"/>
      <c r="AG112" s="582">
        <f t="shared" si="305"/>
        <v>10</v>
      </c>
      <c r="AH112" s="582">
        <f t="shared" si="305"/>
        <v>0</v>
      </c>
      <c r="AI112" s="582">
        <f t="shared" si="305"/>
        <v>0</v>
      </c>
      <c r="AJ112" s="582">
        <f t="shared" si="305"/>
        <v>0</v>
      </c>
      <c r="AK112" s="582">
        <f>IF(EI112,Y112,0)</f>
        <v>0</v>
      </c>
      <c r="AL112" s="582">
        <f>IF(EI112,AH112,0)</f>
        <v>0</v>
      </c>
      <c r="AM112" s="582"/>
      <c r="AN112" s="582"/>
      <c r="AO112" s="582">
        <f>IF(EJ112,Y112,0)</f>
        <v>10</v>
      </c>
      <c r="AP112" s="582">
        <f>IF(EJ112,AH112,0)</f>
        <v>0</v>
      </c>
      <c r="AQ112" s="582"/>
      <c r="AR112" s="582"/>
      <c r="AS112" s="582">
        <f>IF(EK112,Y112,0)</f>
        <v>0</v>
      </c>
      <c r="AT112" s="582">
        <f>IF(EK112,AH112,0)</f>
        <v>0</v>
      </c>
      <c r="AU112" s="582"/>
      <c r="AV112" s="582"/>
      <c r="AW112" s="582">
        <f>IF(EL112,Y112,0)</f>
        <v>0</v>
      </c>
      <c r="AX112" s="582">
        <f>IF(EL112,AH112,0)</f>
        <v>0</v>
      </c>
      <c r="AY112" s="582"/>
      <c r="AZ112" s="582"/>
      <c r="BA112" s="582"/>
      <c r="BB112" s="582"/>
      <c r="BC112" s="582"/>
      <c r="BD112" s="582"/>
      <c r="BE112" s="582"/>
      <c r="BF112" s="582"/>
      <c r="BG112" s="582"/>
      <c r="BH112" s="582"/>
      <c r="BI112" s="582">
        <v>0</v>
      </c>
      <c r="BJ112" s="582">
        <v>0</v>
      </c>
      <c r="BK112" s="582"/>
      <c r="BL112" s="582"/>
      <c r="BM112" s="582">
        <v>3.7</v>
      </c>
      <c r="BN112" s="582"/>
      <c r="BO112" s="582"/>
      <c r="BP112" s="582"/>
      <c r="BQ112" s="582">
        <v>3.7</v>
      </c>
      <c r="BR112" s="582"/>
      <c r="BS112" s="582"/>
      <c r="BT112" s="582"/>
      <c r="BU112" s="582">
        <f t="shared" si="268"/>
        <v>1500</v>
      </c>
      <c r="BV112" s="582">
        <v>300</v>
      </c>
      <c r="BW112" s="582">
        <v>0</v>
      </c>
      <c r="BX112" s="582">
        <v>1200</v>
      </c>
      <c r="BY112" s="582"/>
      <c r="BZ112" s="582">
        <v>1500</v>
      </c>
      <c r="CA112" s="582"/>
      <c r="CB112" s="582"/>
      <c r="CC112" s="581" t="s">
        <v>425</v>
      </c>
      <c r="CD112" s="582">
        <v>35.4</v>
      </c>
      <c r="CE112" s="582">
        <v>3781</v>
      </c>
      <c r="CF112" s="581">
        <v>3.5</v>
      </c>
      <c r="CG112" s="581">
        <v>5</v>
      </c>
      <c r="CH112" s="582"/>
      <c r="CI112" s="582"/>
      <c r="CJ112" s="582"/>
      <c r="CK112" s="582">
        <v>300</v>
      </c>
      <c r="CL112" s="582"/>
      <c r="CM112" s="582">
        <v>1200</v>
      </c>
      <c r="CN112" s="582">
        <v>1200</v>
      </c>
      <c r="CO112" s="582">
        <v>300</v>
      </c>
      <c r="CP112" s="582">
        <v>1200</v>
      </c>
      <c r="CQ112" s="582">
        <f t="shared" si="269"/>
        <v>1200</v>
      </c>
      <c r="CR112" s="582">
        <v>1200</v>
      </c>
      <c r="CS112" s="582">
        <v>0</v>
      </c>
      <c r="CT112" s="582">
        <v>0</v>
      </c>
      <c r="CU112" s="582">
        <v>0</v>
      </c>
      <c r="CV112" s="582">
        <v>0</v>
      </c>
      <c r="CW112" s="582">
        <v>0</v>
      </c>
      <c r="CX112" s="582">
        <v>0</v>
      </c>
      <c r="CY112" s="809">
        <f t="shared" si="270"/>
        <v>0</v>
      </c>
      <c r="CZ112" s="582"/>
      <c r="DA112" s="582"/>
      <c r="DB112" s="582"/>
      <c r="DC112" s="582"/>
      <c r="DD112" s="582">
        <v>452</v>
      </c>
      <c r="DE112" s="582">
        <v>1416</v>
      </c>
      <c r="DF112" s="582">
        <f t="shared" si="271"/>
        <v>1416</v>
      </c>
      <c r="DG112" s="582"/>
      <c r="DH112" s="582"/>
      <c r="DI112" s="582"/>
      <c r="DJ112" s="582">
        <v>1416</v>
      </c>
      <c r="DK112" s="582"/>
      <c r="DL112" s="582">
        <v>0</v>
      </c>
      <c r="DM112" s="582"/>
      <c r="DN112" s="582">
        <v>0</v>
      </c>
      <c r="DO112" s="582">
        <v>0</v>
      </c>
      <c r="DP112" s="582"/>
      <c r="DQ112" s="582">
        <v>0</v>
      </c>
      <c r="DR112" s="582">
        <v>0</v>
      </c>
      <c r="DS112" s="582">
        <v>0</v>
      </c>
      <c r="DT112" s="582"/>
      <c r="DU112" s="582"/>
      <c r="DV112" s="582"/>
      <c r="DW112" s="582"/>
      <c r="DX112" s="582">
        <v>1416</v>
      </c>
      <c r="DY112" s="582"/>
      <c r="DZ112" s="582"/>
      <c r="EA112" s="582"/>
      <c r="EB112" s="582"/>
      <c r="EC112" s="582"/>
      <c r="ED112" s="582">
        <f>CQ112*1.18+DB112-DC112-DF112</f>
        <v>0</v>
      </c>
      <c r="EE112" s="582"/>
      <c r="EF112" s="582">
        <v>0</v>
      </c>
      <c r="EG112" s="582">
        <v>1500</v>
      </c>
      <c r="EH112" s="582">
        <f t="shared" si="273"/>
        <v>1500</v>
      </c>
      <c r="EI112" s="582">
        <v>0</v>
      </c>
      <c r="EJ112" s="582">
        <v>1500</v>
      </c>
      <c r="EK112" s="582">
        <v>0</v>
      </c>
      <c r="EL112" s="582">
        <v>0</v>
      </c>
      <c r="EM112" s="582">
        <v>0</v>
      </c>
      <c r="EN112" s="582">
        <v>0</v>
      </c>
      <c r="EO112" s="582">
        <v>0</v>
      </c>
      <c r="EP112" s="582"/>
      <c r="EQ112" s="582"/>
      <c r="ER112" s="582">
        <f>CK112+CQ112-EH112</f>
        <v>0</v>
      </c>
      <c r="ES112" s="584"/>
      <c r="ET112" s="585">
        <f>CQ112*0.18</f>
        <v>216</v>
      </c>
      <c r="EU112" s="582">
        <f>EH112*0.18</f>
        <v>270</v>
      </c>
      <c r="EV112" s="586">
        <v>2011</v>
      </c>
      <c r="EW112" s="587">
        <f>CQ112/$CQ$6</f>
        <v>1.3097399519230204E-4</v>
      </c>
      <c r="EX112" s="582">
        <f>SUMIF(GT112,$GT$13,CQ112)</f>
        <v>1200</v>
      </c>
      <c r="EY112" s="582">
        <f>SUMIF(GT112,$GT$101,CQ112)</f>
        <v>0</v>
      </c>
      <c r="EZ112" s="582">
        <f>SUMIF(GT112,$GT$101,CQ112)</f>
        <v>0</v>
      </c>
      <c r="FA112" s="582">
        <f>SUMIF(GT112,$GT$16,CQ112)</f>
        <v>0</v>
      </c>
      <c r="FB112" s="582">
        <f>SUMIF(GT112,$GT$129,CQ112)</f>
        <v>0</v>
      </c>
      <c r="FC112" s="582"/>
      <c r="FD112" s="582">
        <f>SUMIF(GT112,$GT$104,CQ112)</f>
        <v>0</v>
      </c>
      <c r="FE112" s="582"/>
      <c r="FF112" s="582">
        <f>SUMIF(GT112,$GT$202,CQ112)</f>
        <v>0</v>
      </c>
      <c r="FG112" s="582"/>
      <c r="FH112" s="582"/>
      <c r="FI112" s="582"/>
      <c r="FJ112" s="582"/>
      <c r="FK112" s="582">
        <f>SUMIF(GU112,$GU$13,DF112)</f>
        <v>1416</v>
      </c>
      <c r="FL112" s="582">
        <f>SUMIF(GU112,$GU$101,DF112)</f>
        <v>0</v>
      </c>
      <c r="FM112" s="582">
        <f>SUMIF(GU112,$GU$102,DF112)</f>
        <v>0</v>
      </c>
      <c r="FN112" s="582">
        <f>SUMIF(GU112,$GU$16,DF112)</f>
        <v>0</v>
      </c>
      <c r="FO112" s="582">
        <f>SUMIF(GU112,$GU$129,DF112)</f>
        <v>0</v>
      </c>
      <c r="FP112" s="582"/>
      <c r="FQ112" s="582">
        <f>SUMIF(GU112,$GU$97,DF112)</f>
        <v>0</v>
      </c>
      <c r="FR112" s="582"/>
      <c r="FS112" s="582">
        <f>SUMIF(GU112,$GU$205,DF112)</f>
        <v>0</v>
      </c>
      <c r="FT112" s="582"/>
      <c r="FU112" s="582"/>
      <c r="FV112" s="582"/>
      <c r="FW112" s="582"/>
      <c r="FX112" s="582"/>
      <c r="FY112" s="581" t="s">
        <v>417</v>
      </c>
      <c r="FZ112" s="582"/>
      <c r="GA112" s="582"/>
      <c r="GB112" s="582"/>
      <c r="GC112" s="582"/>
      <c r="GD112" s="582"/>
      <c r="GE112" s="582"/>
      <c r="GF112" s="599"/>
      <c r="GG112" s="582"/>
      <c r="GH112" s="582"/>
      <c r="GI112" s="582"/>
      <c r="GJ112" s="582"/>
      <c r="GK112" s="581"/>
      <c r="GL112" s="581"/>
      <c r="GM112" s="581"/>
      <c r="GN112" s="589">
        <v>7</v>
      </c>
      <c r="GO112" s="809" t="s">
        <v>432</v>
      </c>
      <c r="GP112" s="809" t="s">
        <v>1046</v>
      </c>
      <c r="GQ112" s="685"/>
      <c r="GR112" s="1002"/>
      <c r="GS112" s="590"/>
      <c r="GT112" s="811">
        <v>2</v>
      </c>
      <c r="GU112" s="811">
        <v>2</v>
      </c>
      <c r="GV112" s="590"/>
      <c r="GW112" s="312">
        <v>1</v>
      </c>
      <c r="GX112" s="590"/>
      <c r="GY112" s="590"/>
      <c r="GZ112" s="590"/>
      <c r="HA112" s="812">
        <f t="shared" si="286"/>
        <v>10</v>
      </c>
      <c r="HB112" s="809">
        <f t="shared" si="287"/>
        <v>1500</v>
      </c>
      <c r="HC112" s="811">
        <f>IF(GX112=2,AH112,0)</f>
        <v>0</v>
      </c>
      <c r="HD112" s="809">
        <f>IF(GX112=2,EH112,0)</f>
        <v>0</v>
      </c>
      <c r="HE112" s="812">
        <f>IF(GY112=3,AG112,0)</f>
        <v>0</v>
      </c>
      <c r="HF112" s="809">
        <f>IF(GY112=3,EH112,0)</f>
        <v>0</v>
      </c>
      <c r="HG112" s="811">
        <f>IF(GZ112=4,AH112,0)</f>
        <v>0</v>
      </c>
      <c r="HH112" s="809">
        <f>IF(GZ112=4,EH112,0)</f>
        <v>0</v>
      </c>
      <c r="HI112" s="591">
        <f t="shared" si="186"/>
        <v>0</v>
      </c>
      <c r="HL112" s="688">
        <f t="shared" si="185"/>
        <v>0</v>
      </c>
    </row>
    <row r="113" spans="1:220" s="576" customFormat="1">
      <c r="A113" s="550">
        <v>0</v>
      </c>
      <c r="B113" s="573" t="s">
        <v>1379</v>
      </c>
      <c r="C113" s="574"/>
      <c r="D113" s="574"/>
      <c r="E113" s="574"/>
      <c r="F113" s="577" t="s">
        <v>807</v>
      </c>
      <c r="G113" s="577"/>
      <c r="H113" s="577"/>
      <c r="I113" s="577"/>
      <c r="J113" s="565"/>
      <c r="K113" s="565"/>
      <c r="L113" s="566"/>
      <c r="M113" s="566"/>
      <c r="N113" s="566"/>
      <c r="O113" s="566"/>
      <c r="P113" s="936"/>
      <c r="Q113" s="936"/>
      <c r="R113" s="936"/>
      <c r="S113" s="936"/>
      <c r="T113" s="936"/>
      <c r="U113" s="566"/>
      <c r="V113" s="566"/>
      <c r="W113" s="566"/>
      <c r="X113" s="566"/>
      <c r="Y113" s="567"/>
      <c r="Z113" s="566"/>
      <c r="AA113" s="566"/>
      <c r="AB113" s="566"/>
      <c r="AC113" s="567"/>
      <c r="AD113" s="567"/>
      <c r="AE113" s="567"/>
      <c r="AF113" s="567"/>
      <c r="AG113" s="566"/>
      <c r="AH113" s="566"/>
      <c r="AI113" s="566"/>
      <c r="AJ113" s="566"/>
      <c r="AK113" s="566"/>
      <c r="AL113" s="566"/>
      <c r="AM113" s="566"/>
      <c r="AN113" s="566"/>
      <c r="AO113" s="566"/>
      <c r="AP113" s="566"/>
      <c r="AQ113" s="566"/>
      <c r="AR113" s="566"/>
      <c r="AS113" s="566"/>
      <c r="AT113" s="566"/>
      <c r="AU113" s="566"/>
      <c r="AV113" s="566"/>
      <c r="AW113" s="566"/>
      <c r="AX113" s="566"/>
      <c r="AY113" s="566"/>
      <c r="AZ113" s="566"/>
      <c r="BA113" s="566"/>
      <c r="BB113" s="566"/>
      <c r="BC113" s="566"/>
      <c r="BD113" s="566"/>
      <c r="BE113" s="566"/>
      <c r="BF113" s="566"/>
      <c r="BG113" s="566"/>
      <c r="BH113" s="566"/>
      <c r="BI113" s="566"/>
      <c r="BJ113" s="566"/>
      <c r="BK113" s="566"/>
      <c r="BL113" s="566"/>
      <c r="BM113" s="566"/>
      <c r="BN113" s="566"/>
      <c r="BO113" s="566"/>
      <c r="BP113" s="566"/>
      <c r="BQ113" s="566"/>
      <c r="BR113" s="566"/>
      <c r="BS113" s="566"/>
      <c r="BT113" s="566"/>
      <c r="BU113" s="566"/>
      <c r="BV113" s="566"/>
      <c r="BW113" s="566"/>
      <c r="BX113" s="566"/>
      <c r="BY113" s="566"/>
      <c r="BZ113" s="566"/>
      <c r="CA113" s="566"/>
      <c r="CB113" s="566"/>
      <c r="CC113" s="565"/>
      <c r="CD113" s="566"/>
      <c r="CE113" s="566"/>
      <c r="CF113" s="565"/>
      <c r="CG113" s="565"/>
      <c r="CH113" s="566"/>
      <c r="CI113" s="566"/>
      <c r="CJ113" s="566"/>
      <c r="CK113" s="566"/>
      <c r="CL113" s="566"/>
      <c r="CM113" s="566"/>
      <c r="CN113" s="566"/>
      <c r="CO113" s="566"/>
      <c r="CP113" s="566"/>
      <c r="CQ113" s="566"/>
      <c r="CR113" s="566"/>
      <c r="CS113" s="566"/>
      <c r="CT113" s="566"/>
      <c r="CU113" s="566"/>
      <c r="CV113" s="566"/>
      <c r="CW113" s="566"/>
      <c r="CX113" s="566"/>
      <c r="CY113" s="593"/>
      <c r="CZ113" s="566"/>
      <c r="DA113" s="566"/>
      <c r="DB113" s="566"/>
      <c r="DC113" s="566"/>
      <c r="DD113" s="566"/>
      <c r="DE113" s="566"/>
      <c r="DF113" s="566"/>
      <c r="DG113" s="566"/>
      <c r="DH113" s="566"/>
      <c r="DI113" s="566"/>
      <c r="DJ113" s="566"/>
      <c r="DK113" s="566"/>
      <c r="DL113" s="566"/>
      <c r="DM113" s="566"/>
      <c r="DN113" s="566"/>
      <c r="DO113" s="566"/>
      <c r="DP113" s="566"/>
      <c r="DQ113" s="566"/>
      <c r="DR113" s="566"/>
      <c r="DS113" s="566"/>
      <c r="DT113" s="566"/>
      <c r="DU113" s="566"/>
      <c r="DV113" s="566"/>
      <c r="DW113" s="566"/>
      <c r="DX113" s="566"/>
      <c r="DY113" s="566"/>
      <c r="DZ113" s="566"/>
      <c r="EA113" s="566"/>
      <c r="EB113" s="566"/>
      <c r="EC113" s="566"/>
      <c r="ED113" s="566"/>
      <c r="EE113" s="566"/>
      <c r="EF113" s="566"/>
      <c r="EG113" s="566"/>
      <c r="EH113" s="566"/>
      <c r="EI113" s="566"/>
      <c r="EJ113" s="566"/>
      <c r="EK113" s="566"/>
      <c r="EL113" s="566"/>
      <c r="EM113" s="566"/>
      <c r="EN113" s="566"/>
      <c r="EO113" s="566"/>
      <c r="EP113" s="566"/>
      <c r="EQ113" s="566"/>
      <c r="ER113" s="566"/>
      <c r="ES113" s="594"/>
      <c r="ET113" s="595"/>
      <c r="EU113" s="566"/>
      <c r="EV113" s="566"/>
      <c r="EW113" s="568"/>
      <c r="EX113" s="566"/>
      <c r="EY113" s="566"/>
      <c r="EZ113" s="566"/>
      <c r="FA113" s="566"/>
      <c r="FB113" s="566"/>
      <c r="FC113" s="566"/>
      <c r="FD113" s="566"/>
      <c r="FE113" s="566"/>
      <c r="FF113" s="566"/>
      <c r="FG113" s="566"/>
      <c r="FH113" s="566"/>
      <c r="FI113" s="566"/>
      <c r="FJ113" s="566"/>
      <c r="FK113" s="566"/>
      <c r="FL113" s="566"/>
      <c r="FM113" s="566"/>
      <c r="FN113" s="566"/>
      <c r="FO113" s="566"/>
      <c r="FP113" s="566"/>
      <c r="FQ113" s="566"/>
      <c r="FR113" s="566"/>
      <c r="FS113" s="566"/>
      <c r="FT113" s="566"/>
      <c r="FU113" s="566"/>
      <c r="FV113" s="566"/>
      <c r="FW113" s="566"/>
      <c r="FX113" s="566"/>
      <c r="FY113" s="566"/>
      <c r="FZ113" s="566"/>
      <c r="GA113" s="566"/>
      <c r="GB113" s="566"/>
      <c r="GC113" s="566"/>
      <c r="GD113" s="566"/>
      <c r="GE113" s="566"/>
      <c r="GF113" s="569"/>
      <c r="GG113" s="566"/>
      <c r="GH113" s="566"/>
      <c r="GI113" s="566"/>
      <c r="GJ113" s="566"/>
      <c r="GK113" s="565"/>
      <c r="GL113" s="565"/>
      <c r="GM113" s="565"/>
      <c r="GN113" s="570"/>
      <c r="GO113" s="571"/>
      <c r="GP113" s="571"/>
      <c r="GQ113" s="684"/>
      <c r="GR113" s="1001"/>
      <c r="GS113" s="575"/>
      <c r="GT113" s="596"/>
      <c r="GU113" s="596"/>
      <c r="GV113" s="575"/>
      <c r="GW113" s="575"/>
      <c r="GX113" s="575"/>
      <c r="GY113" s="575"/>
      <c r="GZ113" s="575"/>
      <c r="HA113" s="597"/>
      <c r="HB113" s="575"/>
      <c r="HC113" s="575"/>
      <c r="HD113" s="575"/>
      <c r="HE113" s="598"/>
      <c r="HF113" s="575"/>
      <c r="HG113" s="575"/>
      <c r="HH113" s="575"/>
      <c r="HI113" s="591">
        <f t="shared" si="186"/>
        <v>0</v>
      </c>
      <c r="HL113" s="688">
        <f t="shared" si="185"/>
        <v>0</v>
      </c>
    </row>
    <row r="114" spans="1:220" s="576" customFormat="1" ht="24">
      <c r="A114" s="550">
        <v>0</v>
      </c>
      <c r="B114" s="573" t="s">
        <v>808</v>
      </c>
      <c r="C114" s="574"/>
      <c r="D114" s="574"/>
      <c r="E114" s="574"/>
      <c r="F114" s="269" t="s">
        <v>809</v>
      </c>
      <c r="G114" s="577"/>
      <c r="H114" s="577"/>
      <c r="I114" s="577"/>
      <c r="J114" s="565"/>
      <c r="K114" s="565"/>
      <c r="L114" s="566"/>
      <c r="M114" s="566"/>
      <c r="N114" s="566"/>
      <c r="O114" s="566"/>
      <c r="P114" s="936"/>
      <c r="Q114" s="936"/>
      <c r="R114" s="936"/>
      <c r="S114" s="936"/>
      <c r="T114" s="936"/>
      <c r="U114" s="566">
        <f t="shared" ref="U114:AZ114" si="306">SUM(U115:U125)</f>
        <v>0</v>
      </c>
      <c r="V114" s="566">
        <f t="shared" si="306"/>
        <v>0</v>
      </c>
      <c r="W114" s="566">
        <f t="shared" si="306"/>
        <v>0</v>
      </c>
      <c r="X114" s="566">
        <f t="shared" si="306"/>
        <v>0</v>
      </c>
      <c r="Y114" s="567">
        <f t="shared" si="306"/>
        <v>0</v>
      </c>
      <c r="Z114" s="566">
        <f t="shared" si="306"/>
        <v>0</v>
      </c>
      <c r="AA114" s="566">
        <f t="shared" si="306"/>
        <v>0</v>
      </c>
      <c r="AB114" s="566">
        <f t="shared" si="306"/>
        <v>1</v>
      </c>
      <c r="AC114" s="567">
        <f>SUM(AC115:AC125)</f>
        <v>0</v>
      </c>
      <c r="AD114" s="567">
        <f>SUM(AD115:AD125)</f>
        <v>0</v>
      </c>
      <c r="AE114" s="567">
        <f>SUM(AE115:AE125)</f>
        <v>0</v>
      </c>
      <c r="AF114" s="567">
        <f>SUM(AF115:AF125)</f>
        <v>1</v>
      </c>
      <c r="AG114" s="566">
        <f t="shared" si="306"/>
        <v>0</v>
      </c>
      <c r="AH114" s="566">
        <f t="shared" si="306"/>
        <v>0</v>
      </c>
      <c r="AI114" s="566">
        <f t="shared" si="306"/>
        <v>0</v>
      </c>
      <c r="AJ114" s="566">
        <f t="shared" si="306"/>
        <v>1</v>
      </c>
      <c r="AK114" s="566">
        <f t="shared" si="306"/>
        <v>0</v>
      </c>
      <c r="AL114" s="566">
        <f t="shared" si="306"/>
        <v>0</v>
      </c>
      <c r="AM114" s="566">
        <f t="shared" si="306"/>
        <v>0</v>
      </c>
      <c r="AN114" s="566">
        <f t="shared" si="306"/>
        <v>0</v>
      </c>
      <c r="AO114" s="566">
        <f t="shared" si="306"/>
        <v>0</v>
      </c>
      <c r="AP114" s="566">
        <f t="shared" si="306"/>
        <v>0</v>
      </c>
      <c r="AQ114" s="566">
        <f t="shared" si="306"/>
        <v>0</v>
      </c>
      <c r="AR114" s="566">
        <f t="shared" si="306"/>
        <v>0</v>
      </c>
      <c r="AS114" s="566">
        <f t="shared" si="306"/>
        <v>0</v>
      </c>
      <c r="AT114" s="566">
        <f t="shared" si="306"/>
        <v>0</v>
      </c>
      <c r="AU114" s="566">
        <f t="shared" si="306"/>
        <v>0</v>
      </c>
      <c r="AV114" s="566">
        <f t="shared" si="306"/>
        <v>0</v>
      </c>
      <c r="AW114" s="566">
        <f t="shared" si="306"/>
        <v>0</v>
      </c>
      <c r="AX114" s="566">
        <f t="shared" si="306"/>
        <v>0</v>
      </c>
      <c r="AY114" s="566">
        <f t="shared" si="306"/>
        <v>0</v>
      </c>
      <c r="AZ114" s="566">
        <f t="shared" si="306"/>
        <v>0</v>
      </c>
      <c r="BA114" s="566">
        <f t="shared" ref="BA114:CE114" si="307">SUM(BA115:BA125)</f>
        <v>0</v>
      </c>
      <c r="BB114" s="566">
        <f t="shared" si="307"/>
        <v>0</v>
      </c>
      <c r="BC114" s="566">
        <f t="shared" si="307"/>
        <v>0</v>
      </c>
      <c r="BD114" s="566">
        <f t="shared" si="307"/>
        <v>0</v>
      </c>
      <c r="BE114" s="566">
        <f t="shared" si="307"/>
        <v>0</v>
      </c>
      <c r="BF114" s="566">
        <f t="shared" si="307"/>
        <v>0</v>
      </c>
      <c r="BG114" s="566">
        <f t="shared" si="307"/>
        <v>0</v>
      </c>
      <c r="BH114" s="566">
        <f t="shared" si="307"/>
        <v>0</v>
      </c>
      <c r="BI114" s="566">
        <f t="shared" si="307"/>
        <v>0</v>
      </c>
      <c r="BJ114" s="566">
        <f t="shared" si="307"/>
        <v>0</v>
      </c>
      <c r="BK114" s="566">
        <f t="shared" si="307"/>
        <v>0</v>
      </c>
      <c r="BL114" s="566">
        <f t="shared" si="307"/>
        <v>0</v>
      </c>
      <c r="BM114" s="566">
        <f t="shared" si="307"/>
        <v>0</v>
      </c>
      <c r="BN114" s="566">
        <f t="shared" si="307"/>
        <v>0</v>
      </c>
      <c r="BO114" s="566">
        <f t="shared" si="307"/>
        <v>0</v>
      </c>
      <c r="BP114" s="566">
        <f t="shared" si="307"/>
        <v>0</v>
      </c>
      <c r="BQ114" s="566">
        <f>SUM(BQ115:BQ125)</f>
        <v>0</v>
      </c>
      <c r="BR114" s="566">
        <f>SUM(BR115:BR125)</f>
        <v>0</v>
      </c>
      <c r="BS114" s="566">
        <f>SUM(BS115:BS125)</f>
        <v>0</v>
      </c>
      <c r="BT114" s="566">
        <f>SUM(BT115:BT125)</f>
        <v>0</v>
      </c>
      <c r="BU114" s="566">
        <f t="shared" si="307"/>
        <v>814260.51</v>
      </c>
      <c r="BV114" s="566">
        <f t="shared" si="307"/>
        <v>73132.92</v>
      </c>
      <c r="BW114" s="566">
        <f t="shared" si="307"/>
        <v>248854</v>
      </c>
      <c r="BX114" s="566">
        <f t="shared" si="307"/>
        <v>478253.05000000005</v>
      </c>
      <c r="BY114" s="566">
        <f t="shared" si="307"/>
        <v>14020.54</v>
      </c>
      <c r="BZ114" s="566">
        <f t="shared" si="307"/>
        <v>812361</v>
      </c>
      <c r="CA114" s="566">
        <f t="shared" si="307"/>
        <v>0</v>
      </c>
      <c r="CB114" s="566">
        <f t="shared" si="307"/>
        <v>0</v>
      </c>
      <c r="CC114" s="565"/>
      <c r="CD114" s="566"/>
      <c r="CE114" s="566">
        <f t="shared" si="307"/>
        <v>-46722</v>
      </c>
      <c r="CF114" s="565"/>
      <c r="CG114" s="565"/>
      <c r="CH114" s="566"/>
      <c r="CI114" s="566"/>
      <c r="CJ114" s="566"/>
      <c r="CK114" s="566">
        <f t="shared" ref="CK114:CP114" si="308">SUM(CK115:CK125)</f>
        <v>5080.08</v>
      </c>
      <c r="CL114" s="566">
        <f t="shared" si="308"/>
        <v>0</v>
      </c>
      <c r="CM114" s="566">
        <f t="shared" si="308"/>
        <v>424215.92</v>
      </c>
      <c r="CN114" s="566">
        <f t="shared" si="308"/>
        <v>644215.92000000004</v>
      </c>
      <c r="CO114" s="566">
        <f t="shared" si="308"/>
        <v>72036.590000000011</v>
      </c>
      <c r="CP114" s="566">
        <f t="shared" si="308"/>
        <v>154215.92000000001</v>
      </c>
      <c r="CQ114" s="566">
        <f>SUM(CQ115:CQ125)</f>
        <v>154215.92000000001</v>
      </c>
      <c r="CR114" s="566">
        <f>SUM(CR115:CR125)</f>
        <v>1063</v>
      </c>
      <c r="CS114" s="566">
        <f>SUM(CS115:CS125)</f>
        <v>7855.8019999999997</v>
      </c>
      <c r="CT114" s="566">
        <f>SUM(CT115:CT125)</f>
        <v>27552.203000000001</v>
      </c>
      <c r="CU114" s="566">
        <f>SUM(CU115:CU125)</f>
        <v>117744.91500000001</v>
      </c>
      <c r="CV114" s="566">
        <f t="shared" ref="CV114:EW114" si="309">SUM(CV115:CV125)</f>
        <v>11774.4915</v>
      </c>
      <c r="CW114" s="566">
        <f t="shared" si="309"/>
        <v>35323.474499999997</v>
      </c>
      <c r="CX114" s="566">
        <f t="shared" si="309"/>
        <v>70646.948999999993</v>
      </c>
      <c r="CY114" s="566">
        <f t="shared" si="309"/>
        <v>0</v>
      </c>
      <c r="CZ114" s="566">
        <f t="shared" si="309"/>
        <v>176715</v>
      </c>
      <c r="DA114" s="566">
        <f t="shared" si="309"/>
        <v>132948</v>
      </c>
      <c r="DB114" s="566">
        <f t="shared" si="309"/>
        <v>426.60000000000582</v>
      </c>
      <c r="DC114" s="566">
        <f t="shared" si="309"/>
        <v>0</v>
      </c>
      <c r="DD114" s="566">
        <f>SUM(DD115:DD125)</f>
        <v>49101.148200000003</v>
      </c>
      <c r="DE114" s="566">
        <f>SUM(DE115:DE125)</f>
        <v>181974.7856</v>
      </c>
      <c r="DF114" s="566">
        <f t="shared" si="309"/>
        <v>181974.7856</v>
      </c>
      <c r="DG114" s="566">
        <f t="shared" si="309"/>
        <v>0</v>
      </c>
      <c r="DH114" s="566">
        <f t="shared" si="309"/>
        <v>0</v>
      </c>
      <c r="DI114" s="566">
        <f t="shared" si="309"/>
        <v>0</v>
      </c>
      <c r="DJ114" s="566">
        <f t="shared" si="309"/>
        <v>1254</v>
      </c>
      <c r="DK114" s="566">
        <f t="shared" si="309"/>
        <v>0</v>
      </c>
      <c r="DL114" s="566">
        <f t="shared" si="309"/>
        <v>9269.5063599999994</v>
      </c>
      <c r="DM114" s="566">
        <f t="shared" si="309"/>
        <v>0</v>
      </c>
      <c r="DN114" s="566">
        <f t="shared" si="309"/>
        <v>31921.259539999999</v>
      </c>
      <c r="DO114" s="566">
        <f t="shared" si="309"/>
        <v>139530.0197</v>
      </c>
      <c r="DP114" s="566">
        <f t="shared" si="309"/>
        <v>0</v>
      </c>
      <c r="DQ114" s="566">
        <f t="shared" si="309"/>
        <v>13953.001969999999</v>
      </c>
      <c r="DR114" s="566">
        <f t="shared" si="309"/>
        <v>41859.00591</v>
      </c>
      <c r="DS114" s="566">
        <f t="shared" si="309"/>
        <v>83718.01182</v>
      </c>
      <c r="DT114" s="566">
        <f t="shared" si="309"/>
        <v>0</v>
      </c>
      <c r="DU114" s="566">
        <f t="shared" si="309"/>
        <v>75477.531799999997</v>
      </c>
      <c r="DV114" s="566">
        <f t="shared" si="309"/>
        <v>89680</v>
      </c>
      <c r="DW114" s="566">
        <f t="shared" si="309"/>
        <v>0</v>
      </c>
      <c r="DX114" s="566">
        <f t="shared" si="309"/>
        <v>0</v>
      </c>
      <c r="DY114" s="566">
        <f t="shared" si="309"/>
        <v>0</v>
      </c>
      <c r="DZ114" s="566">
        <f t="shared" si="309"/>
        <v>3010.3522799999996</v>
      </c>
      <c r="EA114" s="566">
        <f t="shared" si="309"/>
        <v>0</v>
      </c>
      <c r="EB114" s="566">
        <f t="shared" si="309"/>
        <v>208523.69999999998</v>
      </c>
      <c r="EC114" s="566">
        <f t="shared" si="309"/>
        <v>156878.64000000001</v>
      </c>
      <c r="ED114" s="566">
        <f t="shared" si="309"/>
        <v>426.60000000000582</v>
      </c>
      <c r="EE114" s="566">
        <f t="shared" si="309"/>
        <v>0</v>
      </c>
      <c r="EF114" s="566">
        <f t="shared" si="309"/>
        <v>65780.990000000005</v>
      </c>
      <c r="EG114" s="566">
        <f t="shared" si="309"/>
        <v>140771.6</v>
      </c>
      <c r="EH114" s="566">
        <f t="shared" si="309"/>
        <v>140771.6</v>
      </c>
      <c r="EI114" s="566">
        <f t="shared" si="309"/>
        <v>700</v>
      </c>
      <c r="EJ114" s="566">
        <f t="shared" si="309"/>
        <v>0</v>
      </c>
      <c r="EK114" s="566">
        <f t="shared" si="309"/>
        <v>0</v>
      </c>
      <c r="EL114" s="566">
        <f t="shared" si="309"/>
        <v>140071.6</v>
      </c>
      <c r="EM114" s="566">
        <f t="shared" si="309"/>
        <v>14007.16</v>
      </c>
      <c r="EN114" s="566">
        <f t="shared" si="309"/>
        <v>42021.48</v>
      </c>
      <c r="EO114" s="566">
        <f t="shared" si="309"/>
        <v>84042.96</v>
      </c>
      <c r="EP114" s="566">
        <f t="shared" si="309"/>
        <v>206615</v>
      </c>
      <c r="EQ114" s="566">
        <f t="shared" si="309"/>
        <v>137948</v>
      </c>
      <c r="ER114" s="566">
        <f t="shared" si="309"/>
        <v>23524.400000000001</v>
      </c>
      <c r="ES114" s="566">
        <f t="shared" si="309"/>
        <v>0</v>
      </c>
      <c r="ET114" s="566">
        <f t="shared" si="309"/>
        <v>27758.865599999997</v>
      </c>
      <c r="EU114" s="566">
        <f t="shared" si="309"/>
        <v>25338.887999999999</v>
      </c>
      <c r="EV114" s="566"/>
      <c r="EW114" s="568">
        <f t="shared" si="309"/>
        <v>1.6831895970547031E-2</v>
      </c>
      <c r="EX114" s="566">
        <f t="shared" ref="EX114:FX114" si="310">SUM(EX115:EX125)</f>
        <v>104215.92</v>
      </c>
      <c r="EY114" s="566">
        <f t="shared" si="310"/>
        <v>0</v>
      </c>
      <c r="EZ114" s="566">
        <f t="shared" si="310"/>
        <v>0</v>
      </c>
      <c r="FA114" s="566">
        <f t="shared" si="310"/>
        <v>0</v>
      </c>
      <c r="FB114" s="566">
        <f t="shared" si="310"/>
        <v>0</v>
      </c>
      <c r="FC114" s="566">
        <f t="shared" si="310"/>
        <v>0</v>
      </c>
      <c r="FD114" s="566">
        <f t="shared" si="310"/>
        <v>0</v>
      </c>
      <c r="FE114" s="566">
        <f t="shared" si="310"/>
        <v>0</v>
      </c>
      <c r="FF114" s="566">
        <f t="shared" si="310"/>
        <v>50000</v>
      </c>
      <c r="FG114" s="566">
        <f t="shared" si="310"/>
        <v>0</v>
      </c>
      <c r="FH114" s="566">
        <f t="shared" si="310"/>
        <v>0</v>
      </c>
      <c r="FI114" s="566">
        <f t="shared" si="310"/>
        <v>0</v>
      </c>
      <c r="FJ114" s="566">
        <f t="shared" si="310"/>
        <v>0</v>
      </c>
      <c r="FK114" s="566">
        <f t="shared" si="310"/>
        <v>122974.7856</v>
      </c>
      <c r="FL114" s="566">
        <f t="shared" si="310"/>
        <v>0</v>
      </c>
      <c r="FM114" s="566">
        <f t="shared" si="310"/>
        <v>0</v>
      </c>
      <c r="FN114" s="566">
        <f t="shared" si="310"/>
        <v>0</v>
      </c>
      <c r="FO114" s="566">
        <f t="shared" si="310"/>
        <v>0</v>
      </c>
      <c r="FP114" s="566">
        <f t="shared" si="310"/>
        <v>0</v>
      </c>
      <c r="FQ114" s="566">
        <f t="shared" si="310"/>
        <v>0</v>
      </c>
      <c r="FR114" s="566">
        <f t="shared" si="310"/>
        <v>0</v>
      </c>
      <c r="FS114" s="566">
        <f t="shared" si="310"/>
        <v>59000</v>
      </c>
      <c r="FT114" s="566">
        <f t="shared" si="310"/>
        <v>0</v>
      </c>
      <c r="FU114" s="566">
        <f t="shared" si="310"/>
        <v>0</v>
      </c>
      <c r="FV114" s="566">
        <f t="shared" si="310"/>
        <v>0</v>
      </c>
      <c r="FW114" s="566">
        <f t="shared" si="310"/>
        <v>0</v>
      </c>
      <c r="FX114" s="566">
        <f t="shared" si="310"/>
        <v>0</v>
      </c>
      <c r="FY114" s="566"/>
      <c r="FZ114" s="566"/>
      <c r="GA114" s="566"/>
      <c r="GB114" s="566"/>
      <c r="GC114" s="566"/>
      <c r="GD114" s="566"/>
      <c r="GE114" s="566"/>
      <c r="GF114" s="569"/>
      <c r="GG114" s="566"/>
      <c r="GH114" s="566"/>
      <c r="GI114" s="566"/>
      <c r="GJ114" s="566"/>
      <c r="GK114" s="565"/>
      <c r="GL114" s="565"/>
      <c r="GM114" s="565"/>
      <c r="GN114" s="570"/>
      <c r="GO114" s="571"/>
      <c r="GP114" s="571"/>
      <c r="GQ114" s="684"/>
      <c r="GR114" s="1001"/>
      <c r="GS114" s="575"/>
      <c r="GT114" s="596"/>
      <c r="GU114" s="596"/>
      <c r="GV114" s="575"/>
      <c r="GW114" s="575"/>
      <c r="GX114" s="575"/>
      <c r="GY114" s="575"/>
      <c r="GZ114" s="575"/>
      <c r="HA114" s="572">
        <f t="shared" ref="HA114:HH114" si="311">SUM(HA115:HA125)</f>
        <v>0</v>
      </c>
      <c r="HB114" s="565">
        <f t="shared" si="311"/>
        <v>0</v>
      </c>
      <c r="HC114" s="565">
        <f t="shared" si="311"/>
        <v>0</v>
      </c>
      <c r="HD114" s="565">
        <f t="shared" si="311"/>
        <v>0</v>
      </c>
      <c r="HE114" s="572">
        <f t="shared" si="311"/>
        <v>0</v>
      </c>
      <c r="HF114" s="565">
        <f t="shared" si="311"/>
        <v>140771.6</v>
      </c>
      <c r="HG114" s="565">
        <f t="shared" si="311"/>
        <v>0</v>
      </c>
      <c r="HH114" s="565">
        <f t="shared" si="311"/>
        <v>0</v>
      </c>
      <c r="HI114" s="591">
        <f t="shared" si="186"/>
        <v>0</v>
      </c>
      <c r="HL114" s="688">
        <f t="shared" si="185"/>
        <v>0</v>
      </c>
    </row>
    <row r="115" spans="1:220" s="592" customFormat="1" ht="24" outlineLevel="1">
      <c r="A115" s="578" t="s">
        <v>397</v>
      </c>
      <c r="B115" s="579"/>
      <c r="C115" s="580">
        <v>88</v>
      </c>
      <c r="D115" s="580"/>
      <c r="E115" s="580"/>
      <c r="F115" s="271" t="s">
        <v>306</v>
      </c>
      <c r="G115" s="270"/>
      <c r="H115" s="270"/>
      <c r="I115" s="270"/>
      <c r="J115" s="581">
        <v>2007</v>
      </c>
      <c r="K115" s="581">
        <v>2015</v>
      </c>
      <c r="L115" s="581"/>
      <c r="M115" s="581"/>
      <c r="N115" s="581"/>
      <c r="O115" s="581"/>
      <c r="P115" s="273"/>
      <c r="Q115" s="273"/>
      <c r="R115" s="273"/>
      <c r="S115" s="273"/>
      <c r="T115" s="273"/>
      <c r="U115" s="582"/>
      <c r="V115" s="582"/>
      <c r="W115" s="582"/>
      <c r="X115" s="582"/>
      <c r="Y115" s="583"/>
      <c r="Z115" s="582"/>
      <c r="AA115" s="582"/>
      <c r="AB115" s="582"/>
      <c r="AC115" s="583"/>
      <c r="AD115" s="583"/>
      <c r="AE115" s="583"/>
      <c r="AF115" s="583"/>
      <c r="AG115" s="582">
        <f t="shared" ref="AG115:AG125" si="312">Y115</f>
        <v>0</v>
      </c>
      <c r="AH115" s="582">
        <f t="shared" ref="AH115:AH125" si="313">Z115</f>
        <v>0</v>
      </c>
      <c r="AI115" s="582">
        <f t="shared" ref="AI115:AI125" si="314">AA115</f>
        <v>0</v>
      </c>
      <c r="AJ115" s="582">
        <f t="shared" ref="AJ115:AJ125" si="315">AB115</f>
        <v>0</v>
      </c>
      <c r="AK115" s="582">
        <f t="shared" ref="AK115:AK125" si="316">IF(EI115,Y115,0)</f>
        <v>0</v>
      </c>
      <c r="AL115" s="582">
        <f t="shared" ref="AL115:AL125" si="317">IF(EI115,AH115,0)</f>
        <v>0</v>
      </c>
      <c r="AM115" s="582"/>
      <c r="AN115" s="582"/>
      <c r="AO115" s="582">
        <f t="shared" ref="AO115:AO125" si="318">IF(EJ115,Y115,0)</f>
        <v>0</v>
      </c>
      <c r="AP115" s="582">
        <f t="shared" ref="AP115:AP125" si="319">IF(EJ115,AH115,0)</f>
        <v>0</v>
      </c>
      <c r="AQ115" s="582"/>
      <c r="AR115" s="582"/>
      <c r="AS115" s="582">
        <f t="shared" ref="AS115:AS125" si="320">IF(EK115,Y115,0)</f>
        <v>0</v>
      </c>
      <c r="AT115" s="582">
        <f t="shared" ref="AT115:AT125" si="321">IF(EK115,AH115,0)</f>
        <v>0</v>
      </c>
      <c r="AU115" s="582"/>
      <c r="AV115" s="582"/>
      <c r="AW115" s="582">
        <f t="shared" ref="AW115:AW125" si="322">IF(EL115,Y115,0)</f>
        <v>0</v>
      </c>
      <c r="AX115" s="582">
        <f t="shared" ref="AX115:AX125" si="323">IF(EL115,AH115,0)</f>
        <v>0</v>
      </c>
      <c r="AY115" s="582"/>
      <c r="AZ115" s="582"/>
      <c r="BA115" s="582"/>
      <c r="BB115" s="582"/>
      <c r="BC115" s="582"/>
      <c r="BD115" s="582"/>
      <c r="BE115" s="582"/>
      <c r="BF115" s="582"/>
      <c r="BG115" s="582"/>
      <c r="BH115" s="582"/>
      <c r="BI115" s="582">
        <v>0</v>
      </c>
      <c r="BJ115" s="582">
        <v>0</v>
      </c>
      <c r="BK115" s="582"/>
      <c r="BL115" s="582"/>
      <c r="BM115" s="582"/>
      <c r="BN115" s="582"/>
      <c r="BO115" s="582"/>
      <c r="BP115" s="582"/>
      <c r="BQ115" s="582"/>
      <c r="BR115" s="582"/>
      <c r="BS115" s="582"/>
      <c r="BT115" s="582"/>
      <c r="BU115" s="582">
        <f t="shared" ref="BU115:BU125" si="324">BV115+BW115+BX115+BY115</f>
        <v>399600</v>
      </c>
      <c r="BV115" s="582">
        <v>33600</v>
      </c>
      <c r="BW115" s="582">
        <v>105500</v>
      </c>
      <c r="BX115" s="582">
        <v>260500</v>
      </c>
      <c r="BY115" s="582"/>
      <c r="BZ115" s="582">
        <v>399600</v>
      </c>
      <c r="CA115" s="582"/>
      <c r="CB115" s="582"/>
      <c r="CC115" s="581" t="s">
        <v>427</v>
      </c>
      <c r="CD115" s="582">
        <v>0</v>
      </c>
      <c r="CE115" s="582">
        <v>-59237</v>
      </c>
      <c r="CF115" s="581">
        <v>10</v>
      </c>
      <c r="CG115" s="581" t="s">
        <v>429</v>
      </c>
      <c r="CH115" s="582"/>
      <c r="CI115" s="582"/>
      <c r="CJ115" s="582"/>
      <c r="CK115" s="582"/>
      <c r="CL115" s="582"/>
      <c r="CM115" s="582">
        <v>336000</v>
      </c>
      <c r="CN115" s="582">
        <v>335999.99999999994</v>
      </c>
      <c r="CO115" s="582"/>
      <c r="CP115" s="582">
        <v>31000</v>
      </c>
      <c r="CQ115" s="582">
        <f t="shared" ref="CQ115:CQ125" si="325">CR115+CS115+CT115+CU115</f>
        <v>31000</v>
      </c>
      <c r="CR115" s="582"/>
      <c r="CS115" s="582"/>
      <c r="CT115" s="582"/>
      <c r="CU115" s="582">
        <v>31000</v>
      </c>
      <c r="CV115" s="582">
        <v>3100</v>
      </c>
      <c r="CW115" s="582">
        <v>9300</v>
      </c>
      <c r="CX115" s="582">
        <v>18600</v>
      </c>
      <c r="CY115" s="809">
        <f t="shared" ref="CY115:CY125" si="326">CL115</f>
        <v>0</v>
      </c>
      <c r="CZ115" s="582">
        <v>111715</v>
      </c>
      <c r="DA115" s="582">
        <v>97948</v>
      </c>
      <c r="DB115" s="582"/>
      <c r="DC115" s="582"/>
      <c r="DD115" s="582"/>
      <c r="DE115" s="582">
        <v>36580</v>
      </c>
      <c r="DF115" s="582">
        <f t="shared" ref="DF115:DF125" si="327">DJ115+DL115+DN115+DO115</f>
        <v>36580</v>
      </c>
      <c r="DG115" s="582"/>
      <c r="DH115" s="582"/>
      <c r="DI115" s="582"/>
      <c r="DJ115" s="582"/>
      <c r="DK115" s="582"/>
      <c r="DL115" s="582"/>
      <c r="DM115" s="582"/>
      <c r="DN115" s="582"/>
      <c r="DO115" s="582">
        <v>36580</v>
      </c>
      <c r="DP115" s="582"/>
      <c r="DQ115" s="582">
        <v>3658</v>
      </c>
      <c r="DR115" s="582">
        <v>10974</v>
      </c>
      <c r="DS115" s="582">
        <v>21948</v>
      </c>
      <c r="DT115" s="582"/>
      <c r="DU115" s="582"/>
      <c r="DV115" s="582">
        <v>36580</v>
      </c>
      <c r="DW115" s="582"/>
      <c r="DX115" s="582"/>
      <c r="DY115" s="582"/>
      <c r="DZ115" s="582"/>
      <c r="EA115" s="582"/>
      <c r="EB115" s="582">
        <v>131823.69999999998</v>
      </c>
      <c r="EC115" s="582">
        <v>115578.64</v>
      </c>
      <c r="ED115" s="582">
        <f t="shared" ref="ED115:ED125" si="328">CQ115*1.18+DB115-DC115-DF115</f>
        <v>0</v>
      </c>
      <c r="EE115" s="582"/>
      <c r="EF115" s="582"/>
      <c r="EG115" s="582">
        <v>17600</v>
      </c>
      <c r="EH115" s="582">
        <f t="shared" ref="EH115:EH125" si="329">EI115+EJ115+EK115+EL115</f>
        <v>17600</v>
      </c>
      <c r="EI115" s="582"/>
      <c r="EJ115" s="582"/>
      <c r="EK115" s="582"/>
      <c r="EL115" s="582">
        <v>17600</v>
      </c>
      <c r="EM115" s="582">
        <v>1760</v>
      </c>
      <c r="EN115" s="582">
        <v>5280</v>
      </c>
      <c r="EO115" s="582">
        <v>10560</v>
      </c>
      <c r="EP115" s="582">
        <v>125115</v>
      </c>
      <c r="EQ115" s="582">
        <v>97948</v>
      </c>
      <c r="ER115" s="582">
        <f t="shared" ref="ER115:ER125" si="330">CK115+CQ115-EH115</f>
        <v>13400</v>
      </c>
      <c r="ES115" s="584"/>
      <c r="ET115" s="585">
        <f t="shared" ref="ET115:ET125" si="331">CQ115*0.18</f>
        <v>5580</v>
      </c>
      <c r="EU115" s="582">
        <f t="shared" ref="EU115:EU125" si="332">EH115*0.18</f>
        <v>3168</v>
      </c>
      <c r="EV115" s="586">
        <v>2012</v>
      </c>
      <c r="EW115" s="587">
        <f t="shared" ref="EW115:EW125" si="333">CQ115/$CQ$6</f>
        <v>3.383494875801136E-3</v>
      </c>
      <c r="EX115" s="582">
        <f t="shared" ref="EX115:EX125" si="334">SUMIF(GT115,$GT$13,CQ115)</f>
        <v>31000</v>
      </c>
      <c r="EY115" s="582">
        <f t="shared" ref="EY115:EY125" si="335">SUMIF(GT115,$GT$101,CQ115)</f>
        <v>0</v>
      </c>
      <c r="EZ115" s="582">
        <f t="shared" ref="EZ115:EZ125" si="336">SUMIF(GT115,$GT$101,CQ115)</f>
        <v>0</v>
      </c>
      <c r="FA115" s="582">
        <f t="shared" ref="FA115:FA125" si="337">SUMIF(GT115,$GT$16,CQ115)</f>
        <v>0</v>
      </c>
      <c r="FB115" s="582">
        <f>SUMIF(GT115,$GT$129,CQ115)</f>
        <v>0</v>
      </c>
      <c r="FC115" s="582"/>
      <c r="FD115" s="582">
        <f t="shared" ref="FD115:FD125" si="338">SUMIF(GT115,$GT$104,CQ115)</f>
        <v>0</v>
      </c>
      <c r="FE115" s="582"/>
      <c r="FF115" s="582">
        <f t="shared" ref="FF115:FF125" si="339">SUMIF(GT115,$GT$202,CQ115)</f>
        <v>0</v>
      </c>
      <c r="FG115" s="582"/>
      <c r="FH115" s="582"/>
      <c r="FI115" s="582"/>
      <c r="FJ115" s="582"/>
      <c r="FK115" s="582">
        <f t="shared" ref="FK115:FK125" si="340">SUMIF(GU115,$GU$13,DF115)</f>
        <v>36580</v>
      </c>
      <c r="FL115" s="582">
        <f t="shared" ref="FL115:FL125" si="341">SUMIF(GU115,$GU$101,DF115)</f>
        <v>0</v>
      </c>
      <c r="FM115" s="582">
        <f t="shared" ref="FM115:FM125" si="342">SUMIF(GU115,$GU$102,DF115)</f>
        <v>0</v>
      </c>
      <c r="FN115" s="582">
        <f t="shared" ref="FN115:FN125" si="343">SUMIF(GU115,$GU$16,DF115)</f>
        <v>0</v>
      </c>
      <c r="FO115" s="582">
        <f t="shared" ref="FO115:FO125" si="344">SUMIF(GU115,$GU$129,DF115)</f>
        <v>0</v>
      </c>
      <c r="FP115" s="582"/>
      <c r="FQ115" s="582">
        <f t="shared" ref="FQ115:FQ125" si="345">SUMIF(GU115,$GU$97,DF115)</f>
        <v>0</v>
      </c>
      <c r="FR115" s="582"/>
      <c r="FS115" s="582">
        <f t="shared" ref="FS115:FS125" si="346">SUMIF(GU115,$GU$205,DF115)</f>
        <v>0</v>
      </c>
      <c r="FT115" s="582"/>
      <c r="FU115" s="582"/>
      <c r="FV115" s="582"/>
      <c r="FW115" s="582"/>
      <c r="FX115" s="582"/>
      <c r="FY115" s="581" t="s">
        <v>417</v>
      </c>
      <c r="FZ115" s="582"/>
      <c r="GA115" s="582"/>
      <c r="GB115" s="582"/>
      <c r="GC115" s="582"/>
      <c r="GD115" s="582"/>
      <c r="GE115" s="582"/>
      <c r="GF115" s="599"/>
      <c r="GG115" s="582"/>
      <c r="GH115" s="582"/>
      <c r="GI115" s="582"/>
      <c r="GJ115" s="582"/>
      <c r="GK115" s="581"/>
      <c r="GL115" s="581"/>
      <c r="GM115" s="581"/>
      <c r="GN115" s="589">
        <v>7</v>
      </c>
      <c r="GO115" s="809" t="s">
        <v>435</v>
      </c>
      <c r="GP115" s="809">
        <v>8</v>
      </c>
      <c r="GQ115" s="685"/>
      <c r="GR115" s="1002"/>
      <c r="GS115" s="590"/>
      <c r="GT115" s="811">
        <v>2</v>
      </c>
      <c r="GU115" s="811">
        <v>2</v>
      </c>
      <c r="GV115" s="590"/>
      <c r="GW115" s="590"/>
      <c r="GX115" s="590"/>
      <c r="GY115" s="312">
        <v>3</v>
      </c>
      <c r="GZ115" s="590"/>
      <c r="HA115" s="812">
        <f t="shared" ref="HA115:HA125" si="347">IF(GW115=1,AG115,0)</f>
        <v>0</v>
      </c>
      <c r="HB115" s="809">
        <f t="shared" ref="HB115:HB125" si="348">IF(GW115=1,EH115,0)</f>
        <v>0</v>
      </c>
      <c r="HC115" s="811">
        <f t="shared" ref="HC115:HC125" si="349">IF(GX115=2,AH115,0)</f>
        <v>0</v>
      </c>
      <c r="HD115" s="809">
        <f t="shared" ref="HD115:HD125" si="350">IF(GX115=2,EH115,0)</f>
        <v>0</v>
      </c>
      <c r="HE115" s="812">
        <f t="shared" ref="HE115:HE125" si="351">IF(GY115=3,AG115,0)</f>
        <v>0</v>
      </c>
      <c r="HF115" s="809">
        <f t="shared" ref="HF115:HF125" si="352">IF(GY115=3,EH115,0)</f>
        <v>17600</v>
      </c>
      <c r="HG115" s="811">
        <f t="shared" ref="HG115:HG125" si="353">IF(GZ115=4,AH115,0)</f>
        <v>0</v>
      </c>
      <c r="HH115" s="809">
        <f t="shared" ref="HH115:HH125" si="354">IF(GZ115=4,EH115,0)</f>
        <v>0</v>
      </c>
      <c r="HI115" s="591">
        <f t="shared" si="186"/>
        <v>0</v>
      </c>
      <c r="HL115" s="688">
        <f t="shared" si="185"/>
        <v>0</v>
      </c>
    </row>
    <row r="116" spans="1:220" s="592" customFormat="1" ht="36" outlineLevel="1">
      <c r="A116" s="578" t="s">
        <v>395</v>
      </c>
      <c r="B116" s="579"/>
      <c r="C116" s="580">
        <v>89</v>
      </c>
      <c r="D116" s="580"/>
      <c r="E116" s="580"/>
      <c r="F116" s="271" t="s">
        <v>307</v>
      </c>
      <c r="G116" s="270"/>
      <c r="H116" s="270"/>
      <c r="I116" s="270"/>
      <c r="J116" s="581">
        <v>2010</v>
      </c>
      <c r="K116" s="581">
        <v>2011</v>
      </c>
      <c r="L116" s="581" t="s">
        <v>417</v>
      </c>
      <c r="M116" s="581" t="s">
        <v>420</v>
      </c>
      <c r="N116" s="581" t="s">
        <v>420</v>
      </c>
      <c r="O116" s="581" t="s">
        <v>420</v>
      </c>
      <c r="P116" s="273"/>
      <c r="Q116" s="273"/>
      <c r="R116" s="273"/>
      <c r="S116" s="273"/>
      <c r="T116" s="273"/>
      <c r="U116" s="582"/>
      <c r="V116" s="582"/>
      <c r="W116" s="582"/>
      <c r="X116" s="582"/>
      <c r="Y116" s="583"/>
      <c r="Z116" s="582"/>
      <c r="AA116" s="582"/>
      <c r="AB116" s="582"/>
      <c r="AC116" s="583"/>
      <c r="AD116" s="583"/>
      <c r="AE116" s="583"/>
      <c r="AF116" s="583"/>
      <c r="AG116" s="582">
        <f t="shared" si="312"/>
        <v>0</v>
      </c>
      <c r="AH116" s="582">
        <f t="shared" si="313"/>
        <v>0</v>
      </c>
      <c r="AI116" s="582">
        <f t="shared" si="314"/>
        <v>0</v>
      </c>
      <c r="AJ116" s="582">
        <f t="shared" si="315"/>
        <v>0</v>
      </c>
      <c r="AK116" s="582">
        <f t="shared" si="316"/>
        <v>0</v>
      </c>
      <c r="AL116" s="582">
        <f t="shared" si="317"/>
        <v>0</v>
      </c>
      <c r="AM116" s="582"/>
      <c r="AN116" s="582"/>
      <c r="AO116" s="582">
        <f t="shared" si="318"/>
        <v>0</v>
      </c>
      <c r="AP116" s="582">
        <f t="shared" si="319"/>
        <v>0</v>
      </c>
      <c r="AQ116" s="582"/>
      <c r="AR116" s="582"/>
      <c r="AS116" s="582">
        <f t="shared" si="320"/>
        <v>0</v>
      </c>
      <c r="AT116" s="582">
        <f t="shared" si="321"/>
        <v>0</v>
      </c>
      <c r="AU116" s="582"/>
      <c r="AV116" s="582"/>
      <c r="AW116" s="582">
        <f t="shared" si="322"/>
        <v>0</v>
      </c>
      <c r="AX116" s="582">
        <f t="shared" si="323"/>
        <v>0</v>
      </c>
      <c r="AY116" s="582"/>
      <c r="AZ116" s="582"/>
      <c r="BA116" s="582"/>
      <c r="BB116" s="582"/>
      <c r="BC116" s="582"/>
      <c r="BD116" s="582"/>
      <c r="BE116" s="582"/>
      <c r="BF116" s="582"/>
      <c r="BG116" s="582"/>
      <c r="BH116" s="582"/>
      <c r="BI116" s="582">
        <v>0</v>
      </c>
      <c r="BJ116" s="582">
        <v>0</v>
      </c>
      <c r="BK116" s="582"/>
      <c r="BL116" s="582"/>
      <c r="BM116" s="582"/>
      <c r="BN116" s="582"/>
      <c r="BO116" s="582"/>
      <c r="BP116" s="582"/>
      <c r="BQ116" s="582"/>
      <c r="BR116" s="582"/>
      <c r="BS116" s="582"/>
      <c r="BT116" s="582"/>
      <c r="BU116" s="582">
        <f t="shared" si="324"/>
        <v>9800</v>
      </c>
      <c r="BV116" s="582">
        <v>800</v>
      </c>
      <c r="BW116" s="582">
        <v>5000</v>
      </c>
      <c r="BX116" s="582">
        <v>4000</v>
      </c>
      <c r="BY116" s="582"/>
      <c r="BZ116" s="582">
        <v>9800</v>
      </c>
      <c r="CA116" s="582"/>
      <c r="CB116" s="582"/>
      <c r="CC116" s="581" t="s">
        <v>425</v>
      </c>
      <c r="CD116" s="582">
        <v>0</v>
      </c>
      <c r="CE116" s="582">
        <v>-7178</v>
      </c>
      <c r="CF116" s="581" t="s">
        <v>429</v>
      </c>
      <c r="CG116" s="581" t="s">
        <v>429</v>
      </c>
      <c r="CH116" s="582"/>
      <c r="CI116" s="582"/>
      <c r="CJ116" s="582"/>
      <c r="CK116" s="582">
        <v>800</v>
      </c>
      <c r="CL116" s="582"/>
      <c r="CM116" s="582">
        <v>9000</v>
      </c>
      <c r="CN116" s="582">
        <v>9000</v>
      </c>
      <c r="CO116" s="582">
        <v>800</v>
      </c>
      <c r="CP116" s="582">
        <v>9000</v>
      </c>
      <c r="CQ116" s="582">
        <f t="shared" si="325"/>
        <v>9000</v>
      </c>
      <c r="CR116" s="582"/>
      <c r="CS116" s="582"/>
      <c r="CT116" s="582">
        <v>2300</v>
      </c>
      <c r="CU116" s="582">
        <v>6700</v>
      </c>
      <c r="CV116" s="582">
        <v>670</v>
      </c>
      <c r="CW116" s="582">
        <v>2010</v>
      </c>
      <c r="CX116" s="582">
        <v>4020</v>
      </c>
      <c r="CY116" s="809">
        <f t="shared" si="326"/>
        <v>0</v>
      </c>
      <c r="CZ116" s="582"/>
      <c r="DA116" s="582"/>
      <c r="DB116" s="582"/>
      <c r="DC116" s="582"/>
      <c r="DD116" s="582">
        <v>944</v>
      </c>
      <c r="DE116" s="582">
        <v>10620</v>
      </c>
      <c r="DF116" s="582">
        <f t="shared" si="327"/>
        <v>10620</v>
      </c>
      <c r="DG116" s="582"/>
      <c r="DH116" s="582"/>
      <c r="DI116" s="582"/>
      <c r="DJ116" s="582"/>
      <c r="DK116" s="582"/>
      <c r="DL116" s="582"/>
      <c r="DM116" s="582"/>
      <c r="DN116" s="582">
        <v>2124</v>
      </c>
      <c r="DO116" s="582">
        <v>8496</v>
      </c>
      <c r="DP116" s="582"/>
      <c r="DQ116" s="582">
        <v>849.6</v>
      </c>
      <c r="DR116" s="582">
        <v>2548.8000000000002</v>
      </c>
      <c r="DS116" s="582">
        <v>5097.5999999999995</v>
      </c>
      <c r="DT116" s="582"/>
      <c r="DU116" s="582"/>
      <c r="DV116" s="582">
        <v>10620</v>
      </c>
      <c r="DW116" s="582"/>
      <c r="DX116" s="582"/>
      <c r="DY116" s="582"/>
      <c r="DZ116" s="582"/>
      <c r="EA116" s="582"/>
      <c r="EB116" s="582"/>
      <c r="EC116" s="582"/>
      <c r="ED116" s="582">
        <f t="shared" si="328"/>
        <v>0</v>
      </c>
      <c r="EE116" s="582"/>
      <c r="EF116" s="582">
        <v>0</v>
      </c>
      <c r="EG116" s="582">
        <v>9800</v>
      </c>
      <c r="EH116" s="582">
        <f t="shared" si="329"/>
        <v>9800</v>
      </c>
      <c r="EI116" s="582"/>
      <c r="EJ116" s="582"/>
      <c r="EK116" s="582"/>
      <c r="EL116" s="582">
        <v>9800</v>
      </c>
      <c r="EM116" s="582">
        <v>980</v>
      </c>
      <c r="EN116" s="582">
        <v>2940</v>
      </c>
      <c r="EO116" s="582">
        <v>5880</v>
      </c>
      <c r="EP116" s="582">
        <v>0</v>
      </c>
      <c r="EQ116" s="582"/>
      <c r="ER116" s="582">
        <f t="shared" si="330"/>
        <v>0</v>
      </c>
      <c r="ES116" s="584"/>
      <c r="ET116" s="585">
        <f t="shared" si="331"/>
        <v>1620</v>
      </c>
      <c r="EU116" s="582">
        <f t="shared" si="332"/>
        <v>1764</v>
      </c>
      <c r="EV116" s="586">
        <v>2012</v>
      </c>
      <c r="EW116" s="587">
        <f t="shared" si="333"/>
        <v>9.8230496394226523E-4</v>
      </c>
      <c r="EX116" s="582">
        <f t="shared" si="334"/>
        <v>9000</v>
      </c>
      <c r="EY116" s="582">
        <f t="shared" si="335"/>
        <v>0</v>
      </c>
      <c r="EZ116" s="582">
        <f t="shared" si="336"/>
        <v>0</v>
      </c>
      <c r="FA116" s="582">
        <f t="shared" si="337"/>
        <v>0</v>
      </c>
      <c r="FB116" s="582">
        <f>SUMIF(GT116,$GT$129,CQ116)</f>
        <v>0</v>
      </c>
      <c r="FC116" s="582"/>
      <c r="FD116" s="582">
        <f t="shared" si="338"/>
        <v>0</v>
      </c>
      <c r="FE116" s="582"/>
      <c r="FF116" s="582">
        <f t="shared" si="339"/>
        <v>0</v>
      </c>
      <c r="FG116" s="582"/>
      <c r="FH116" s="582"/>
      <c r="FI116" s="582"/>
      <c r="FJ116" s="582"/>
      <c r="FK116" s="582">
        <f t="shared" si="340"/>
        <v>10620</v>
      </c>
      <c r="FL116" s="582">
        <f t="shared" si="341"/>
        <v>0</v>
      </c>
      <c r="FM116" s="582">
        <f t="shared" si="342"/>
        <v>0</v>
      </c>
      <c r="FN116" s="582">
        <f t="shared" si="343"/>
        <v>0</v>
      </c>
      <c r="FO116" s="582">
        <f t="shared" si="344"/>
        <v>0</v>
      </c>
      <c r="FP116" s="582"/>
      <c r="FQ116" s="582">
        <f t="shared" si="345"/>
        <v>0</v>
      </c>
      <c r="FR116" s="582"/>
      <c r="FS116" s="582">
        <f t="shared" si="346"/>
        <v>0</v>
      </c>
      <c r="FT116" s="582"/>
      <c r="FU116" s="582"/>
      <c r="FV116" s="582"/>
      <c r="FW116" s="582"/>
      <c r="FX116" s="582"/>
      <c r="FY116" s="581" t="s">
        <v>417</v>
      </c>
      <c r="FZ116" s="582"/>
      <c r="GA116" s="582"/>
      <c r="GB116" s="582"/>
      <c r="GC116" s="582"/>
      <c r="GD116" s="582"/>
      <c r="GE116" s="582"/>
      <c r="GF116" s="599"/>
      <c r="GG116" s="582"/>
      <c r="GH116" s="582"/>
      <c r="GI116" s="582"/>
      <c r="GJ116" s="582"/>
      <c r="GK116" s="581"/>
      <c r="GL116" s="581"/>
      <c r="GM116" s="581"/>
      <c r="GN116" s="589">
        <v>7</v>
      </c>
      <c r="GO116" s="809" t="s">
        <v>435</v>
      </c>
      <c r="GP116" s="809">
        <v>8</v>
      </c>
      <c r="GQ116" s="685"/>
      <c r="GR116" s="1002"/>
      <c r="GS116" s="590"/>
      <c r="GT116" s="811">
        <v>2</v>
      </c>
      <c r="GU116" s="811">
        <v>2</v>
      </c>
      <c r="GV116" s="590"/>
      <c r="GW116" s="590"/>
      <c r="GX116" s="590"/>
      <c r="GY116" s="312">
        <v>3</v>
      </c>
      <c r="GZ116" s="590"/>
      <c r="HA116" s="812">
        <f t="shared" si="347"/>
        <v>0</v>
      </c>
      <c r="HB116" s="809">
        <f t="shared" si="348"/>
        <v>0</v>
      </c>
      <c r="HC116" s="811">
        <f t="shared" si="349"/>
        <v>0</v>
      </c>
      <c r="HD116" s="809">
        <f t="shared" si="350"/>
        <v>0</v>
      </c>
      <c r="HE116" s="812">
        <f t="shared" si="351"/>
        <v>0</v>
      </c>
      <c r="HF116" s="809">
        <f t="shared" si="352"/>
        <v>9800</v>
      </c>
      <c r="HG116" s="811">
        <f t="shared" si="353"/>
        <v>0</v>
      </c>
      <c r="HH116" s="809">
        <f t="shared" si="354"/>
        <v>0</v>
      </c>
      <c r="HI116" s="591">
        <f t="shared" si="186"/>
        <v>0</v>
      </c>
      <c r="HL116" s="688">
        <f t="shared" si="185"/>
        <v>0</v>
      </c>
    </row>
    <row r="117" spans="1:220" s="592" customFormat="1" ht="36" outlineLevel="1">
      <c r="A117" s="578" t="s">
        <v>388</v>
      </c>
      <c r="B117" s="579"/>
      <c r="C117" s="580">
        <v>90</v>
      </c>
      <c r="D117" s="580"/>
      <c r="E117" s="580"/>
      <c r="F117" s="271" t="s">
        <v>308</v>
      </c>
      <c r="G117" s="270"/>
      <c r="H117" s="270"/>
      <c r="I117" s="270"/>
      <c r="J117" s="581">
        <v>2010</v>
      </c>
      <c r="K117" s="581">
        <v>2011</v>
      </c>
      <c r="L117" s="581" t="s">
        <v>421</v>
      </c>
      <c r="M117" s="581" t="s">
        <v>420</v>
      </c>
      <c r="N117" s="581" t="s">
        <v>420</v>
      </c>
      <c r="O117" s="581" t="s">
        <v>420</v>
      </c>
      <c r="P117" s="273"/>
      <c r="Q117" s="273"/>
      <c r="R117" s="273"/>
      <c r="S117" s="273"/>
      <c r="T117" s="273"/>
      <c r="U117" s="582"/>
      <c r="V117" s="582"/>
      <c r="W117" s="582"/>
      <c r="X117" s="582"/>
      <c r="Y117" s="583"/>
      <c r="Z117" s="582"/>
      <c r="AA117" s="582"/>
      <c r="AB117" s="582"/>
      <c r="AC117" s="583"/>
      <c r="AD117" s="583"/>
      <c r="AE117" s="583"/>
      <c r="AF117" s="583"/>
      <c r="AG117" s="582">
        <f t="shared" si="312"/>
        <v>0</v>
      </c>
      <c r="AH117" s="582">
        <f t="shared" si="313"/>
        <v>0</v>
      </c>
      <c r="AI117" s="582">
        <f t="shared" si="314"/>
        <v>0</v>
      </c>
      <c r="AJ117" s="582">
        <f t="shared" si="315"/>
        <v>0</v>
      </c>
      <c r="AK117" s="582">
        <f t="shared" si="316"/>
        <v>0</v>
      </c>
      <c r="AL117" s="582">
        <f t="shared" si="317"/>
        <v>0</v>
      </c>
      <c r="AM117" s="582"/>
      <c r="AN117" s="582"/>
      <c r="AO117" s="582">
        <f t="shared" si="318"/>
        <v>0</v>
      </c>
      <c r="AP117" s="582">
        <f t="shared" si="319"/>
        <v>0</v>
      </c>
      <c r="AQ117" s="582"/>
      <c r="AR117" s="582"/>
      <c r="AS117" s="582">
        <f t="shared" si="320"/>
        <v>0</v>
      </c>
      <c r="AT117" s="582">
        <f t="shared" si="321"/>
        <v>0</v>
      </c>
      <c r="AU117" s="582"/>
      <c r="AV117" s="582"/>
      <c r="AW117" s="582">
        <f t="shared" si="322"/>
        <v>0</v>
      </c>
      <c r="AX117" s="582">
        <f t="shared" si="323"/>
        <v>0</v>
      </c>
      <c r="AY117" s="582"/>
      <c r="AZ117" s="582"/>
      <c r="BA117" s="582"/>
      <c r="BB117" s="582"/>
      <c r="BC117" s="582"/>
      <c r="BD117" s="582"/>
      <c r="BE117" s="582"/>
      <c r="BF117" s="582"/>
      <c r="BG117" s="582"/>
      <c r="BH117" s="582"/>
      <c r="BI117" s="582">
        <v>0</v>
      </c>
      <c r="BJ117" s="582">
        <v>0</v>
      </c>
      <c r="BK117" s="582"/>
      <c r="BL117" s="582"/>
      <c r="BM117" s="582"/>
      <c r="BN117" s="582"/>
      <c r="BO117" s="582"/>
      <c r="BP117" s="582"/>
      <c r="BQ117" s="582"/>
      <c r="BR117" s="582"/>
      <c r="BS117" s="582"/>
      <c r="BT117" s="582"/>
      <c r="BU117" s="582">
        <f t="shared" si="324"/>
        <v>9800</v>
      </c>
      <c r="BV117" s="582">
        <v>800</v>
      </c>
      <c r="BW117" s="582">
        <v>5000</v>
      </c>
      <c r="BX117" s="582">
        <v>4000</v>
      </c>
      <c r="BY117" s="582"/>
      <c r="BZ117" s="582">
        <v>9800</v>
      </c>
      <c r="CA117" s="582"/>
      <c r="CB117" s="582"/>
      <c r="CC117" s="581" t="s">
        <v>425</v>
      </c>
      <c r="CD117" s="582">
        <v>-2</v>
      </c>
      <c r="CE117" s="582">
        <v>-5281</v>
      </c>
      <c r="CF117" s="581" t="s">
        <v>429</v>
      </c>
      <c r="CG117" s="581" t="s">
        <v>429</v>
      </c>
      <c r="CH117" s="582"/>
      <c r="CI117" s="582"/>
      <c r="CJ117" s="582"/>
      <c r="CK117" s="582">
        <v>800</v>
      </c>
      <c r="CL117" s="582"/>
      <c r="CM117" s="582">
        <v>9000</v>
      </c>
      <c r="CN117" s="582">
        <v>9000</v>
      </c>
      <c r="CO117" s="582">
        <v>800</v>
      </c>
      <c r="CP117" s="582">
        <v>9000</v>
      </c>
      <c r="CQ117" s="582">
        <f t="shared" si="325"/>
        <v>9000</v>
      </c>
      <c r="CR117" s="582"/>
      <c r="CS117" s="582"/>
      <c r="CT117" s="582">
        <v>4500</v>
      </c>
      <c r="CU117" s="582">
        <v>4500</v>
      </c>
      <c r="CV117" s="582">
        <v>450</v>
      </c>
      <c r="CW117" s="582">
        <v>1350</v>
      </c>
      <c r="CX117" s="582">
        <v>2700</v>
      </c>
      <c r="CY117" s="809">
        <f t="shared" si="326"/>
        <v>0</v>
      </c>
      <c r="CZ117" s="582"/>
      <c r="DA117" s="582"/>
      <c r="DB117" s="582"/>
      <c r="DC117" s="582"/>
      <c r="DD117" s="582">
        <v>944</v>
      </c>
      <c r="DE117" s="582">
        <v>10620</v>
      </c>
      <c r="DF117" s="582">
        <f t="shared" si="327"/>
        <v>10620</v>
      </c>
      <c r="DG117" s="582"/>
      <c r="DH117" s="582"/>
      <c r="DI117" s="582"/>
      <c r="DJ117" s="582"/>
      <c r="DK117" s="582"/>
      <c r="DL117" s="582"/>
      <c r="DM117" s="582"/>
      <c r="DN117" s="582">
        <v>5310</v>
      </c>
      <c r="DO117" s="582">
        <v>5310</v>
      </c>
      <c r="DP117" s="582"/>
      <c r="DQ117" s="582">
        <v>531</v>
      </c>
      <c r="DR117" s="582">
        <v>1593</v>
      </c>
      <c r="DS117" s="582">
        <v>3186</v>
      </c>
      <c r="DT117" s="582"/>
      <c r="DU117" s="582"/>
      <c r="DV117" s="582">
        <v>10620</v>
      </c>
      <c r="DW117" s="582"/>
      <c r="DX117" s="582"/>
      <c r="DY117" s="582"/>
      <c r="DZ117" s="582"/>
      <c r="EA117" s="582"/>
      <c r="EB117" s="582"/>
      <c r="EC117" s="582"/>
      <c r="ED117" s="582">
        <f t="shared" si="328"/>
        <v>0</v>
      </c>
      <c r="EE117" s="582"/>
      <c r="EF117" s="582">
        <v>0</v>
      </c>
      <c r="EG117" s="582">
        <v>9800</v>
      </c>
      <c r="EH117" s="582">
        <f t="shared" si="329"/>
        <v>9800</v>
      </c>
      <c r="EI117" s="582"/>
      <c r="EJ117" s="582"/>
      <c r="EK117" s="582"/>
      <c r="EL117" s="582">
        <v>9800</v>
      </c>
      <c r="EM117" s="582">
        <v>980</v>
      </c>
      <c r="EN117" s="582">
        <v>2940</v>
      </c>
      <c r="EO117" s="582">
        <v>5880</v>
      </c>
      <c r="EP117" s="582">
        <v>0</v>
      </c>
      <c r="EQ117" s="582"/>
      <c r="ER117" s="582">
        <f t="shared" si="330"/>
        <v>0</v>
      </c>
      <c r="ES117" s="584"/>
      <c r="ET117" s="585">
        <f t="shared" si="331"/>
        <v>1620</v>
      </c>
      <c r="EU117" s="582">
        <f t="shared" si="332"/>
        <v>1764</v>
      </c>
      <c r="EV117" s="586">
        <v>2012</v>
      </c>
      <c r="EW117" s="587">
        <f t="shared" si="333"/>
        <v>9.8230496394226523E-4</v>
      </c>
      <c r="EX117" s="582">
        <f t="shared" si="334"/>
        <v>9000</v>
      </c>
      <c r="EY117" s="582">
        <f t="shared" si="335"/>
        <v>0</v>
      </c>
      <c r="EZ117" s="582">
        <f t="shared" si="336"/>
        <v>0</v>
      </c>
      <c r="FA117" s="582">
        <f t="shared" si="337"/>
        <v>0</v>
      </c>
      <c r="FB117" s="582">
        <f>SUMIF(GT117,$GT$129,CQ117)</f>
        <v>0</v>
      </c>
      <c r="FC117" s="582"/>
      <c r="FD117" s="582">
        <f t="shared" si="338"/>
        <v>0</v>
      </c>
      <c r="FE117" s="582"/>
      <c r="FF117" s="582">
        <f t="shared" si="339"/>
        <v>0</v>
      </c>
      <c r="FG117" s="582"/>
      <c r="FH117" s="582"/>
      <c r="FI117" s="582"/>
      <c r="FJ117" s="582"/>
      <c r="FK117" s="582">
        <f t="shared" si="340"/>
        <v>10620</v>
      </c>
      <c r="FL117" s="582">
        <f t="shared" si="341"/>
        <v>0</v>
      </c>
      <c r="FM117" s="582">
        <f t="shared" si="342"/>
        <v>0</v>
      </c>
      <c r="FN117" s="582">
        <f t="shared" si="343"/>
        <v>0</v>
      </c>
      <c r="FO117" s="582">
        <f t="shared" si="344"/>
        <v>0</v>
      </c>
      <c r="FP117" s="582"/>
      <c r="FQ117" s="582">
        <f t="shared" si="345"/>
        <v>0</v>
      </c>
      <c r="FR117" s="582"/>
      <c r="FS117" s="582">
        <f t="shared" si="346"/>
        <v>0</v>
      </c>
      <c r="FT117" s="582"/>
      <c r="FU117" s="582"/>
      <c r="FV117" s="582"/>
      <c r="FW117" s="582"/>
      <c r="FX117" s="582"/>
      <c r="FY117" s="581" t="s">
        <v>417</v>
      </c>
      <c r="FZ117" s="582"/>
      <c r="GA117" s="582"/>
      <c r="GB117" s="582"/>
      <c r="GC117" s="582"/>
      <c r="GD117" s="582"/>
      <c r="GE117" s="582"/>
      <c r="GF117" s="599"/>
      <c r="GG117" s="582"/>
      <c r="GH117" s="582"/>
      <c r="GI117" s="582"/>
      <c r="GJ117" s="582"/>
      <c r="GK117" s="581"/>
      <c r="GL117" s="581"/>
      <c r="GM117" s="581"/>
      <c r="GN117" s="589">
        <v>7</v>
      </c>
      <c r="GO117" s="809" t="s">
        <v>435</v>
      </c>
      <c r="GP117" s="809">
        <v>8</v>
      </c>
      <c r="GQ117" s="685"/>
      <c r="GR117" s="1002"/>
      <c r="GS117" s="590"/>
      <c r="GT117" s="811">
        <v>2</v>
      </c>
      <c r="GU117" s="811">
        <v>2</v>
      </c>
      <c r="GV117" s="590"/>
      <c r="GW117" s="590"/>
      <c r="GX117" s="590"/>
      <c r="GY117" s="312">
        <v>3</v>
      </c>
      <c r="GZ117" s="590"/>
      <c r="HA117" s="812">
        <f t="shared" si="347"/>
        <v>0</v>
      </c>
      <c r="HB117" s="809">
        <f t="shared" si="348"/>
        <v>0</v>
      </c>
      <c r="HC117" s="811">
        <f t="shared" si="349"/>
        <v>0</v>
      </c>
      <c r="HD117" s="809">
        <f t="shared" si="350"/>
        <v>0</v>
      </c>
      <c r="HE117" s="812">
        <f t="shared" si="351"/>
        <v>0</v>
      </c>
      <c r="HF117" s="809">
        <f t="shared" si="352"/>
        <v>9800</v>
      </c>
      <c r="HG117" s="811">
        <f t="shared" si="353"/>
        <v>0</v>
      </c>
      <c r="HH117" s="809">
        <f t="shared" si="354"/>
        <v>0</v>
      </c>
      <c r="HI117" s="591">
        <f t="shared" si="186"/>
        <v>0</v>
      </c>
      <c r="HL117" s="688">
        <f t="shared" si="185"/>
        <v>0</v>
      </c>
    </row>
    <row r="118" spans="1:220" s="592" customFormat="1" ht="36" outlineLevel="1">
      <c r="A118" s="578" t="s">
        <v>389</v>
      </c>
      <c r="B118" s="579"/>
      <c r="C118" s="580">
        <v>91</v>
      </c>
      <c r="D118" s="580"/>
      <c r="E118" s="580"/>
      <c r="F118" s="271" t="s">
        <v>309</v>
      </c>
      <c r="G118" s="270"/>
      <c r="H118" s="270"/>
      <c r="I118" s="270"/>
      <c r="J118" s="581">
        <v>2010</v>
      </c>
      <c r="K118" s="581">
        <v>2011</v>
      </c>
      <c r="L118" s="581" t="s">
        <v>417</v>
      </c>
      <c r="M118" s="581" t="s">
        <v>417</v>
      </c>
      <c r="N118" s="581" t="s">
        <v>420</v>
      </c>
      <c r="O118" s="581" t="s">
        <v>417</v>
      </c>
      <c r="P118" s="273"/>
      <c r="Q118" s="273"/>
      <c r="R118" s="273"/>
      <c r="S118" s="273"/>
      <c r="T118" s="273"/>
      <c r="U118" s="582"/>
      <c r="V118" s="582"/>
      <c r="W118" s="582"/>
      <c r="X118" s="582"/>
      <c r="Y118" s="583"/>
      <c r="Z118" s="582"/>
      <c r="AA118" s="582"/>
      <c r="AB118" s="582">
        <v>1</v>
      </c>
      <c r="AC118" s="583"/>
      <c r="AD118" s="583"/>
      <c r="AE118" s="583"/>
      <c r="AF118" s="583">
        <v>1</v>
      </c>
      <c r="AG118" s="582">
        <f t="shared" si="312"/>
        <v>0</v>
      </c>
      <c r="AH118" s="582">
        <f t="shared" si="313"/>
        <v>0</v>
      </c>
      <c r="AI118" s="582">
        <f t="shared" si="314"/>
        <v>0</v>
      </c>
      <c r="AJ118" s="582">
        <f t="shared" si="315"/>
        <v>1</v>
      </c>
      <c r="AK118" s="582">
        <f t="shared" si="316"/>
        <v>0</v>
      </c>
      <c r="AL118" s="582">
        <f t="shared" si="317"/>
        <v>0</v>
      </c>
      <c r="AM118" s="582"/>
      <c r="AN118" s="582"/>
      <c r="AO118" s="582">
        <f t="shared" si="318"/>
        <v>0</v>
      </c>
      <c r="AP118" s="582">
        <f t="shared" si="319"/>
        <v>0</v>
      </c>
      <c r="AQ118" s="582"/>
      <c r="AR118" s="582"/>
      <c r="AS118" s="582">
        <f t="shared" si="320"/>
        <v>0</v>
      </c>
      <c r="AT118" s="582">
        <f t="shared" si="321"/>
        <v>0</v>
      </c>
      <c r="AU118" s="582"/>
      <c r="AV118" s="582"/>
      <c r="AW118" s="582">
        <f t="shared" si="322"/>
        <v>0</v>
      </c>
      <c r="AX118" s="582">
        <f t="shared" si="323"/>
        <v>0</v>
      </c>
      <c r="AY118" s="582"/>
      <c r="AZ118" s="582"/>
      <c r="BA118" s="582"/>
      <c r="BB118" s="582"/>
      <c r="BC118" s="582"/>
      <c r="BD118" s="582"/>
      <c r="BE118" s="582"/>
      <c r="BF118" s="582"/>
      <c r="BG118" s="582"/>
      <c r="BH118" s="582"/>
      <c r="BI118" s="582">
        <v>0</v>
      </c>
      <c r="BJ118" s="582">
        <v>0</v>
      </c>
      <c r="BK118" s="582"/>
      <c r="BL118" s="582"/>
      <c r="BM118" s="582"/>
      <c r="BN118" s="582"/>
      <c r="BO118" s="582"/>
      <c r="BP118" s="582"/>
      <c r="BQ118" s="582"/>
      <c r="BR118" s="582"/>
      <c r="BS118" s="582"/>
      <c r="BT118" s="582"/>
      <c r="BU118" s="582">
        <f t="shared" si="324"/>
        <v>9800</v>
      </c>
      <c r="BV118" s="582">
        <v>800</v>
      </c>
      <c r="BW118" s="582">
        <v>4500</v>
      </c>
      <c r="BX118" s="582">
        <v>4500</v>
      </c>
      <c r="BY118" s="582"/>
      <c r="BZ118" s="582">
        <v>9800</v>
      </c>
      <c r="CA118" s="582"/>
      <c r="CB118" s="582"/>
      <c r="CC118" s="581" t="s">
        <v>425</v>
      </c>
      <c r="CD118" s="582">
        <v>0.9</v>
      </c>
      <c r="CE118" s="582">
        <v>-6188</v>
      </c>
      <c r="CF118" s="581">
        <v>18.399999999999999</v>
      </c>
      <c r="CG118" s="581" t="s">
        <v>429</v>
      </c>
      <c r="CH118" s="582"/>
      <c r="CI118" s="582"/>
      <c r="CJ118" s="582"/>
      <c r="CK118" s="582">
        <v>800</v>
      </c>
      <c r="CL118" s="582"/>
      <c r="CM118" s="582">
        <v>9000</v>
      </c>
      <c r="CN118" s="582">
        <v>9000</v>
      </c>
      <c r="CO118" s="582">
        <v>800</v>
      </c>
      <c r="CP118" s="582">
        <v>9000</v>
      </c>
      <c r="CQ118" s="582">
        <f t="shared" si="325"/>
        <v>9000</v>
      </c>
      <c r="CR118" s="582">
        <v>0</v>
      </c>
      <c r="CS118" s="582">
        <v>2000</v>
      </c>
      <c r="CT118" s="582">
        <v>3500</v>
      </c>
      <c r="CU118" s="582">
        <v>3500</v>
      </c>
      <c r="CV118" s="582">
        <v>350</v>
      </c>
      <c r="CW118" s="582">
        <v>1050</v>
      </c>
      <c r="CX118" s="582">
        <v>2100</v>
      </c>
      <c r="CY118" s="809">
        <f t="shared" si="326"/>
        <v>0</v>
      </c>
      <c r="CZ118" s="582"/>
      <c r="DA118" s="582"/>
      <c r="DB118" s="582"/>
      <c r="DC118" s="582"/>
      <c r="DD118" s="582">
        <v>944</v>
      </c>
      <c r="DE118" s="582">
        <v>10620</v>
      </c>
      <c r="DF118" s="582">
        <f t="shared" si="327"/>
        <v>10620</v>
      </c>
      <c r="DG118" s="582"/>
      <c r="DH118" s="582"/>
      <c r="DI118" s="582"/>
      <c r="DJ118" s="582">
        <v>0</v>
      </c>
      <c r="DK118" s="582"/>
      <c r="DL118" s="582">
        <v>2360</v>
      </c>
      <c r="DM118" s="582"/>
      <c r="DN118" s="582">
        <v>4130</v>
      </c>
      <c r="DO118" s="582">
        <v>4130</v>
      </c>
      <c r="DP118" s="582"/>
      <c r="DQ118" s="582">
        <v>413</v>
      </c>
      <c r="DR118" s="582">
        <v>1239</v>
      </c>
      <c r="DS118" s="582">
        <v>2478</v>
      </c>
      <c r="DT118" s="582"/>
      <c r="DU118" s="582"/>
      <c r="DV118" s="582">
        <v>10620</v>
      </c>
      <c r="DW118" s="582"/>
      <c r="DX118" s="582"/>
      <c r="DY118" s="582"/>
      <c r="DZ118" s="582"/>
      <c r="EA118" s="582"/>
      <c r="EB118" s="582"/>
      <c r="EC118" s="582"/>
      <c r="ED118" s="582">
        <f t="shared" si="328"/>
        <v>0</v>
      </c>
      <c r="EE118" s="582"/>
      <c r="EF118" s="582">
        <v>0</v>
      </c>
      <c r="EG118" s="582">
        <v>9800</v>
      </c>
      <c r="EH118" s="582">
        <f t="shared" si="329"/>
        <v>9800</v>
      </c>
      <c r="EI118" s="582">
        <v>0</v>
      </c>
      <c r="EJ118" s="582">
        <v>0</v>
      </c>
      <c r="EK118" s="582">
        <v>0</v>
      </c>
      <c r="EL118" s="582">
        <v>9800</v>
      </c>
      <c r="EM118" s="582">
        <v>980</v>
      </c>
      <c r="EN118" s="582">
        <v>2940</v>
      </c>
      <c r="EO118" s="582">
        <v>5880</v>
      </c>
      <c r="EP118" s="582"/>
      <c r="EQ118" s="582"/>
      <c r="ER118" s="582">
        <f t="shared" si="330"/>
        <v>0</v>
      </c>
      <c r="ES118" s="584"/>
      <c r="ET118" s="585">
        <f t="shared" si="331"/>
        <v>1620</v>
      </c>
      <c r="EU118" s="582">
        <f t="shared" si="332"/>
        <v>1764</v>
      </c>
      <c r="EV118" s="586">
        <v>2012</v>
      </c>
      <c r="EW118" s="587">
        <f t="shared" si="333"/>
        <v>9.8230496394226523E-4</v>
      </c>
      <c r="EX118" s="582">
        <f t="shared" si="334"/>
        <v>9000</v>
      </c>
      <c r="EY118" s="582">
        <f t="shared" si="335"/>
        <v>0</v>
      </c>
      <c r="EZ118" s="582">
        <f t="shared" si="336"/>
        <v>0</v>
      </c>
      <c r="FA118" s="582">
        <f t="shared" si="337"/>
        <v>0</v>
      </c>
      <c r="FB118" s="582">
        <f>SUMIF(GT118,$GT$129,CQ118)</f>
        <v>0</v>
      </c>
      <c r="FC118" s="582"/>
      <c r="FD118" s="582">
        <f t="shared" si="338"/>
        <v>0</v>
      </c>
      <c r="FE118" s="582"/>
      <c r="FF118" s="582">
        <f t="shared" si="339"/>
        <v>0</v>
      </c>
      <c r="FG118" s="582"/>
      <c r="FH118" s="582"/>
      <c r="FI118" s="582"/>
      <c r="FJ118" s="582"/>
      <c r="FK118" s="582">
        <f t="shared" si="340"/>
        <v>10620</v>
      </c>
      <c r="FL118" s="582">
        <f t="shared" si="341"/>
        <v>0</v>
      </c>
      <c r="FM118" s="582">
        <f t="shared" si="342"/>
        <v>0</v>
      </c>
      <c r="FN118" s="582">
        <f t="shared" si="343"/>
        <v>0</v>
      </c>
      <c r="FO118" s="582">
        <f t="shared" si="344"/>
        <v>0</v>
      </c>
      <c r="FP118" s="582"/>
      <c r="FQ118" s="582">
        <f t="shared" si="345"/>
        <v>0</v>
      </c>
      <c r="FR118" s="582"/>
      <c r="FS118" s="582">
        <f t="shared" si="346"/>
        <v>0</v>
      </c>
      <c r="FT118" s="582"/>
      <c r="FU118" s="582"/>
      <c r="FV118" s="582"/>
      <c r="FW118" s="582"/>
      <c r="FX118" s="582"/>
      <c r="FY118" s="581" t="s">
        <v>417</v>
      </c>
      <c r="FZ118" s="582"/>
      <c r="GA118" s="582"/>
      <c r="GB118" s="582"/>
      <c r="GC118" s="582"/>
      <c r="GD118" s="582"/>
      <c r="GE118" s="582"/>
      <c r="GF118" s="599"/>
      <c r="GG118" s="582"/>
      <c r="GH118" s="582"/>
      <c r="GI118" s="582"/>
      <c r="GJ118" s="582"/>
      <c r="GK118" s="581"/>
      <c r="GL118" s="581"/>
      <c r="GM118" s="581"/>
      <c r="GN118" s="589">
        <v>7</v>
      </c>
      <c r="GO118" s="809" t="s">
        <v>435</v>
      </c>
      <c r="GP118" s="809">
        <v>8</v>
      </c>
      <c r="GQ118" s="685"/>
      <c r="GR118" s="1002"/>
      <c r="GS118" s="590"/>
      <c r="GT118" s="811">
        <v>2</v>
      </c>
      <c r="GU118" s="811">
        <v>2</v>
      </c>
      <c r="GV118" s="590"/>
      <c r="GW118" s="590"/>
      <c r="GX118" s="590"/>
      <c r="GY118" s="312">
        <v>3</v>
      </c>
      <c r="GZ118" s="590"/>
      <c r="HA118" s="812">
        <f t="shared" si="347"/>
        <v>0</v>
      </c>
      <c r="HB118" s="809">
        <f t="shared" si="348"/>
        <v>0</v>
      </c>
      <c r="HC118" s="811">
        <f t="shared" si="349"/>
        <v>0</v>
      </c>
      <c r="HD118" s="809">
        <f t="shared" si="350"/>
        <v>0</v>
      </c>
      <c r="HE118" s="812">
        <f t="shared" si="351"/>
        <v>0</v>
      </c>
      <c r="HF118" s="809">
        <f t="shared" si="352"/>
        <v>9800</v>
      </c>
      <c r="HG118" s="811">
        <f t="shared" si="353"/>
        <v>0</v>
      </c>
      <c r="HH118" s="809">
        <f t="shared" si="354"/>
        <v>0</v>
      </c>
      <c r="HI118" s="591">
        <f t="shared" si="186"/>
        <v>0</v>
      </c>
      <c r="HL118" s="688">
        <f t="shared" si="185"/>
        <v>0</v>
      </c>
    </row>
    <row r="119" spans="1:220" s="592" customFormat="1" outlineLevel="1">
      <c r="A119" s="578" t="s">
        <v>397</v>
      </c>
      <c r="B119" s="579"/>
      <c r="C119" s="580">
        <v>92</v>
      </c>
      <c r="D119" s="580"/>
      <c r="E119" s="580"/>
      <c r="F119" s="271" t="s">
        <v>310</v>
      </c>
      <c r="G119" s="270"/>
      <c r="H119" s="270"/>
      <c r="I119" s="270"/>
      <c r="J119" s="581">
        <v>2011</v>
      </c>
      <c r="K119" s="581">
        <v>2015</v>
      </c>
      <c r="L119" s="581"/>
      <c r="M119" s="581"/>
      <c r="N119" s="581"/>
      <c r="O119" s="581"/>
      <c r="P119" s="273"/>
      <c r="Q119" s="273"/>
      <c r="R119" s="273"/>
      <c r="S119" s="273"/>
      <c r="T119" s="273"/>
      <c r="U119" s="582"/>
      <c r="V119" s="582"/>
      <c r="W119" s="582"/>
      <c r="X119" s="582"/>
      <c r="Y119" s="583"/>
      <c r="Z119" s="582"/>
      <c r="AA119" s="582"/>
      <c r="AB119" s="582"/>
      <c r="AC119" s="583"/>
      <c r="AD119" s="583"/>
      <c r="AE119" s="583"/>
      <c r="AF119" s="583"/>
      <c r="AG119" s="582">
        <f t="shared" si="312"/>
        <v>0</v>
      </c>
      <c r="AH119" s="582">
        <f t="shared" si="313"/>
        <v>0</v>
      </c>
      <c r="AI119" s="582">
        <f t="shared" si="314"/>
        <v>0</v>
      </c>
      <c r="AJ119" s="582">
        <f t="shared" si="315"/>
        <v>0</v>
      </c>
      <c r="AK119" s="582">
        <f t="shared" si="316"/>
        <v>0</v>
      </c>
      <c r="AL119" s="582">
        <f t="shared" si="317"/>
        <v>0</v>
      </c>
      <c r="AM119" s="582"/>
      <c r="AN119" s="582"/>
      <c r="AO119" s="582">
        <f t="shared" si="318"/>
        <v>0</v>
      </c>
      <c r="AP119" s="582">
        <f t="shared" si="319"/>
        <v>0</v>
      </c>
      <c r="AQ119" s="582"/>
      <c r="AR119" s="582"/>
      <c r="AS119" s="582">
        <f t="shared" si="320"/>
        <v>0</v>
      </c>
      <c r="AT119" s="582">
        <f t="shared" si="321"/>
        <v>0</v>
      </c>
      <c r="AU119" s="582"/>
      <c r="AV119" s="582"/>
      <c r="AW119" s="582">
        <f t="shared" si="322"/>
        <v>0</v>
      </c>
      <c r="AX119" s="582">
        <f t="shared" si="323"/>
        <v>0</v>
      </c>
      <c r="AY119" s="582"/>
      <c r="AZ119" s="582"/>
      <c r="BA119" s="582"/>
      <c r="BB119" s="582"/>
      <c r="BC119" s="582"/>
      <c r="BD119" s="582"/>
      <c r="BE119" s="582"/>
      <c r="BF119" s="582"/>
      <c r="BG119" s="582"/>
      <c r="BH119" s="582"/>
      <c r="BI119" s="582">
        <v>0</v>
      </c>
      <c r="BJ119" s="582">
        <v>0</v>
      </c>
      <c r="BK119" s="582"/>
      <c r="BL119" s="582"/>
      <c r="BM119" s="582"/>
      <c r="BN119" s="582"/>
      <c r="BO119" s="582"/>
      <c r="BP119" s="582"/>
      <c r="BQ119" s="582"/>
      <c r="BR119" s="582"/>
      <c r="BS119" s="582"/>
      <c r="BT119" s="582"/>
      <c r="BU119" s="582">
        <f t="shared" si="324"/>
        <v>245000</v>
      </c>
      <c r="BV119" s="582">
        <v>25000</v>
      </c>
      <c r="BW119" s="582">
        <v>75600</v>
      </c>
      <c r="BX119" s="582">
        <v>144400</v>
      </c>
      <c r="BY119" s="582">
        <v>0</v>
      </c>
      <c r="BZ119" s="582">
        <v>245000</v>
      </c>
      <c r="CA119" s="582"/>
      <c r="CB119" s="582"/>
      <c r="CC119" s="581" t="s">
        <v>425</v>
      </c>
      <c r="CD119" s="582"/>
      <c r="CE119" s="582"/>
      <c r="CF119" s="581"/>
      <c r="CG119" s="581"/>
      <c r="CH119" s="582"/>
      <c r="CI119" s="582"/>
      <c r="CJ119" s="582"/>
      <c r="CK119" s="582"/>
      <c r="CL119" s="582"/>
      <c r="CM119" s="582"/>
      <c r="CN119" s="582">
        <v>220000</v>
      </c>
      <c r="CO119" s="582"/>
      <c r="CP119" s="582">
        <v>50000</v>
      </c>
      <c r="CQ119" s="582">
        <f t="shared" si="325"/>
        <v>50000</v>
      </c>
      <c r="CR119" s="582"/>
      <c r="CS119" s="582"/>
      <c r="CT119" s="582"/>
      <c r="CU119" s="582">
        <v>50000</v>
      </c>
      <c r="CV119" s="582">
        <v>5000</v>
      </c>
      <c r="CW119" s="582">
        <v>15000</v>
      </c>
      <c r="CX119" s="582">
        <v>30000</v>
      </c>
      <c r="CY119" s="809">
        <f t="shared" si="326"/>
        <v>0</v>
      </c>
      <c r="CZ119" s="582">
        <v>50000</v>
      </c>
      <c r="DA119" s="582">
        <v>35000</v>
      </c>
      <c r="DB119" s="582"/>
      <c r="DC119" s="582"/>
      <c r="DD119" s="582"/>
      <c r="DE119" s="582">
        <v>59000</v>
      </c>
      <c r="DF119" s="582">
        <f t="shared" si="327"/>
        <v>59000</v>
      </c>
      <c r="DG119" s="582"/>
      <c r="DH119" s="582"/>
      <c r="DI119" s="582"/>
      <c r="DJ119" s="582"/>
      <c r="DK119" s="582"/>
      <c r="DL119" s="582"/>
      <c r="DM119" s="582"/>
      <c r="DN119" s="582"/>
      <c r="DO119" s="582">
        <v>59000</v>
      </c>
      <c r="DP119" s="582"/>
      <c r="DQ119" s="582">
        <v>5900</v>
      </c>
      <c r="DR119" s="582">
        <v>17700</v>
      </c>
      <c r="DS119" s="582">
        <v>35400</v>
      </c>
      <c r="DT119" s="582"/>
      <c r="DU119" s="582">
        <v>59000</v>
      </c>
      <c r="DV119" s="582"/>
      <c r="DW119" s="582"/>
      <c r="DX119" s="582"/>
      <c r="DY119" s="582"/>
      <c r="DZ119" s="582"/>
      <c r="EA119" s="582"/>
      <c r="EB119" s="582">
        <v>59000</v>
      </c>
      <c r="EC119" s="582">
        <v>41300</v>
      </c>
      <c r="ED119" s="582">
        <f t="shared" si="328"/>
        <v>0</v>
      </c>
      <c r="EE119" s="582"/>
      <c r="EF119" s="582"/>
      <c r="EG119" s="582">
        <v>55000</v>
      </c>
      <c r="EH119" s="582">
        <f t="shared" si="329"/>
        <v>55000</v>
      </c>
      <c r="EI119" s="582"/>
      <c r="EJ119" s="582"/>
      <c r="EK119" s="582"/>
      <c r="EL119" s="582">
        <v>55000</v>
      </c>
      <c r="EM119" s="582">
        <v>5500</v>
      </c>
      <c r="EN119" s="582">
        <v>16500</v>
      </c>
      <c r="EO119" s="582">
        <v>33000</v>
      </c>
      <c r="EP119" s="582">
        <v>55000</v>
      </c>
      <c r="EQ119" s="582">
        <v>40000</v>
      </c>
      <c r="ER119" s="582">
        <v>0</v>
      </c>
      <c r="ES119" s="584"/>
      <c r="ET119" s="585">
        <f t="shared" si="331"/>
        <v>9000</v>
      </c>
      <c r="EU119" s="582">
        <f t="shared" si="332"/>
        <v>9900</v>
      </c>
      <c r="EV119" s="586">
        <v>2012</v>
      </c>
      <c r="EW119" s="587">
        <f t="shared" si="333"/>
        <v>5.4572497996792516E-3</v>
      </c>
      <c r="EX119" s="582">
        <f t="shared" si="334"/>
        <v>0</v>
      </c>
      <c r="EY119" s="582">
        <f t="shared" si="335"/>
        <v>0</v>
      </c>
      <c r="EZ119" s="582">
        <f t="shared" si="336"/>
        <v>0</v>
      </c>
      <c r="FA119" s="582">
        <f t="shared" si="337"/>
        <v>0</v>
      </c>
      <c r="FB119" s="624"/>
      <c r="FC119" s="582"/>
      <c r="FD119" s="582">
        <f t="shared" si="338"/>
        <v>0</v>
      </c>
      <c r="FE119" s="582"/>
      <c r="FF119" s="582">
        <f t="shared" si="339"/>
        <v>50000</v>
      </c>
      <c r="FG119" s="582"/>
      <c r="FH119" s="582"/>
      <c r="FI119" s="582"/>
      <c r="FJ119" s="582"/>
      <c r="FK119" s="582">
        <f t="shared" si="340"/>
        <v>0</v>
      </c>
      <c r="FL119" s="582">
        <f t="shared" si="341"/>
        <v>0</v>
      </c>
      <c r="FM119" s="582">
        <f t="shared" si="342"/>
        <v>0</v>
      </c>
      <c r="FN119" s="582">
        <f t="shared" si="343"/>
        <v>0</v>
      </c>
      <c r="FO119" s="582">
        <f t="shared" si="344"/>
        <v>0</v>
      </c>
      <c r="FP119" s="582"/>
      <c r="FQ119" s="582">
        <f t="shared" si="345"/>
        <v>0</v>
      </c>
      <c r="FR119" s="582"/>
      <c r="FS119" s="582">
        <f t="shared" si="346"/>
        <v>59000</v>
      </c>
      <c r="FT119" s="582"/>
      <c r="FU119" s="582"/>
      <c r="FV119" s="582"/>
      <c r="FW119" s="582"/>
      <c r="FX119" s="582"/>
      <c r="FY119" s="581" t="s">
        <v>417</v>
      </c>
      <c r="FZ119" s="582"/>
      <c r="GA119" s="582"/>
      <c r="GB119" s="582"/>
      <c r="GC119" s="582"/>
      <c r="GD119" s="582"/>
      <c r="GE119" s="582"/>
      <c r="GF119" s="599"/>
      <c r="GG119" s="582"/>
      <c r="GH119" s="582"/>
      <c r="GI119" s="582"/>
      <c r="GJ119" s="582"/>
      <c r="GK119" s="581"/>
      <c r="GL119" s="581"/>
      <c r="GM119" s="581"/>
      <c r="GN119" s="589">
        <v>3</v>
      </c>
      <c r="GO119" s="809" t="s">
        <v>436</v>
      </c>
      <c r="GP119" s="809" t="s">
        <v>1047</v>
      </c>
      <c r="GQ119" s="685"/>
      <c r="GR119" s="1002"/>
      <c r="GS119" s="590"/>
      <c r="GT119" s="811">
        <v>10</v>
      </c>
      <c r="GU119" s="811">
        <v>10</v>
      </c>
      <c r="GV119" s="590"/>
      <c r="GW119" s="590"/>
      <c r="GX119" s="590"/>
      <c r="GY119" s="312">
        <v>3</v>
      </c>
      <c r="GZ119" s="590"/>
      <c r="HA119" s="812">
        <f t="shared" si="347"/>
        <v>0</v>
      </c>
      <c r="HB119" s="809">
        <f t="shared" si="348"/>
        <v>0</v>
      </c>
      <c r="HC119" s="811">
        <f t="shared" si="349"/>
        <v>0</v>
      </c>
      <c r="HD119" s="809">
        <f t="shared" si="350"/>
        <v>0</v>
      </c>
      <c r="HE119" s="812">
        <f t="shared" si="351"/>
        <v>0</v>
      </c>
      <c r="HF119" s="809">
        <f t="shared" si="352"/>
        <v>55000</v>
      </c>
      <c r="HG119" s="811">
        <f t="shared" si="353"/>
        <v>0</v>
      </c>
      <c r="HH119" s="809">
        <f t="shared" si="354"/>
        <v>0</v>
      </c>
      <c r="HI119" s="591">
        <f t="shared" si="186"/>
        <v>0</v>
      </c>
      <c r="HL119" s="688">
        <f t="shared" si="185"/>
        <v>0</v>
      </c>
    </row>
    <row r="120" spans="1:220" s="592" customFormat="1" ht="36" outlineLevel="1">
      <c r="A120" s="578" t="s">
        <v>392</v>
      </c>
      <c r="B120" s="579"/>
      <c r="C120" s="580">
        <v>93</v>
      </c>
      <c r="D120" s="580"/>
      <c r="E120" s="580"/>
      <c r="F120" s="271" t="s">
        <v>311</v>
      </c>
      <c r="G120" s="270"/>
      <c r="H120" s="270"/>
      <c r="I120" s="270"/>
      <c r="J120" s="581">
        <v>2010</v>
      </c>
      <c r="K120" s="581">
        <v>2012</v>
      </c>
      <c r="L120" s="581"/>
      <c r="M120" s="581"/>
      <c r="N120" s="581"/>
      <c r="O120" s="581"/>
      <c r="P120" s="273"/>
      <c r="Q120" s="273"/>
      <c r="R120" s="273"/>
      <c r="S120" s="273"/>
      <c r="T120" s="273"/>
      <c r="U120" s="582"/>
      <c r="V120" s="582"/>
      <c r="W120" s="582"/>
      <c r="X120" s="582"/>
      <c r="Y120" s="583"/>
      <c r="Z120" s="582"/>
      <c r="AA120" s="582"/>
      <c r="AB120" s="582"/>
      <c r="AC120" s="583"/>
      <c r="AD120" s="583"/>
      <c r="AE120" s="583"/>
      <c r="AF120" s="583"/>
      <c r="AG120" s="582">
        <f t="shared" si="312"/>
        <v>0</v>
      </c>
      <c r="AH120" s="582">
        <f t="shared" si="313"/>
        <v>0</v>
      </c>
      <c r="AI120" s="582">
        <f t="shared" si="314"/>
        <v>0</v>
      </c>
      <c r="AJ120" s="582">
        <f t="shared" si="315"/>
        <v>0</v>
      </c>
      <c r="AK120" s="582">
        <f t="shared" si="316"/>
        <v>0</v>
      </c>
      <c r="AL120" s="582">
        <f t="shared" si="317"/>
        <v>0</v>
      </c>
      <c r="AM120" s="582"/>
      <c r="AN120" s="582"/>
      <c r="AO120" s="582">
        <f t="shared" si="318"/>
        <v>0</v>
      </c>
      <c r="AP120" s="582">
        <f t="shared" si="319"/>
        <v>0</v>
      </c>
      <c r="AQ120" s="582"/>
      <c r="AR120" s="582"/>
      <c r="AS120" s="582">
        <f t="shared" si="320"/>
        <v>0</v>
      </c>
      <c r="AT120" s="582">
        <f t="shared" si="321"/>
        <v>0</v>
      </c>
      <c r="AU120" s="582"/>
      <c r="AV120" s="582"/>
      <c r="AW120" s="582">
        <f t="shared" si="322"/>
        <v>0</v>
      </c>
      <c r="AX120" s="582">
        <f t="shared" si="323"/>
        <v>0</v>
      </c>
      <c r="AY120" s="582"/>
      <c r="AZ120" s="582"/>
      <c r="BA120" s="582"/>
      <c r="BB120" s="582"/>
      <c r="BC120" s="582"/>
      <c r="BD120" s="582"/>
      <c r="BE120" s="582"/>
      <c r="BF120" s="582"/>
      <c r="BG120" s="582"/>
      <c r="BH120" s="582"/>
      <c r="BI120" s="582">
        <v>0</v>
      </c>
      <c r="BJ120" s="582">
        <v>0</v>
      </c>
      <c r="BK120" s="582"/>
      <c r="BL120" s="582"/>
      <c r="BM120" s="582"/>
      <c r="BN120" s="582"/>
      <c r="BO120" s="582"/>
      <c r="BP120" s="582"/>
      <c r="BQ120" s="582"/>
      <c r="BR120" s="582"/>
      <c r="BS120" s="582"/>
      <c r="BT120" s="582"/>
      <c r="BU120" s="582">
        <f t="shared" si="324"/>
        <v>9800</v>
      </c>
      <c r="BV120" s="582">
        <v>800</v>
      </c>
      <c r="BW120" s="582">
        <v>5000</v>
      </c>
      <c r="BX120" s="582">
        <v>4000</v>
      </c>
      <c r="BY120" s="582"/>
      <c r="BZ120" s="582">
        <v>9800</v>
      </c>
      <c r="CA120" s="582"/>
      <c r="CB120" s="582"/>
      <c r="CC120" s="581" t="s">
        <v>425</v>
      </c>
      <c r="CD120" s="582">
        <v>0</v>
      </c>
      <c r="CE120" s="582">
        <v>-6390</v>
      </c>
      <c r="CF120" s="581">
        <v>20</v>
      </c>
      <c r="CG120" s="581" t="s">
        <v>429</v>
      </c>
      <c r="CH120" s="582"/>
      <c r="CI120" s="582"/>
      <c r="CJ120" s="582"/>
      <c r="CK120" s="582">
        <v>800</v>
      </c>
      <c r="CL120" s="582"/>
      <c r="CM120" s="582">
        <v>9000</v>
      </c>
      <c r="CN120" s="582">
        <v>9000</v>
      </c>
      <c r="CO120" s="582">
        <v>800</v>
      </c>
      <c r="CP120" s="582">
        <v>9000</v>
      </c>
      <c r="CQ120" s="582">
        <f t="shared" si="325"/>
        <v>9000</v>
      </c>
      <c r="CR120" s="582"/>
      <c r="CS120" s="582"/>
      <c r="CT120" s="582">
        <v>4500</v>
      </c>
      <c r="CU120" s="582">
        <v>4500</v>
      </c>
      <c r="CV120" s="582">
        <v>450</v>
      </c>
      <c r="CW120" s="582">
        <v>1350</v>
      </c>
      <c r="CX120" s="582">
        <v>2700</v>
      </c>
      <c r="CY120" s="809">
        <f t="shared" si="326"/>
        <v>0</v>
      </c>
      <c r="CZ120" s="582"/>
      <c r="DA120" s="582"/>
      <c r="DB120" s="582"/>
      <c r="DC120" s="582"/>
      <c r="DD120" s="582">
        <v>944</v>
      </c>
      <c r="DE120" s="582">
        <v>10620</v>
      </c>
      <c r="DF120" s="582">
        <f t="shared" si="327"/>
        <v>10620</v>
      </c>
      <c r="DG120" s="582"/>
      <c r="DH120" s="582"/>
      <c r="DI120" s="582"/>
      <c r="DJ120" s="582"/>
      <c r="DK120" s="582"/>
      <c r="DL120" s="582"/>
      <c r="DM120" s="582"/>
      <c r="DN120" s="582">
        <v>5310</v>
      </c>
      <c r="DO120" s="582">
        <v>5310</v>
      </c>
      <c r="DP120" s="582"/>
      <c r="DQ120" s="582">
        <v>531</v>
      </c>
      <c r="DR120" s="582">
        <v>1593</v>
      </c>
      <c r="DS120" s="582">
        <v>3186</v>
      </c>
      <c r="DT120" s="582"/>
      <c r="DU120" s="582"/>
      <c r="DV120" s="582">
        <v>10620</v>
      </c>
      <c r="DW120" s="582"/>
      <c r="DX120" s="582"/>
      <c r="DY120" s="582"/>
      <c r="DZ120" s="582"/>
      <c r="EA120" s="582"/>
      <c r="EB120" s="582"/>
      <c r="EC120" s="582"/>
      <c r="ED120" s="582">
        <f t="shared" si="328"/>
        <v>0</v>
      </c>
      <c r="EE120" s="582"/>
      <c r="EF120" s="582">
        <v>0</v>
      </c>
      <c r="EG120" s="601">
        <v>9800</v>
      </c>
      <c r="EH120" s="582">
        <f t="shared" si="329"/>
        <v>9800</v>
      </c>
      <c r="EI120" s="582"/>
      <c r="EJ120" s="582"/>
      <c r="EK120" s="582"/>
      <c r="EL120" s="582">
        <v>9800</v>
      </c>
      <c r="EM120" s="582">
        <v>980</v>
      </c>
      <c r="EN120" s="582">
        <v>2940</v>
      </c>
      <c r="EO120" s="582">
        <v>5880</v>
      </c>
      <c r="EP120" s="582"/>
      <c r="EQ120" s="582"/>
      <c r="ER120" s="582">
        <f t="shared" si="330"/>
        <v>0</v>
      </c>
      <c r="ES120" s="584"/>
      <c r="ET120" s="585">
        <f t="shared" si="331"/>
        <v>1620</v>
      </c>
      <c r="EU120" s="582">
        <f t="shared" si="332"/>
        <v>1764</v>
      </c>
      <c r="EV120" s="586">
        <v>2012</v>
      </c>
      <c r="EW120" s="587">
        <f t="shared" si="333"/>
        <v>9.8230496394226523E-4</v>
      </c>
      <c r="EX120" s="582">
        <f t="shared" si="334"/>
        <v>9000</v>
      </c>
      <c r="EY120" s="582">
        <f t="shared" si="335"/>
        <v>0</v>
      </c>
      <c r="EZ120" s="582">
        <f t="shared" si="336"/>
        <v>0</v>
      </c>
      <c r="FA120" s="582">
        <f t="shared" si="337"/>
        <v>0</v>
      </c>
      <c r="FB120" s="582">
        <f t="shared" ref="FB120:FB125" si="355">SUMIF(GT120,$GT$129,CQ120)</f>
        <v>0</v>
      </c>
      <c r="FC120" s="582"/>
      <c r="FD120" s="582">
        <f t="shared" si="338"/>
        <v>0</v>
      </c>
      <c r="FE120" s="582"/>
      <c r="FF120" s="582">
        <f t="shared" si="339"/>
        <v>0</v>
      </c>
      <c r="FG120" s="582"/>
      <c r="FH120" s="582"/>
      <c r="FI120" s="582"/>
      <c r="FJ120" s="582"/>
      <c r="FK120" s="582">
        <f t="shared" si="340"/>
        <v>10620</v>
      </c>
      <c r="FL120" s="582">
        <f t="shared" si="341"/>
        <v>0</v>
      </c>
      <c r="FM120" s="582">
        <f t="shared" si="342"/>
        <v>0</v>
      </c>
      <c r="FN120" s="582">
        <f t="shared" si="343"/>
        <v>0</v>
      </c>
      <c r="FO120" s="582">
        <f t="shared" si="344"/>
        <v>0</v>
      </c>
      <c r="FP120" s="582"/>
      <c r="FQ120" s="582">
        <f t="shared" si="345"/>
        <v>0</v>
      </c>
      <c r="FR120" s="582"/>
      <c r="FS120" s="582">
        <f t="shared" si="346"/>
        <v>0</v>
      </c>
      <c r="FT120" s="582"/>
      <c r="FU120" s="582"/>
      <c r="FV120" s="582"/>
      <c r="FW120" s="582"/>
      <c r="FX120" s="582"/>
      <c r="FY120" s="581" t="s">
        <v>417</v>
      </c>
      <c r="FZ120" s="582"/>
      <c r="GA120" s="582"/>
      <c r="GB120" s="582"/>
      <c r="GC120" s="582"/>
      <c r="GD120" s="582"/>
      <c r="GE120" s="582"/>
      <c r="GF120" s="599"/>
      <c r="GG120" s="582"/>
      <c r="GH120" s="582"/>
      <c r="GI120" s="582"/>
      <c r="GJ120" s="582"/>
      <c r="GK120" s="581"/>
      <c r="GL120" s="581" t="s">
        <v>418</v>
      </c>
      <c r="GM120" s="581" t="s">
        <v>456</v>
      </c>
      <c r="GN120" s="589">
        <v>7</v>
      </c>
      <c r="GO120" s="809" t="s">
        <v>435</v>
      </c>
      <c r="GP120" s="809">
        <v>8</v>
      </c>
      <c r="GQ120" s="685"/>
      <c r="GR120" s="1002"/>
      <c r="GS120" s="590"/>
      <c r="GT120" s="811">
        <v>2</v>
      </c>
      <c r="GU120" s="811">
        <v>2</v>
      </c>
      <c r="GV120" s="590"/>
      <c r="GW120" s="590"/>
      <c r="GX120" s="590"/>
      <c r="GY120" s="312">
        <v>3</v>
      </c>
      <c r="GZ120" s="590"/>
      <c r="HA120" s="812">
        <f t="shared" si="347"/>
        <v>0</v>
      </c>
      <c r="HB120" s="809">
        <f t="shared" si="348"/>
        <v>0</v>
      </c>
      <c r="HC120" s="811">
        <f t="shared" si="349"/>
        <v>0</v>
      </c>
      <c r="HD120" s="809">
        <f t="shared" si="350"/>
        <v>0</v>
      </c>
      <c r="HE120" s="812">
        <f t="shared" si="351"/>
        <v>0</v>
      </c>
      <c r="HF120" s="809">
        <f t="shared" si="352"/>
        <v>9800</v>
      </c>
      <c r="HG120" s="811">
        <f t="shared" si="353"/>
        <v>0</v>
      </c>
      <c r="HH120" s="809">
        <f t="shared" si="354"/>
        <v>0</v>
      </c>
      <c r="HI120" s="591">
        <f t="shared" si="186"/>
        <v>0</v>
      </c>
      <c r="HL120" s="688">
        <f t="shared" si="185"/>
        <v>0</v>
      </c>
    </row>
    <row r="121" spans="1:220" s="592" customFormat="1" ht="48" outlineLevel="1">
      <c r="A121" s="578" t="s">
        <v>396</v>
      </c>
      <c r="B121" s="579"/>
      <c r="C121" s="580">
        <v>94</v>
      </c>
      <c r="D121" s="580"/>
      <c r="E121" s="580"/>
      <c r="F121" s="271" t="s">
        <v>312</v>
      </c>
      <c r="G121" s="270"/>
      <c r="H121" s="270"/>
      <c r="I121" s="270"/>
      <c r="J121" s="581">
        <v>2010</v>
      </c>
      <c r="K121" s="581">
        <v>2011</v>
      </c>
      <c r="L121" s="581" t="s">
        <v>417</v>
      </c>
      <c r="M121" s="581" t="s">
        <v>420</v>
      </c>
      <c r="N121" s="581" t="s">
        <v>420</v>
      </c>
      <c r="O121" s="581" t="s">
        <v>420</v>
      </c>
      <c r="P121" s="273" t="s">
        <v>1356</v>
      </c>
      <c r="Q121" s="273" t="s">
        <v>1357</v>
      </c>
      <c r="R121" s="273" t="s">
        <v>417</v>
      </c>
      <c r="S121" s="273">
        <v>1</v>
      </c>
      <c r="T121" s="273" t="s">
        <v>417</v>
      </c>
      <c r="U121" s="582"/>
      <c r="V121" s="582"/>
      <c r="W121" s="582"/>
      <c r="X121" s="582"/>
      <c r="Y121" s="583"/>
      <c r="Z121" s="582"/>
      <c r="AA121" s="582"/>
      <c r="AB121" s="582"/>
      <c r="AC121" s="583"/>
      <c r="AD121" s="583"/>
      <c r="AE121" s="583"/>
      <c r="AF121" s="583"/>
      <c r="AG121" s="582">
        <f t="shared" si="312"/>
        <v>0</v>
      </c>
      <c r="AH121" s="582">
        <f t="shared" si="313"/>
        <v>0</v>
      </c>
      <c r="AI121" s="582">
        <f t="shared" si="314"/>
        <v>0</v>
      </c>
      <c r="AJ121" s="582">
        <f t="shared" si="315"/>
        <v>0</v>
      </c>
      <c r="AK121" s="582">
        <f t="shared" si="316"/>
        <v>0</v>
      </c>
      <c r="AL121" s="582">
        <f t="shared" si="317"/>
        <v>0</v>
      </c>
      <c r="AM121" s="582"/>
      <c r="AN121" s="582"/>
      <c r="AO121" s="582">
        <f t="shared" si="318"/>
        <v>0</v>
      </c>
      <c r="AP121" s="582">
        <f t="shared" si="319"/>
        <v>0</v>
      </c>
      <c r="AQ121" s="582"/>
      <c r="AR121" s="582"/>
      <c r="AS121" s="582">
        <f t="shared" si="320"/>
        <v>0</v>
      </c>
      <c r="AT121" s="582">
        <f t="shared" si="321"/>
        <v>0</v>
      </c>
      <c r="AU121" s="582"/>
      <c r="AV121" s="582"/>
      <c r="AW121" s="582">
        <f t="shared" si="322"/>
        <v>0</v>
      </c>
      <c r="AX121" s="582">
        <f t="shared" si="323"/>
        <v>0</v>
      </c>
      <c r="AY121" s="582"/>
      <c r="AZ121" s="582"/>
      <c r="BA121" s="582"/>
      <c r="BB121" s="582"/>
      <c r="BC121" s="582"/>
      <c r="BD121" s="582"/>
      <c r="BE121" s="582"/>
      <c r="BF121" s="582"/>
      <c r="BG121" s="582"/>
      <c r="BH121" s="582"/>
      <c r="BI121" s="582">
        <v>0</v>
      </c>
      <c r="BJ121" s="582">
        <v>0</v>
      </c>
      <c r="BK121" s="582"/>
      <c r="BL121" s="582"/>
      <c r="BM121" s="582"/>
      <c r="BN121" s="582"/>
      <c r="BO121" s="582"/>
      <c r="BP121" s="582"/>
      <c r="BQ121" s="582"/>
      <c r="BR121" s="582"/>
      <c r="BS121" s="582"/>
      <c r="BT121" s="582"/>
      <c r="BU121" s="582">
        <f t="shared" si="324"/>
        <v>9800</v>
      </c>
      <c r="BV121" s="582">
        <v>800</v>
      </c>
      <c r="BW121" s="582">
        <v>5000</v>
      </c>
      <c r="BX121" s="582">
        <v>4000</v>
      </c>
      <c r="BY121" s="582"/>
      <c r="BZ121" s="582">
        <v>9800</v>
      </c>
      <c r="CA121" s="582"/>
      <c r="CB121" s="582"/>
      <c r="CC121" s="581" t="s">
        <v>425</v>
      </c>
      <c r="CD121" s="582">
        <v>0</v>
      </c>
      <c r="CE121" s="582">
        <v>-6390</v>
      </c>
      <c r="CF121" s="581">
        <v>20</v>
      </c>
      <c r="CG121" s="581" t="s">
        <v>429</v>
      </c>
      <c r="CH121" s="582"/>
      <c r="CI121" s="582"/>
      <c r="CJ121" s="582"/>
      <c r="CK121" s="582">
        <v>800</v>
      </c>
      <c r="CL121" s="582"/>
      <c r="CM121" s="582">
        <v>9000</v>
      </c>
      <c r="CN121" s="582">
        <v>9000</v>
      </c>
      <c r="CO121" s="582">
        <v>800</v>
      </c>
      <c r="CP121" s="582">
        <v>9000</v>
      </c>
      <c r="CQ121" s="582">
        <f t="shared" si="325"/>
        <v>9000</v>
      </c>
      <c r="CR121" s="582"/>
      <c r="CS121" s="582"/>
      <c r="CT121" s="582">
        <v>4500</v>
      </c>
      <c r="CU121" s="582">
        <v>4500</v>
      </c>
      <c r="CV121" s="582">
        <v>450</v>
      </c>
      <c r="CW121" s="582">
        <v>1350</v>
      </c>
      <c r="CX121" s="582">
        <v>2700</v>
      </c>
      <c r="CY121" s="809">
        <f t="shared" si="326"/>
        <v>0</v>
      </c>
      <c r="CZ121" s="582"/>
      <c r="DA121" s="582"/>
      <c r="DB121" s="582"/>
      <c r="DC121" s="582"/>
      <c r="DD121" s="582">
        <v>944</v>
      </c>
      <c r="DE121" s="582">
        <v>10620</v>
      </c>
      <c r="DF121" s="582">
        <f t="shared" si="327"/>
        <v>10620</v>
      </c>
      <c r="DG121" s="582"/>
      <c r="DH121" s="582"/>
      <c r="DI121" s="582"/>
      <c r="DJ121" s="582"/>
      <c r="DK121" s="582"/>
      <c r="DL121" s="582"/>
      <c r="DM121" s="582"/>
      <c r="DN121" s="582">
        <v>5310</v>
      </c>
      <c r="DO121" s="582">
        <v>5310</v>
      </c>
      <c r="DP121" s="582"/>
      <c r="DQ121" s="582">
        <v>531</v>
      </c>
      <c r="DR121" s="582">
        <v>1593</v>
      </c>
      <c r="DS121" s="582">
        <v>3186</v>
      </c>
      <c r="DT121" s="582"/>
      <c r="DU121" s="582"/>
      <c r="DV121" s="582">
        <v>10620</v>
      </c>
      <c r="DW121" s="582"/>
      <c r="DX121" s="582"/>
      <c r="DY121" s="582"/>
      <c r="DZ121" s="582"/>
      <c r="EA121" s="582"/>
      <c r="EB121" s="582"/>
      <c r="EC121" s="582"/>
      <c r="ED121" s="582">
        <f t="shared" si="328"/>
        <v>0</v>
      </c>
      <c r="EE121" s="582"/>
      <c r="EF121" s="582">
        <v>0</v>
      </c>
      <c r="EG121" s="582">
        <v>9800</v>
      </c>
      <c r="EH121" s="582">
        <f t="shared" si="329"/>
        <v>9800</v>
      </c>
      <c r="EI121" s="582"/>
      <c r="EJ121" s="582"/>
      <c r="EK121" s="582"/>
      <c r="EL121" s="582">
        <v>9800</v>
      </c>
      <c r="EM121" s="582">
        <v>980</v>
      </c>
      <c r="EN121" s="582">
        <v>2940</v>
      </c>
      <c r="EO121" s="582">
        <v>5880</v>
      </c>
      <c r="EP121" s="582"/>
      <c r="EQ121" s="582"/>
      <c r="ER121" s="582">
        <f t="shared" si="330"/>
        <v>0</v>
      </c>
      <c r="ES121" s="584"/>
      <c r="ET121" s="585">
        <f t="shared" si="331"/>
        <v>1620</v>
      </c>
      <c r="EU121" s="582">
        <f t="shared" si="332"/>
        <v>1764</v>
      </c>
      <c r="EV121" s="586">
        <v>2012</v>
      </c>
      <c r="EW121" s="587">
        <f t="shared" si="333"/>
        <v>9.8230496394226523E-4</v>
      </c>
      <c r="EX121" s="582">
        <f t="shared" si="334"/>
        <v>9000</v>
      </c>
      <c r="EY121" s="582">
        <f t="shared" si="335"/>
        <v>0</v>
      </c>
      <c r="EZ121" s="582">
        <f t="shared" si="336"/>
        <v>0</v>
      </c>
      <c r="FA121" s="582">
        <f t="shared" si="337"/>
        <v>0</v>
      </c>
      <c r="FB121" s="582">
        <f t="shared" si="355"/>
        <v>0</v>
      </c>
      <c r="FC121" s="582"/>
      <c r="FD121" s="582">
        <f t="shared" si="338"/>
        <v>0</v>
      </c>
      <c r="FE121" s="582"/>
      <c r="FF121" s="582">
        <f t="shared" si="339"/>
        <v>0</v>
      </c>
      <c r="FG121" s="582"/>
      <c r="FH121" s="582"/>
      <c r="FI121" s="582"/>
      <c r="FJ121" s="582"/>
      <c r="FK121" s="582">
        <f t="shared" si="340"/>
        <v>10620</v>
      </c>
      <c r="FL121" s="582">
        <f t="shared" si="341"/>
        <v>0</v>
      </c>
      <c r="FM121" s="582">
        <f t="shared" si="342"/>
        <v>0</v>
      </c>
      <c r="FN121" s="582">
        <f t="shared" si="343"/>
        <v>0</v>
      </c>
      <c r="FO121" s="582">
        <f t="shared" si="344"/>
        <v>0</v>
      </c>
      <c r="FP121" s="582"/>
      <c r="FQ121" s="582">
        <f t="shared" si="345"/>
        <v>0</v>
      </c>
      <c r="FR121" s="582"/>
      <c r="FS121" s="582">
        <f t="shared" si="346"/>
        <v>0</v>
      </c>
      <c r="FT121" s="582"/>
      <c r="FU121" s="582"/>
      <c r="FV121" s="582"/>
      <c r="FW121" s="582"/>
      <c r="FX121" s="582"/>
      <c r="FY121" s="581" t="s">
        <v>417</v>
      </c>
      <c r="FZ121" s="582"/>
      <c r="GA121" s="582"/>
      <c r="GB121" s="582"/>
      <c r="GC121" s="582"/>
      <c r="GD121" s="582"/>
      <c r="GE121" s="582"/>
      <c r="GF121" s="599"/>
      <c r="GG121" s="582"/>
      <c r="GH121" s="582"/>
      <c r="GI121" s="582"/>
      <c r="GJ121" s="582"/>
      <c r="GK121" s="581"/>
      <c r="GL121" s="581"/>
      <c r="GM121" s="581"/>
      <c r="GN121" s="589">
        <v>7</v>
      </c>
      <c r="GO121" s="809" t="s">
        <v>435</v>
      </c>
      <c r="GP121" s="809">
        <v>8</v>
      </c>
      <c r="GQ121" s="685"/>
      <c r="GR121" s="1002"/>
      <c r="GS121" s="590"/>
      <c r="GT121" s="811">
        <v>2</v>
      </c>
      <c r="GU121" s="811">
        <v>2</v>
      </c>
      <c r="GV121" s="590"/>
      <c r="GW121" s="590"/>
      <c r="GX121" s="590"/>
      <c r="GY121" s="312">
        <v>3</v>
      </c>
      <c r="GZ121" s="590"/>
      <c r="HA121" s="812">
        <f t="shared" si="347"/>
        <v>0</v>
      </c>
      <c r="HB121" s="809">
        <f t="shared" si="348"/>
        <v>0</v>
      </c>
      <c r="HC121" s="811">
        <f t="shared" si="349"/>
        <v>0</v>
      </c>
      <c r="HD121" s="809">
        <f t="shared" si="350"/>
        <v>0</v>
      </c>
      <c r="HE121" s="812">
        <f t="shared" si="351"/>
        <v>0</v>
      </c>
      <c r="HF121" s="809">
        <f t="shared" si="352"/>
        <v>9800</v>
      </c>
      <c r="HG121" s="811">
        <f t="shared" si="353"/>
        <v>0</v>
      </c>
      <c r="HH121" s="809">
        <f t="shared" si="354"/>
        <v>0</v>
      </c>
      <c r="HI121" s="591">
        <f t="shared" si="186"/>
        <v>0</v>
      </c>
      <c r="HL121" s="688">
        <f t="shared" si="185"/>
        <v>0</v>
      </c>
    </row>
    <row r="122" spans="1:220" s="592" customFormat="1" ht="36" outlineLevel="1">
      <c r="A122" s="578" t="s">
        <v>388</v>
      </c>
      <c r="B122" s="579"/>
      <c r="C122" s="580">
        <v>95</v>
      </c>
      <c r="D122" s="580"/>
      <c r="E122" s="580"/>
      <c r="F122" s="271" t="s">
        <v>400</v>
      </c>
      <c r="G122" s="270"/>
      <c r="H122" s="270"/>
      <c r="I122" s="270"/>
      <c r="J122" s="581">
        <v>2009</v>
      </c>
      <c r="K122" s="581">
        <v>2011</v>
      </c>
      <c r="L122" s="581" t="s">
        <v>418</v>
      </c>
      <c r="M122" s="581" t="s">
        <v>420</v>
      </c>
      <c r="N122" s="581" t="s">
        <v>420</v>
      </c>
      <c r="O122" s="581" t="s">
        <v>420</v>
      </c>
      <c r="P122" s="273"/>
      <c r="Q122" s="273"/>
      <c r="R122" s="273"/>
      <c r="S122" s="273"/>
      <c r="T122" s="273"/>
      <c r="U122" s="582">
        <v>0</v>
      </c>
      <c r="V122" s="582">
        <v>0</v>
      </c>
      <c r="W122" s="582">
        <v>0</v>
      </c>
      <c r="X122" s="582" t="s">
        <v>428</v>
      </c>
      <c r="Y122" s="583"/>
      <c r="Z122" s="582"/>
      <c r="AA122" s="582"/>
      <c r="AB122" s="582"/>
      <c r="AC122" s="583"/>
      <c r="AD122" s="583"/>
      <c r="AE122" s="583"/>
      <c r="AF122" s="583"/>
      <c r="AG122" s="582">
        <f t="shared" si="312"/>
        <v>0</v>
      </c>
      <c r="AH122" s="582">
        <f t="shared" si="313"/>
        <v>0</v>
      </c>
      <c r="AI122" s="582">
        <f t="shared" si="314"/>
        <v>0</v>
      </c>
      <c r="AJ122" s="582">
        <f t="shared" si="315"/>
        <v>0</v>
      </c>
      <c r="AK122" s="582">
        <f t="shared" si="316"/>
        <v>0</v>
      </c>
      <c r="AL122" s="582">
        <f t="shared" si="317"/>
        <v>0</v>
      </c>
      <c r="AM122" s="582"/>
      <c r="AN122" s="582"/>
      <c r="AO122" s="582">
        <f t="shared" si="318"/>
        <v>0</v>
      </c>
      <c r="AP122" s="582">
        <f t="shared" si="319"/>
        <v>0</v>
      </c>
      <c r="AQ122" s="582"/>
      <c r="AR122" s="582"/>
      <c r="AS122" s="582">
        <f t="shared" si="320"/>
        <v>0</v>
      </c>
      <c r="AT122" s="582">
        <f t="shared" si="321"/>
        <v>0</v>
      </c>
      <c r="AU122" s="582"/>
      <c r="AV122" s="582"/>
      <c r="AW122" s="582">
        <f t="shared" si="322"/>
        <v>0</v>
      </c>
      <c r="AX122" s="582">
        <f t="shared" si="323"/>
        <v>0</v>
      </c>
      <c r="AY122" s="582"/>
      <c r="AZ122" s="582"/>
      <c r="BA122" s="582"/>
      <c r="BB122" s="582"/>
      <c r="BC122" s="582"/>
      <c r="BD122" s="582"/>
      <c r="BE122" s="582"/>
      <c r="BF122" s="582"/>
      <c r="BG122" s="582"/>
      <c r="BH122" s="582"/>
      <c r="BI122" s="582">
        <v>0</v>
      </c>
      <c r="BJ122" s="582">
        <v>0</v>
      </c>
      <c r="BK122" s="582"/>
      <c r="BL122" s="582"/>
      <c r="BM122" s="582"/>
      <c r="BN122" s="582"/>
      <c r="BO122" s="582"/>
      <c r="BP122" s="582"/>
      <c r="BQ122" s="582"/>
      <c r="BR122" s="582"/>
      <c r="BS122" s="582"/>
      <c r="BT122" s="582"/>
      <c r="BU122" s="582">
        <f t="shared" si="324"/>
        <v>1819</v>
      </c>
      <c r="BV122" s="582">
        <v>169</v>
      </c>
      <c r="BW122" s="582">
        <v>0</v>
      </c>
      <c r="BX122" s="582">
        <v>1610</v>
      </c>
      <c r="BY122" s="582">
        <v>40</v>
      </c>
      <c r="BZ122" s="582">
        <v>1819</v>
      </c>
      <c r="CA122" s="582"/>
      <c r="CB122" s="582"/>
      <c r="CC122" s="581" t="s">
        <v>425</v>
      </c>
      <c r="CD122" s="582">
        <v>32.9</v>
      </c>
      <c r="CE122" s="582">
        <v>1410</v>
      </c>
      <c r="CF122" s="581">
        <v>6.1</v>
      </c>
      <c r="CG122" s="581">
        <v>3.9</v>
      </c>
      <c r="CH122" s="582"/>
      <c r="CI122" s="582"/>
      <c r="CJ122" s="582"/>
      <c r="CK122" s="582">
        <v>824.48</v>
      </c>
      <c r="CL122" s="582"/>
      <c r="CM122" s="582">
        <v>0</v>
      </c>
      <c r="CN122" s="582">
        <v>0</v>
      </c>
      <c r="CO122" s="582">
        <v>1650</v>
      </c>
      <c r="CP122" s="582"/>
      <c r="CQ122" s="582"/>
      <c r="CR122" s="582"/>
      <c r="CS122" s="582"/>
      <c r="CT122" s="582"/>
      <c r="CU122" s="582"/>
      <c r="CV122" s="582">
        <v>0</v>
      </c>
      <c r="CW122" s="582">
        <v>0</v>
      </c>
      <c r="CX122" s="582">
        <v>0</v>
      </c>
      <c r="CY122" s="809">
        <f t="shared" si="326"/>
        <v>0</v>
      </c>
      <c r="CZ122" s="582">
        <v>0</v>
      </c>
      <c r="DA122" s="582"/>
      <c r="DB122" s="582">
        <v>0</v>
      </c>
      <c r="DC122" s="582">
        <v>0</v>
      </c>
      <c r="DD122" s="582">
        <v>1947</v>
      </c>
      <c r="DE122" s="582"/>
      <c r="DF122" s="582"/>
      <c r="DG122" s="582"/>
      <c r="DH122" s="582"/>
      <c r="DI122" s="582"/>
      <c r="DJ122" s="582"/>
      <c r="DK122" s="582"/>
      <c r="DL122" s="582"/>
      <c r="DM122" s="582"/>
      <c r="DN122" s="582"/>
      <c r="DO122" s="582"/>
      <c r="DP122" s="582"/>
      <c r="DQ122" s="582">
        <v>0</v>
      </c>
      <c r="DR122" s="582">
        <v>0</v>
      </c>
      <c r="DS122" s="582">
        <v>0</v>
      </c>
      <c r="DT122" s="582"/>
      <c r="DU122" s="582"/>
      <c r="DV122" s="582"/>
      <c r="DW122" s="582"/>
      <c r="DX122" s="582"/>
      <c r="DY122" s="582"/>
      <c r="DZ122" s="582"/>
      <c r="EA122" s="582"/>
      <c r="EB122" s="582">
        <v>0</v>
      </c>
      <c r="EC122" s="582"/>
      <c r="ED122" s="582">
        <f t="shared" si="328"/>
        <v>0</v>
      </c>
      <c r="EE122" s="582"/>
      <c r="EF122" s="582">
        <v>1119</v>
      </c>
      <c r="EG122" s="582">
        <v>700</v>
      </c>
      <c r="EH122" s="582">
        <f t="shared" si="329"/>
        <v>700</v>
      </c>
      <c r="EI122" s="582">
        <v>700</v>
      </c>
      <c r="EJ122" s="582"/>
      <c r="EK122" s="582"/>
      <c r="EL122" s="582"/>
      <c r="EM122" s="582">
        <v>0</v>
      </c>
      <c r="EN122" s="582">
        <v>0</v>
      </c>
      <c r="EO122" s="582">
        <v>0</v>
      </c>
      <c r="EP122" s="582">
        <v>0</v>
      </c>
      <c r="EQ122" s="582"/>
      <c r="ER122" s="582">
        <f t="shared" si="330"/>
        <v>124.48000000000002</v>
      </c>
      <c r="ES122" s="584"/>
      <c r="ET122" s="585">
        <f t="shared" si="331"/>
        <v>0</v>
      </c>
      <c r="EU122" s="582">
        <f t="shared" si="332"/>
        <v>126</v>
      </c>
      <c r="EV122" s="586">
        <v>2011</v>
      </c>
      <c r="EW122" s="587">
        <f t="shared" si="333"/>
        <v>0</v>
      </c>
      <c r="EX122" s="582">
        <f t="shared" si="334"/>
        <v>0</v>
      </c>
      <c r="EY122" s="582">
        <f t="shared" si="335"/>
        <v>0</v>
      </c>
      <c r="EZ122" s="582">
        <f t="shared" si="336"/>
        <v>0</v>
      </c>
      <c r="FA122" s="582">
        <f t="shared" si="337"/>
        <v>0</v>
      </c>
      <c r="FB122" s="582">
        <f t="shared" si="355"/>
        <v>0</v>
      </c>
      <c r="FC122" s="582"/>
      <c r="FD122" s="582">
        <f t="shared" si="338"/>
        <v>0</v>
      </c>
      <c r="FE122" s="582"/>
      <c r="FF122" s="582">
        <f t="shared" si="339"/>
        <v>0</v>
      </c>
      <c r="FG122" s="582"/>
      <c r="FH122" s="582"/>
      <c r="FI122" s="582"/>
      <c r="FJ122" s="582"/>
      <c r="FK122" s="582">
        <f t="shared" si="340"/>
        <v>0</v>
      </c>
      <c r="FL122" s="582">
        <f t="shared" si="341"/>
        <v>0</v>
      </c>
      <c r="FM122" s="582">
        <f t="shared" si="342"/>
        <v>0</v>
      </c>
      <c r="FN122" s="582">
        <f t="shared" si="343"/>
        <v>0</v>
      </c>
      <c r="FO122" s="582">
        <f t="shared" si="344"/>
        <v>0</v>
      </c>
      <c r="FP122" s="582"/>
      <c r="FQ122" s="582">
        <f t="shared" si="345"/>
        <v>0</v>
      </c>
      <c r="FR122" s="582"/>
      <c r="FS122" s="582">
        <f t="shared" si="346"/>
        <v>0</v>
      </c>
      <c r="FT122" s="582"/>
      <c r="FU122" s="582"/>
      <c r="FV122" s="582"/>
      <c r="FW122" s="582"/>
      <c r="FX122" s="582"/>
      <c r="FY122" s="581" t="s">
        <v>417</v>
      </c>
      <c r="FZ122" s="582"/>
      <c r="GA122" s="582"/>
      <c r="GB122" s="582"/>
      <c r="GC122" s="582"/>
      <c r="GD122" s="582"/>
      <c r="GE122" s="582"/>
      <c r="GF122" s="599" t="s">
        <v>417</v>
      </c>
      <c r="GG122" s="582" t="s">
        <v>417</v>
      </c>
      <c r="GH122" s="582" t="s">
        <v>417</v>
      </c>
      <c r="GI122" s="582" t="s">
        <v>417</v>
      </c>
      <c r="GJ122" s="582" t="s">
        <v>417</v>
      </c>
      <c r="GK122" s="581"/>
      <c r="GL122" s="581"/>
      <c r="GM122" s="581"/>
      <c r="GN122" s="589">
        <v>7</v>
      </c>
      <c r="GO122" s="809" t="s">
        <v>437</v>
      </c>
      <c r="GP122" s="809" t="s">
        <v>1050</v>
      </c>
      <c r="GQ122" s="685"/>
      <c r="GR122" s="1002"/>
      <c r="GS122" s="590"/>
      <c r="GT122" s="811">
        <v>2</v>
      </c>
      <c r="GU122" s="811">
        <v>2</v>
      </c>
      <c r="GV122" s="590"/>
      <c r="GW122" s="590"/>
      <c r="GX122" s="590"/>
      <c r="GY122" s="312">
        <v>3</v>
      </c>
      <c r="GZ122" s="590"/>
      <c r="HA122" s="812">
        <f t="shared" si="347"/>
        <v>0</v>
      </c>
      <c r="HB122" s="809">
        <f t="shared" si="348"/>
        <v>0</v>
      </c>
      <c r="HC122" s="811">
        <f t="shared" si="349"/>
        <v>0</v>
      </c>
      <c r="HD122" s="809">
        <f t="shared" si="350"/>
        <v>0</v>
      </c>
      <c r="HE122" s="812">
        <f t="shared" si="351"/>
        <v>0</v>
      </c>
      <c r="HF122" s="809">
        <f t="shared" si="352"/>
        <v>700</v>
      </c>
      <c r="HG122" s="811">
        <f t="shared" si="353"/>
        <v>0</v>
      </c>
      <c r="HH122" s="809">
        <f t="shared" si="354"/>
        <v>0</v>
      </c>
      <c r="HI122" s="591">
        <f t="shared" si="186"/>
        <v>0</v>
      </c>
      <c r="HL122" s="688">
        <f t="shared" si="185"/>
        <v>0</v>
      </c>
    </row>
    <row r="123" spans="1:220" s="592" customFormat="1" ht="24" outlineLevel="1">
      <c r="A123" s="578" t="s">
        <v>386</v>
      </c>
      <c r="B123" s="579"/>
      <c r="C123" s="580">
        <v>96</v>
      </c>
      <c r="D123" s="580"/>
      <c r="E123" s="580"/>
      <c r="F123" s="271" t="s">
        <v>313</v>
      </c>
      <c r="G123" s="270"/>
      <c r="H123" s="270"/>
      <c r="I123" s="270"/>
      <c r="J123" s="581">
        <v>2010</v>
      </c>
      <c r="K123" s="581">
        <v>2012</v>
      </c>
      <c r="L123" s="581" t="s">
        <v>419</v>
      </c>
      <c r="M123" s="581" t="s">
        <v>419</v>
      </c>
      <c r="N123" s="581" t="s">
        <v>419</v>
      </c>
      <c r="O123" s="581" t="s">
        <v>419</v>
      </c>
      <c r="P123" s="273"/>
      <c r="Q123" s="273"/>
      <c r="R123" s="273"/>
      <c r="S123" s="273"/>
      <c r="T123" s="273"/>
      <c r="U123" s="582">
        <v>0</v>
      </c>
      <c r="V123" s="582">
        <v>0</v>
      </c>
      <c r="W123" s="582">
        <v>0</v>
      </c>
      <c r="X123" s="582">
        <v>0</v>
      </c>
      <c r="Y123" s="583"/>
      <c r="Z123" s="582"/>
      <c r="AA123" s="582"/>
      <c r="AB123" s="582"/>
      <c r="AC123" s="583"/>
      <c r="AD123" s="583"/>
      <c r="AE123" s="583"/>
      <c r="AF123" s="583"/>
      <c r="AG123" s="582">
        <f t="shared" si="312"/>
        <v>0</v>
      </c>
      <c r="AH123" s="582">
        <f t="shared" si="313"/>
        <v>0</v>
      </c>
      <c r="AI123" s="582">
        <f t="shared" si="314"/>
        <v>0</v>
      </c>
      <c r="AJ123" s="582">
        <f t="shared" si="315"/>
        <v>0</v>
      </c>
      <c r="AK123" s="582">
        <f t="shared" si="316"/>
        <v>0</v>
      </c>
      <c r="AL123" s="582">
        <f t="shared" si="317"/>
        <v>0</v>
      </c>
      <c r="AM123" s="582"/>
      <c r="AN123" s="582"/>
      <c r="AO123" s="582">
        <f t="shared" si="318"/>
        <v>0</v>
      </c>
      <c r="AP123" s="582">
        <f t="shared" si="319"/>
        <v>0</v>
      </c>
      <c r="AQ123" s="582"/>
      <c r="AR123" s="582"/>
      <c r="AS123" s="582">
        <f t="shared" si="320"/>
        <v>0</v>
      </c>
      <c r="AT123" s="582">
        <f t="shared" si="321"/>
        <v>0</v>
      </c>
      <c r="AU123" s="582"/>
      <c r="AV123" s="582"/>
      <c r="AW123" s="582">
        <f t="shared" si="322"/>
        <v>0</v>
      </c>
      <c r="AX123" s="582">
        <f t="shared" si="323"/>
        <v>0</v>
      </c>
      <c r="AY123" s="582"/>
      <c r="AZ123" s="582"/>
      <c r="BA123" s="582"/>
      <c r="BB123" s="582"/>
      <c r="BC123" s="582"/>
      <c r="BD123" s="582"/>
      <c r="BE123" s="582"/>
      <c r="BF123" s="582"/>
      <c r="BG123" s="582"/>
      <c r="BH123" s="582"/>
      <c r="BI123" s="582">
        <v>0</v>
      </c>
      <c r="BJ123" s="582">
        <v>0</v>
      </c>
      <c r="BK123" s="582"/>
      <c r="BL123" s="582"/>
      <c r="BM123" s="582"/>
      <c r="BN123" s="582"/>
      <c r="BO123" s="582"/>
      <c r="BP123" s="582"/>
      <c r="BQ123" s="582"/>
      <c r="BR123" s="582"/>
      <c r="BS123" s="582"/>
      <c r="BT123" s="582"/>
      <c r="BU123" s="582">
        <f t="shared" si="324"/>
        <v>26500</v>
      </c>
      <c r="BV123" s="582">
        <v>1500</v>
      </c>
      <c r="BW123" s="582">
        <v>0</v>
      </c>
      <c r="BX123" s="582">
        <v>20000</v>
      </c>
      <c r="BY123" s="582">
        <v>5000</v>
      </c>
      <c r="BZ123" s="582">
        <v>26500</v>
      </c>
      <c r="CA123" s="582"/>
      <c r="CB123" s="582"/>
      <c r="CC123" s="581" t="s">
        <v>425</v>
      </c>
      <c r="CD123" s="582">
        <v>1.5</v>
      </c>
      <c r="CE123" s="582">
        <v>-15589</v>
      </c>
      <c r="CF123" s="581">
        <v>16.8</v>
      </c>
      <c r="CG123" s="581" t="s">
        <v>429</v>
      </c>
      <c r="CH123" s="582"/>
      <c r="CI123" s="582"/>
      <c r="CJ123" s="582"/>
      <c r="CK123" s="582"/>
      <c r="CL123" s="582"/>
      <c r="CM123" s="582">
        <v>25000</v>
      </c>
      <c r="CN123" s="582">
        <v>25000</v>
      </c>
      <c r="CO123" s="582">
        <v>1500</v>
      </c>
      <c r="CP123" s="582">
        <v>10000</v>
      </c>
      <c r="CQ123" s="582">
        <f t="shared" si="325"/>
        <v>10000</v>
      </c>
      <c r="CR123" s="582">
        <v>0</v>
      </c>
      <c r="CS123" s="582">
        <v>2000</v>
      </c>
      <c r="CT123" s="582">
        <v>3000</v>
      </c>
      <c r="CU123" s="582">
        <v>5000</v>
      </c>
      <c r="CV123" s="582">
        <v>500</v>
      </c>
      <c r="CW123" s="582">
        <v>1500</v>
      </c>
      <c r="CX123" s="582">
        <v>3000</v>
      </c>
      <c r="CY123" s="809">
        <f t="shared" si="326"/>
        <v>0</v>
      </c>
      <c r="CZ123" s="582">
        <v>15000</v>
      </c>
      <c r="DA123" s="582"/>
      <c r="DB123" s="582"/>
      <c r="DC123" s="582"/>
      <c r="DD123" s="582">
        <v>1770</v>
      </c>
      <c r="DE123" s="582">
        <v>11800</v>
      </c>
      <c r="DF123" s="582">
        <f t="shared" si="327"/>
        <v>11800</v>
      </c>
      <c r="DG123" s="582"/>
      <c r="DH123" s="582"/>
      <c r="DI123" s="582"/>
      <c r="DJ123" s="582">
        <v>0</v>
      </c>
      <c r="DK123" s="582"/>
      <c r="DL123" s="582">
        <v>2360</v>
      </c>
      <c r="DM123" s="582"/>
      <c r="DN123" s="582">
        <v>3540</v>
      </c>
      <c r="DO123" s="582">
        <v>5900</v>
      </c>
      <c r="DP123" s="582"/>
      <c r="DQ123" s="582">
        <v>590</v>
      </c>
      <c r="DR123" s="582">
        <v>1770</v>
      </c>
      <c r="DS123" s="582">
        <v>3540</v>
      </c>
      <c r="DT123" s="582"/>
      <c r="DU123" s="582"/>
      <c r="DV123" s="582"/>
      <c r="DW123" s="582"/>
      <c r="DX123" s="582"/>
      <c r="DY123" s="582"/>
      <c r="DZ123" s="582"/>
      <c r="EA123" s="582"/>
      <c r="EB123" s="582">
        <v>17700</v>
      </c>
      <c r="EC123" s="582"/>
      <c r="ED123" s="582">
        <f t="shared" si="328"/>
        <v>0</v>
      </c>
      <c r="EE123" s="582"/>
      <c r="EF123" s="582">
        <v>0</v>
      </c>
      <c r="EG123" s="582">
        <v>0</v>
      </c>
      <c r="EH123" s="582">
        <f t="shared" si="329"/>
        <v>0</v>
      </c>
      <c r="EI123" s="582"/>
      <c r="EJ123" s="582"/>
      <c r="EK123" s="582"/>
      <c r="EL123" s="582">
        <v>0</v>
      </c>
      <c r="EM123" s="582">
        <v>0</v>
      </c>
      <c r="EN123" s="582">
        <v>0</v>
      </c>
      <c r="EO123" s="582">
        <v>0</v>
      </c>
      <c r="EP123" s="582">
        <v>26500</v>
      </c>
      <c r="EQ123" s="582"/>
      <c r="ER123" s="582">
        <f t="shared" si="330"/>
        <v>10000</v>
      </c>
      <c r="ES123" s="584"/>
      <c r="ET123" s="585">
        <f t="shared" si="331"/>
        <v>1800</v>
      </c>
      <c r="EU123" s="582">
        <f t="shared" si="332"/>
        <v>0</v>
      </c>
      <c r="EV123" s="586">
        <v>2012</v>
      </c>
      <c r="EW123" s="587">
        <f t="shared" si="333"/>
        <v>1.0914499599358504E-3</v>
      </c>
      <c r="EX123" s="582">
        <f t="shared" si="334"/>
        <v>10000</v>
      </c>
      <c r="EY123" s="582">
        <f t="shared" si="335"/>
        <v>0</v>
      </c>
      <c r="EZ123" s="582">
        <f t="shared" si="336"/>
        <v>0</v>
      </c>
      <c r="FA123" s="582">
        <f t="shared" si="337"/>
        <v>0</v>
      </c>
      <c r="FB123" s="582">
        <f t="shared" si="355"/>
        <v>0</v>
      </c>
      <c r="FC123" s="582"/>
      <c r="FD123" s="582">
        <f t="shared" si="338"/>
        <v>0</v>
      </c>
      <c r="FE123" s="582"/>
      <c r="FF123" s="582">
        <f t="shared" si="339"/>
        <v>0</v>
      </c>
      <c r="FG123" s="582"/>
      <c r="FH123" s="582"/>
      <c r="FI123" s="582"/>
      <c r="FJ123" s="582"/>
      <c r="FK123" s="582">
        <f t="shared" si="340"/>
        <v>11800</v>
      </c>
      <c r="FL123" s="582">
        <f t="shared" si="341"/>
        <v>0</v>
      </c>
      <c r="FM123" s="582">
        <f t="shared" si="342"/>
        <v>0</v>
      </c>
      <c r="FN123" s="582">
        <f t="shared" si="343"/>
        <v>0</v>
      </c>
      <c r="FO123" s="582">
        <f t="shared" si="344"/>
        <v>0</v>
      </c>
      <c r="FP123" s="582"/>
      <c r="FQ123" s="582">
        <f t="shared" si="345"/>
        <v>0</v>
      </c>
      <c r="FR123" s="582"/>
      <c r="FS123" s="582">
        <f t="shared" si="346"/>
        <v>0</v>
      </c>
      <c r="FT123" s="582"/>
      <c r="FU123" s="582"/>
      <c r="FV123" s="582"/>
      <c r="FW123" s="582"/>
      <c r="FX123" s="582"/>
      <c r="FY123" s="581" t="s">
        <v>417</v>
      </c>
      <c r="FZ123" s="582"/>
      <c r="GA123" s="582"/>
      <c r="GB123" s="582"/>
      <c r="GC123" s="582"/>
      <c r="GD123" s="582"/>
      <c r="GE123" s="582"/>
      <c r="GF123" s="599" t="s">
        <v>417</v>
      </c>
      <c r="GG123" s="582" t="s">
        <v>417</v>
      </c>
      <c r="GH123" s="582" t="s">
        <v>417</v>
      </c>
      <c r="GI123" s="582" t="s">
        <v>417</v>
      </c>
      <c r="GJ123" s="582" t="s">
        <v>417</v>
      </c>
      <c r="GK123" s="581"/>
      <c r="GL123" s="581"/>
      <c r="GM123" s="581"/>
      <c r="GN123" s="589">
        <v>7</v>
      </c>
      <c r="GO123" s="809" t="s">
        <v>437</v>
      </c>
      <c r="GP123" s="809">
        <v>11</v>
      </c>
      <c r="GQ123" s="685"/>
      <c r="GR123" s="1002"/>
      <c r="GS123" s="590"/>
      <c r="GT123" s="811">
        <v>2</v>
      </c>
      <c r="GU123" s="811">
        <v>2</v>
      </c>
      <c r="GV123" s="590"/>
      <c r="GW123" s="590"/>
      <c r="GX123" s="590"/>
      <c r="GY123" s="312">
        <v>3</v>
      </c>
      <c r="GZ123" s="590"/>
      <c r="HA123" s="812">
        <f t="shared" si="347"/>
        <v>0</v>
      </c>
      <c r="HB123" s="809">
        <f t="shared" si="348"/>
        <v>0</v>
      </c>
      <c r="HC123" s="811">
        <f t="shared" si="349"/>
        <v>0</v>
      </c>
      <c r="HD123" s="809">
        <f t="shared" si="350"/>
        <v>0</v>
      </c>
      <c r="HE123" s="812">
        <f t="shared" si="351"/>
        <v>0</v>
      </c>
      <c r="HF123" s="809">
        <f t="shared" si="352"/>
        <v>0</v>
      </c>
      <c r="HG123" s="811">
        <f t="shared" si="353"/>
        <v>0</v>
      </c>
      <c r="HH123" s="809">
        <f t="shared" si="354"/>
        <v>0</v>
      </c>
      <c r="HI123" s="591">
        <f t="shared" si="186"/>
        <v>0</v>
      </c>
      <c r="HL123" s="688">
        <f t="shared" si="185"/>
        <v>0</v>
      </c>
    </row>
    <row r="124" spans="1:220" s="592" customFormat="1" ht="36" outlineLevel="1">
      <c r="A124" s="578" t="s">
        <v>387</v>
      </c>
      <c r="B124" s="579"/>
      <c r="C124" s="580">
        <v>97</v>
      </c>
      <c r="D124" s="580"/>
      <c r="E124" s="580"/>
      <c r="F124" s="271" t="s">
        <v>314</v>
      </c>
      <c r="G124" s="270"/>
      <c r="H124" s="270"/>
      <c r="I124" s="270"/>
      <c r="J124" s="581">
        <v>2007</v>
      </c>
      <c r="K124" s="581">
        <v>2011</v>
      </c>
      <c r="L124" s="581" t="s">
        <v>418</v>
      </c>
      <c r="M124" s="581" t="s">
        <v>419</v>
      </c>
      <c r="N124" s="581" t="s">
        <v>419</v>
      </c>
      <c r="O124" s="581" t="s">
        <v>419</v>
      </c>
      <c r="P124" s="273"/>
      <c r="Q124" s="273"/>
      <c r="R124" s="273"/>
      <c r="S124" s="273"/>
      <c r="T124" s="273"/>
      <c r="U124" s="582">
        <v>0</v>
      </c>
      <c r="V124" s="582">
        <v>0</v>
      </c>
      <c r="W124" s="582">
        <v>0</v>
      </c>
      <c r="X124" s="582">
        <v>0</v>
      </c>
      <c r="Y124" s="583"/>
      <c r="Z124" s="582"/>
      <c r="AA124" s="582"/>
      <c r="AB124" s="582"/>
      <c r="AC124" s="583"/>
      <c r="AD124" s="583"/>
      <c r="AE124" s="583"/>
      <c r="AF124" s="583"/>
      <c r="AG124" s="582">
        <f t="shared" si="312"/>
        <v>0</v>
      </c>
      <c r="AH124" s="582">
        <f t="shared" si="313"/>
        <v>0</v>
      </c>
      <c r="AI124" s="582">
        <f t="shared" si="314"/>
        <v>0</v>
      </c>
      <c r="AJ124" s="582">
        <f t="shared" si="315"/>
        <v>0</v>
      </c>
      <c r="AK124" s="582">
        <f t="shared" si="316"/>
        <v>0</v>
      </c>
      <c r="AL124" s="582">
        <f t="shared" si="317"/>
        <v>0</v>
      </c>
      <c r="AM124" s="582"/>
      <c r="AN124" s="582"/>
      <c r="AO124" s="582">
        <f t="shared" si="318"/>
        <v>0</v>
      </c>
      <c r="AP124" s="582">
        <f t="shared" si="319"/>
        <v>0</v>
      </c>
      <c r="AQ124" s="582"/>
      <c r="AR124" s="582"/>
      <c r="AS124" s="582">
        <f t="shared" si="320"/>
        <v>0</v>
      </c>
      <c r="AT124" s="582">
        <f t="shared" si="321"/>
        <v>0</v>
      </c>
      <c r="AU124" s="582"/>
      <c r="AV124" s="582"/>
      <c r="AW124" s="582">
        <f t="shared" si="322"/>
        <v>0</v>
      </c>
      <c r="AX124" s="582">
        <f t="shared" si="323"/>
        <v>0</v>
      </c>
      <c r="AY124" s="582"/>
      <c r="AZ124" s="582"/>
      <c r="BA124" s="582"/>
      <c r="BB124" s="582"/>
      <c r="BC124" s="582"/>
      <c r="BD124" s="582"/>
      <c r="BE124" s="582"/>
      <c r="BF124" s="582"/>
      <c r="BG124" s="582"/>
      <c r="BH124" s="582"/>
      <c r="BI124" s="582">
        <v>0</v>
      </c>
      <c r="BJ124" s="582">
        <v>0</v>
      </c>
      <c r="BK124" s="582"/>
      <c r="BL124" s="582"/>
      <c r="BM124" s="582"/>
      <c r="BN124" s="582"/>
      <c r="BO124" s="582"/>
      <c r="BP124" s="582"/>
      <c r="BQ124" s="582"/>
      <c r="BR124" s="582"/>
      <c r="BS124" s="582"/>
      <c r="BT124" s="582"/>
      <c r="BU124" s="582">
        <f t="shared" si="324"/>
        <v>6407.51</v>
      </c>
      <c r="BV124" s="582">
        <v>270.92</v>
      </c>
      <c r="BW124" s="582">
        <v>0</v>
      </c>
      <c r="BX124" s="582">
        <v>4054.33</v>
      </c>
      <c r="BY124" s="582">
        <v>2082.2600000000002</v>
      </c>
      <c r="BZ124" s="582">
        <v>4508</v>
      </c>
      <c r="CA124" s="582"/>
      <c r="CB124" s="582"/>
      <c r="CC124" s="581" t="s">
        <v>425</v>
      </c>
      <c r="CD124" s="582">
        <v>-0.1</v>
      </c>
      <c r="CE124" s="582">
        <v>-2384</v>
      </c>
      <c r="CF124" s="581" t="s">
        <v>429</v>
      </c>
      <c r="CG124" s="581" t="s">
        <v>429</v>
      </c>
      <c r="CH124" s="582"/>
      <c r="CI124" s="582"/>
      <c r="CJ124" s="582"/>
      <c r="CK124" s="582">
        <v>255.6</v>
      </c>
      <c r="CL124" s="582"/>
      <c r="CM124" s="582">
        <v>4251.91</v>
      </c>
      <c r="CN124" s="582">
        <v>4251.91</v>
      </c>
      <c r="CO124" s="582">
        <v>224.60000000000002</v>
      </c>
      <c r="CP124" s="582">
        <v>4251.91</v>
      </c>
      <c r="CQ124" s="582">
        <f t="shared" si="325"/>
        <v>4251.91</v>
      </c>
      <c r="CR124" s="582">
        <v>1063</v>
      </c>
      <c r="CS124" s="582">
        <v>1063</v>
      </c>
      <c r="CT124" s="582">
        <v>1063</v>
      </c>
      <c r="CU124" s="582">
        <v>1062.9100000000001</v>
      </c>
      <c r="CV124" s="582">
        <v>106.291</v>
      </c>
      <c r="CW124" s="582">
        <v>318.87300000000005</v>
      </c>
      <c r="CX124" s="582">
        <v>637.74600000000009</v>
      </c>
      <c r="CY124" s="809">
        <f t="shared" si="326"/>
        <v>0</v>
      </c>
      <c r="CZ124" s="582">
        <v>0</v>
      </c>
      <c r="DA124" s="582"/>
      <c r="DB124" s="582">
        <v>0</v>
      </c>
      <c r="DC124" s="582">
        <v>0</v>
      </c>
      <c r="DD124" s="582">
        <v>363</v>
      </c>
      <c r="DE124" s="582">
        <v>5017.2537999999995</v>
      </c>
      <c r="DF124" s="582">
        <f t="shared" si="327"/>
        <v>5017.2537999999995</v>
      </c>
      <c r="DG124" s="582"/>
      <c r="DH124" s="582"/>
      <c r="DI124" s="582"/>
      <c r="DJ124" s="582">
        <v>1254</v>
      </c>
      <c r="DK124" s="582"/>
      <c r="DL124" s="582">
        <v>1254</v>
      </c>
      <c r="DM124" s="582"/>
      <c r="DN124" s="582">
        <v>1254</v>
      </c>
      <c r="DO124" s="582">
        <v>1255.2537999999995</v>
      </c>
      <c r="DP124" s="582"/>
      <c r="DQ124" s="582">
        <v>125.52537999999996</v>
      </c>
      <c r="DR124" s="582">
        <v>376.5761399999999</v>
      </c>
      <c r="DS124" s="582">
        <v>753.15227999999956</v>
      </c>
      <c r="DT124" s="582"/>
      <c r="DU124" s="582"/>
      <c r="DV124" s="582"/>
      <c r="DW124" s="582"/>
      <c r="DX124" s="582"/>
      <c r="DY124" s="582"/>
      <c r="DZ124" s="582">
        <v>3010.3522799999996</v>
      </c>
      <c r="EA124" s="582"/>
      <c r="EB124" s="582">
        <v>0</v>
      </c>
      <c r="EC124" s="582"/>
      <c r="ED124" s="582">
        <f t="shared" si="328"/>
        <v>0</v>
      </c>
      <c r="EE124" s="582"/>
      <c r="EF124" s="582">
        <v>0</v>
      </c>
      <c r="EG124" s="582">
        <v>4507.59</v>
      </c>
      <c r="EH124" s="582">
        <f t="shared" si="329"/>
        <v>4507.59</v>
      </c>
      <c r="EI124" s="582">
        <v>0</v>
      </c>
      <c r="EJ124" s="582">
        <v>0</v>
      </c>
      <c r="EK124" s="582">
        <v>0</v>
      </c>
      <c r="EL124" s="582">
        <v>4507.59</v>
      </c>
      <c r="EM124" s="582">
        <v>450.75900000000001</v>
      </c>
      <c r="EN124" s="582">
        <v>1352.277</v>
      </c>
      <c r="EO124" s="582">
        <v>2704.5540000000001</v>
      </c>
      <c r="EP124" s="582">
        <v>0</v>
      </c>
      <c r="EQ124" s="582"/>
      <c r="ER124" s="582">
        <f t="shared" si="330"/>
        <v>-7.999999999992724E-2</v>
      </c>
      <c r="ES124" s="584"/>
      <c r="ET124" s="585">
        <f t="shared" si="331"/>
        <v>765.34379999999999</v>
      </c>
      <c r="EU124" s="582">
        <f t="shared" si="332"/>
        <v>811.36620000000005</v>
      </c>
      <c r="EV124" s="586">
        <v>2012</v>
      </c>
      <c r="EW124" s="587">
        <f t="shared" si="333"/>
        <v>4.6407469991508414E-4</v>
      </c>
      <c r="EX124" s="582">
        <f t="shared" si="334"/>
        <v>4251.91</v>
      </c>
      <c r="EY124" s="582">
        <f t="shared" si="335"/>
        <v>0</v>
      </c>
      <c r="EZ124" s="582">
        <f t="shared" si="336"/>
        <v>0</v>
      </c>
      <c r="FA124" s="582">
        <f t="shared" si="337"/>
        <v>0</v>
      </c>
      <c r="FB124" s="582">
        <f t="shared" si="355"/>
        <v>0</v>
      </c>
      <c r="FC124" s="582"/>
      <c r="FD124" s="582">
        <f t="shared" si="338"/>
        <v>0</v>
      </c>
      <c r="FE124" s="582"/>
      <c r="FF124" s="582">
        <f t="shared" si="339"/>
        <v>0</v>
      </c>
      <c r="FG124" s="582"/>
      <c r="FH124" s="582"/>
      <c r="FI124" s="582"/>
      <c r="FJ124" s="582"/>
      <c r="FK124" s="582">
        <f t="shared" si="340"/>
        <v>5017.2537999999995</v>
      </c>
      <c r="FL124" s="582">
        <f t="shared" si="341"/>
        <v>0</v>
      </c>
      <c r="FM124" s="582">
        <f t="shared" si="342"/>
        <v>0</v>
      </c>
      <c r="FN124" s="582">
        <f t="shared" si="343"/>
        <v>0</v>
      </c>
      <c r="FO124" s="582">
        <f t="shared" si="344"/>
        <v>0</v>
      </c>
      <c r="FP124" s="582"/>
      <c r="FQ124" s="582">
        <f t="shared" si="345"/>
        <v>0</v>
      </c>
      <c r="FR124" s="582"/>
      <c r="FS124" s="582">
        <f t="shared" si="346"/>
        <v>0</v>
      </c>
      <c r="FT124" s="582"/>
      <c r="FU124" s="582"/>
      <c r="FV124" s="582"/>
      <c r="FW124" s="582"/>
      <c r="FX124" s="582"/>
      <c r="FY124" s="581" t="s">
        <v>417</v>
      </c>
      <c r="FZ124" s="582"/>
      <c r="GA124" s="582"/>
      <c r="GB124" s="582"/>
      <c r="GC124" s="582"/>
      <c r="GD124" s="582"/>
      <c r="GE124" s="582"/>
      <c r="GF124" s="599" t="s">
        <v>417</v>
      </c>
      <c r="GG124" s="582" t="s">
        <v>417</v>
      </c>
      <c r="GH124" s="582" t="s">
        <v>417</v>
      </c>
      <c r="GI124" s="582" t="s">
        <v>417</v>
      </c>
      <c r="GJ124" s="582" t="s">
        <v>417</v>
      </c>
      <c r="GK124" s="581"/>
      <c r="GL124" s="581"/>
      <c r="GM124" s="581"/>
      <c r="GN124" s="589">
        <v>7</v>
      </c>
      <c r="GO124" s="809" t="s">
        <v>437</v>
      </c>
      <c r="GP124" s="809" t="s">
        <v>1050</v>
      </c>
      <c r="GQ124" s="685"/>
      <c r="GR124" s="1002"/>
      <c r="GS124" s="590"/>
      <c r="GT124" s="811">
        <v>2</v>
      </c>
      <c r="GU124" s="811">
        <v>2</v>
      </c>
      <c r="GV124" s="590"/>
      <c r="GW124" s="590"/>
      <c r="GX124" s="590"/>
      <c r="GY124" s="312">
        <v>3</v>
      </c>
      <c r="GZ124" s="590"/>
      <c r="HA124" s="812">
        <f t="shared" si="347"/>
        <v>0</v>
      </c>
      <c r="HB124" s="809">
        <f t="shared" si="348"/>
        <v>0</v>
      </c>
      <c r="HC124" s="811">
        <f t="shared" si="349"/>
        <v>0</v>
      </c>
      <c r="HD124" s="809">
        <f t="shared" si="350"/>
        <v>0</v>
      </c>
      <c r="HE124" s="812">
        <f t="shared" si="351"/>
        <v>0</v>
      </c>
      <c r="HF124" s="809">
        <f t="shared" si="352"/>
        <v>4507.59</v>
      </c>
      <c r="HG124" s="811">
        <f t="shared" si="353"/>
        <v>0</v>
      </c>
      <c r="HH124" s="809">
        <f t="shared" si="354"/>
        <v>0</v>
      </c>
      <c r="HI124" s="591">
        <f t="shared" si="186"/>
        <v>0</v>
      </c>
      <c r="HL124" s="688">
        <f t="shared" si="185"/>
        <v>0</v>
      </c>
    </row>
    <row r="125" spans="1:220" s="592" customFormat="1" outlineLevel="1">
      <c r="A125" s="578" t="s">
        <v>386</v>
      </c>
      <c r="B125" s="579"/>
      <c r="C125" s="580">
        <v>98</v>
      </c>
      <c r="D125" s="580"/>
      <c r="E125" s="580"/>
      <c r="F125" s="271" t="s">
        <v>315</v>
      </c>
      <c r="G125" s="270"/>
      <c r="H125" s="270"/>
      <c r="I125" s="270"/>
      <c r="J125" s="581">
        <v>2008</v>
      </c>
      <c r="K125" s="581">
        <v>2011</v>
      </c>
      <c r="L125" s="581" t="s">
        <v>418</v>
      </c>
      <c r="M125" s="581" t="s">
        <v>417</v>
      </c>
      <c r="N125" s="581" t="s">
        <v>417</v>
      </c>
      <c r="O125" s="581" t="s">
        <v>417</v>
      </c>
      <c r="P125" s="273"/>
      <c r="Q125" s="273"/>
      <c r="R125" s="273"/>
      <c r="S125" s="273"/>
      <c r="T125" s="273"/>
      <c r="U125" s="582">
        <v>0</v>
      </c>
      <c r="V125" s="582">
        <v>0</v>
      </c>
      <c r="W125" s="582">
        <v>0</v>
      </c>
      <c r="X125" s="582">
        <v>0</v>
      </c>
      <c r="Y125" s="583"/>
      <c r="Z125" s="582"/>
      <c r="AA125" s="582"/>
      <c r="AB125" s="582"/>
      <c r="AC125" s="583"/>
      <c r="AD125" s="583"/>
      <c r="AE125" s="583"/>
      <c r="AF125" s="583"/>
      <c r="AG125" s="582">
        <f t="shared" si="312"/>
        <v>0</v>
      </c>
      <c r="AH125" s="582">
        <f t="shared" si="313"/>
        <v>0</v>
      </c>
      <c r="AI125" s="582">
        <f t="shared" si="314"/>
        <v>0</v>
      </c>
      <c r="AJ125" s="582">
        <f t="shared" si="315"/>
        <v>0</v>
      </c>
      <c r="AK125" s="582">
        <f t="shared" si="316"/>
        <v>0</v>
      </c>
      <c r="AL125" s="582">
        <f t="shared" si="317"/>
        <v>0</v>
      </c>
      <c r="AM125" s="582"/>
      <c r="AN125" s="582"/>
      <c r="AO125" s="582">
        <f t="shared" si="318"/>
        <v>0</v>
      </c>
      <c r="AP125" s="582">
        <f t="shared" si="319"/>
        <v>0</v>
      </c>
      <c r="AQ125" s="582"/>
      <c r="AR125" s="582"/>
      <c r="AS125" s="582">
        <f t="shared" si="320"/>
        <v>0</v>
      </c>
      <c r="AT125" s="582">
        <f t="shared" si="321"/>
        <v>0</v>
      </c>
      <c r="AU125" s="582"/>
      <c r="AV125" s="582"/>
      <c r="AW125" s="582">
        <f t="shared" si="322"/>
        <v>0</v>
      </c>
      <c r="AX125" s="582">
        <f t="shared" si="323"/>
        <v>0</v>
      </c>
      <c r="AY125" s="582"/>
      <c r="AZ125" s="582"/>
      <c r="BA125" s="582"/>
      <c r="BB125" s="582"/>
      <c r="BC125" s="582"/>
      <c r="BD125" s="582"/>
      <c r="BE125" s="582"/>
      <c r="BF125" s="582"/>
      <c r="BG125" s="582"/>
      <c r="BH125" s="582"/>
      <c r="BI125" s="582">
        <v>0</v>
      </c>
      <c r="BJ125" s="582">
        <v>0</v>
      </c>
      <c r="BK125" s="582"/>
      <c r="BL125" s="582"/>
      <c r="BM125" s="582"/>
      <c r="BN125" s="582"/>
      <c r="BO125" s="582"/>
      <c r="BP125" s="582"/>
      <c r="BQ125" s="582"/>
      <c r="BR125" s="582"/>
      <c r="BS125" s="582"/>
      <c r="BT125" s="582"/>
      <c r="BU125" s="582">
        <f t="shared" si="324"/>
        <v>85934</v>
      </c>
      <c r="BV125" s="582">
        <v>8593</v>
      </c>
      <c r="BW125" s="582">
        <v>43254</v>
      </c>
      <c r="BX125" s="582">
        <v>27188.720000000001</v>
      </c>
      <c r="BY125" s="582">
        <v>6898.28</v>
      </c>
      <c r="BZ125" s="582">
        <v>85934</v>
      </c>
      <c r="CA125" s="582"/>
      <c r="CB125" s="582"/>
      <c r="CC125" s="581" t="s">
        <v>425</v>
      </c>
      <c r="CD125" s="582">
        <v>20.7</v>
      </c>
      <c r="CE125" s="582">
        <v>60505</v>
      </c>
      <c r="CF125" s="581">
        <v>6</v>
      </c>
      <c r="CG125" s="581">
        <v>11.9</v>
      </c>
      <c r="CH125" s="582"/>
      <c r="CI125" s="582"/>
      <c r="CJ125" s="582"/>
      <c r="CK125" s="582">
        <v>0</v>
      </c>
      <c r="CL125" s="582"/>
      <c r="CM125" s="582">
        <v>13964.01</v>
      </c>
      <c r="CN125" s="582">
        <v>13964.010000000002</v>
      </c>
      <c r="CO125" s="582">
        <v>64661.990000000005</v>
      </c>
      <c r="CP125" s="582">
        <v>13964.01</v>
      </c>
      <c r="CQ125" s="582">
        <f t="shared" si="325"/>
        <v>13964.01</v>
      </c>
      <c r="CR125" s="582">
        <v>0</v>
      </c>
      <c r="CS125" s="582">
        <v>2792.8020000000001</v>
      </c>
      <c r="CT125" s="582">
        <v>4189.2029999999995</v>
      </c>
      <c r="CU125" s="582">
        <v>6982.005000000001</v>
      </c>
      <c r="CV125" s="582">
        <v>698.20050000000015</v>
      </c>
      <c r="CW125" s="582">
        <v>2094.6015000000002</v>
      </c>
      <c r="CX125" s="582">
        <v>4189.2030000000013</v>
      </c>
      <c r="CY125" s="809">
        <f t="shared" si="326"/>
        <v>0</v>
      </c>
      <c r="CZ125" s="582">
        <v>0</v>
      </c>
      <c r="DA125" s="582"/>
      <c r="DB125" s="582">
        <v>426.60000000000582</v>
      </c>
      <c r="DC125" s="582">
        <v>0</v>
      </c>
      <c r="DD125" s="582">
        <v>40301.148200000003</v>
      </c>
      <c r="DE125" s="582">
        <v>16477.531800000001</v>
      </c>
      <c r="DF125" s="582">
        <f t="shared" si="327"/>
        <v>16477.531800000001</v>
      </c>
      <c r="DG125" s="582"/>
      <c r="DH125" s="582"/>
      <c r="DI125" s="582"/>
      <c r="DJ125" s="582">
        <v>0</v>
      </c>
      <c r="DK125" s="582"/>
      <c r="DL125" s="582">
        <v>3295.5063600000003</v>
      </c>
      <c r="DM125" s="582"/>
      <c r="DN125" s="582">
        <v>4943.25954</v>
      </c>
      <c r="DO125" s="582">
        <v>8238.7659000000003</v>
      </c>
      <c r="DP125" s="582"/>
      <c r="DQ125" s="582">
        <v>823.87658999999996</v>
      </c>
      <c r="DR125" s="582">
        <v>2471.62977</v>
      </c>
      <c r="DS125" s="582">
        <v>4943.2595400000009</v>
      </c>
      <c r="DT125" s="582"/>
      <c r="DU125" s="582">
        <v>16477.531800000001</v>
      </c>
      <c r="DV125" s="582"/>
      <c r="DW125" s="582"/>
      <c r="DX125" s="582"/>
      <c r="DY125" s="582"/>
      <c r="DZ125" s="582"/>
      <c r="EA125" s="582"/>
      <c r="EB125" s="582">
        <v>0</v>
      </c>
      <c r="EC125" s="582"/>
      <c r="ED125" s="582">
        <f t="shared" si="328"/>
        <v>426.60000000000582</v>
      </c>
      <c r="EE125" s="582"/>
      <c r="EF125" s="582">
        <v>64661.990000000005</v>
      </c>
      <c r="EG125" s="582">
        <v>13964.01</v>
      </c>
      <c r="EH125" s="582">
        <f t="shared" si="329"/>
        <v>13964.01</v>
      </c>
      <c r="EI125" s="582"/>
      <c r="EJ125" s="582"/>
      <c r="EK125" s="582"/>
      <c r="EL125" s="582">
        <v>13964.01</v>
      </c>
      <c r="EM125" s="582">
        <v>1396.4010000000001</v>
      </c>
      <c r="EN125" s="582">
        <v>4189.2029999999995</v>
      </c>
      <c r="EO125" s="582">
        <v>8378.4060000000009</v>
      </c>
      <c r="EP125" s="582">
        <v>0</v>
      </c>
      <c r="EQ125" s="582"/>
      <c r="ER125" s="582">
        <f t="shared" si="330"/>
        <v>0</v>
      </c>
      <c r="ES125" s="584"/>
      <c r="ET125" s="585">
        <f t="shared" si="331"/>
        <v>2513.5218</v>
      </c>
      <c r="EU125" s="582">
        <f t="shared" si="332"/>
        <v>2513.5218</v>
      </c>
      <c r="EV125" s="586">
        <v>2012</v>
      </c>
      <c r="EW125" s="587">
        <f t="shared" si="333"/>
        <v>1.5241018155043814E-3</v>
      </c>
      <c r="EX125" s="582">
        <f t="shared" si="334"/>
        <v>13964.01</v>
      </c>
      <c r="EY125" s="582">
        <f t="shared" si="335"/>
        <v>0</v>
      </c>
      <c r="EZ125" s="582">
        <f t="shared" si="336"/>
        <v>0</v>
      </c>
      <c r="FA125" s="582">
        <f t="shared" si="337"/>
        <v>0</v>
      </c>
      <c r="FB125" s="582">
        <f t="shared" si="355"/>
        <v>0</v>
      </c>
      <c r="FC125" s="582"/>
      <c r="FD125" s="582">
        <f t="shared" si="338"/>
        <v>0</v>
      </c>
      <c r="FE125" s="582"/>
      <c r="FF125" s="582">
        <f t="shared" si="339"/>
        <v>0</v>
      </c>
      <c r="FG125" s="582"/>
      <c r="FH125" s="582"/>
      <c r="FI125" s="582"/>
      <c r="FJ125" s="582"/>
      <c r="FK125" s="582">
        <f t="shared" si="340"/>
        <v>16477.531800000001</v>
      </c>
      <c r="FL125" s="582">
        <f t="shared" si="341"/>
        <v>0</v>
      </c>
      <c r="FM125" s="582">
        <f t="shared" si="342"/>
        <v>0</v>
      </c>
      <c r="FN125" s="582">
        <f t="shared" si="343"/>
        <v>0</v>
      </c>
      <c r="FO125" s="582">
        <f t="shared" si="344"/>
        <v>0</v>
      </c>
      <c r="FP125" s="582"/>
      <c r="FQ125" s="582">
        <f t="shared" si="345"/>
        <v>0</v>
      </c>
      <c r="FR125" s="582"/>
      <c r="FS125" s="582">
        <f t="shared" si="346"/>
        <v>0</v>
      </c>
      <c r="FT125" s="582"/>
      <c r="FU125" s="582"/>
      <c r="FV125" s="582"/>
      <c r="FW125" s="582"/>
      <c r="FX125" s="582"/>
      <c r="FY125" s="581" t="s">
        <v>417</v>
      </c>
      <c r="FZ125" s="582"/>
      <c r="GA125" s="582"/>
      <c r="GB125" s="582"/>
      <c r="GC125" s="582"/>
      <c r="GD125" s="582"/>
      <c r="GE125" s="582"/>
      <c r="GF125" s="599" t="s">
        <v>417</v>
      </c>
      <c r="GG125" s="582" t="s">
        <v>417</v>
      </c>
      <c r="GH125" s="582" t="s">
        <v>417</v>
      </c>
      <c r="GI125" s="582" t="s">
        <v>418</v>
      </c>
      <c r="GJ125" s="582">
        <v>38</v>
      </c>
      <c r="GK125" s="581"/>
      <c r="GL125" s="581" t="s">
        <v>418</v>
      </c>
      <c r="GM125" s="581" t="s">
        <v>498</v>
      </c>
      <c r="GN125" s="589" t="s">
        <v>872</v>
      </c>
      <c r="GO125" s="809" t="s">
        <v>436</v>
      </c>
      <c r="GP125" s="809">
        <v>2</v>
      </c>
      <c r="GQ125" s="685"/>
      <c r="GR125" s="1002"/>
      <c r="GS125" s="590"/>
      <c r="GT125" s="811">
        <v>2</v>
      </c>
      <c r="GU125" s="811">
        <v>2</v>
      </c>
      <c r="GV125" s="590"/>
      <c r="GW125" s="590"/>
      <c r="GX125" s="590"/>
      <c r="GY125" s="312">
        <v>3</v>
      </c>
      <c r="GZ125" s="590"/>
      <c r="HA125" s="812">
        <f t="shared" si="347"/>
        <v>0</v>
      </c>
      <c r="HB125" s="809">
        <f t="shared" si="348"/>
        <v>0</v>
      </c>
      <c r="HC125" s="811">
        <f t="shared" si="349"/>
        <v>0</v>
      </c>
      <c r="HD125" s="809">
        <f t="shared" si="350"/>
        <v>0</v>
      </c>
      <c r="HE125" s="812">
        <f t="shared" si="351"/>
        <v>0</v>
      </c>
      <c r="HF125" s="809">
        <f t="shared" si="352"/>
        <v>13964.01</v>
      </c>
      <c r="HG125" s="811">
        <f t="shared" si="353"/>
        <v>0</v>
      </c>
      <c r="HH125" s="809">
        <f t="shared" si="354"/>
        <v>0</v>
      </c>
      <c r="HI125" s="591">
        <f t="shared" si="186"/>
        <v>0</v>
      </c>
      <c r="HL125" s="688">
        <f t="shared" si="185"/>
        <v>0</v>
      </c>
    </row>
    <row r="126" spans="1:220" s="576" customFormat="1">
      <c r="A126" s="550">
        <v>0</v>
      </c>
      <c r="B126" s="558" t="s">
        <v>713</v>
      </c>
      <c r="C126" s="574"/>
      <c r="D126" s="574"/>
      <c r="E126" s="574"/>
      <c r="F126" s="269" t="s">
        <v>810</v>
      </c>
      <c r="G126" s="577"/>
      <c r="H126" s="577"/>
      <c r="I126" s="577"/>
      <c r="J126" s="565"/>
      <c r="K126" s="565"/>
      <c r="L126" s="566"/>
      <c r="M126" s="566"/>
      <c r="N126" s="566"/>
      <c r="O126" s="566"/>
      <c r="P126" s="936"/>
      <c r="Q126" s="936"/>
      <c r="R126" s="936"/>
      <c r="S126" s="936"/>
      <c r="T126" s="936"/>
      <c r="U126" s="566">
        <f t="shared" ref="U126:CB126" si="356">U127+U128</f>
        <v>0</v>
      </c>
      <c r="V126" s="566">
        <f t="shared" si="356"/>
        <v>0</v>
      </c>
      <c r="W126" s="566">
        <f t="shared" si="356"/>
        <v>0</v>
      </c>
      <c r="X126" s="566">
        <f t="shared" si="356"/>
        <v>0</v>
      </c>
      <c r="Y126" s="567">
        <f t="shared" si="356"/>
        <v>0</v>
      </c>
      <c r="Z126" s="566">
        <f t="shared" si="356"/>
        <v>0</v>
      </c>
      <c r="AA126" s="566">
        <f t="shared" si="356"/>
        <v>0</v>
      </c>
      <c r="AB126" s="566">
        <f t="shared" si="356"/>
        <v>0</v>
      </c>
      <c r="AC126" s="567">
        <f>AC127+AC128</f>
        <v>0</v>
      </c>
      <c r="AD126" s="567">
        <f>AD127+AD128</f>
        <v>0</v>
      </c>
      <c r="AE126" s="567">
        <f>AE127+AE128</f>
        <v>0</v>
      </c>
      <c r="AF126" s="567">
        <f>AF127+AF128</f>
        <v>0</v>
      </c>
      <c r="AG126" s="566">
        <f t="shared" si="356"/>
        <v>0</v>
      </c>
      <c r="AH126" s="566">
        <f t="shared" si="356"/>
        <v>0</v>
      </c>
      <c r="AI126" s="566">
        <f t="shared" si="356"/>
        <v>0</v>
      </c>
      <c r="AJ126" s="566">
        <f t="shared" si="356"/>
        <v>0</v>
      </c>
      <c r="AK126" s="566">
        <f t="shared" si="356"/>
        <v>0</v>
      </c>
      <c r="AL126" s="566">
        <f t="shared" si="356"/>
        <v>0</v>
      </c>
      <c r="AM126" s="566">
        <f t="shared" si="356"/>
        <v>0</v>
      </c>
      <c r="AN126" s="566">
        <f t="shared" si="356"/>
        <v>0</v>
      </c>
      <c r="AO126" s="566">
        <f t="shared" si="356"/>
        <v>0</v>
      </c>
      <c r="AP126" s="566">
        <f t="shared" si="356"/>
        <v>0</v>
      </c>
      <c r="AQ126" s="566">
        <f t="shared" si="356"/>
        <v>0</v>
      </c>
      <c r="AR126" s="566">
        <f t="shared" si="356"/>
        <v>0</v>
      </c>
      <c r="AS126" s="566">
        <f t="shared" si="356"/>
        <v>0</v>
      </c>
      <c r="AT126" s="566">
        <f t="shared" si="356"/>
        <v>0</v>
      </c>
      <c r="AU126" s="566">
        <f t="shared" si="356"/>
        <v>0</v>
      </c>
      <c r="AV126" s="566">
        <f t="shared" si="356"/>
        <v>0</v>
      </c>
      <c r="AW126" s="566">
        <f t="shared" si="356"/>
        <v>0</v>
      </c>
      <c r="AX126" s="566">
        <f t="shared" si="356"/>
        <v>0</v>
      </c>
      <c r="AY126" s="566">
        <f t="shared" si="356"/>
        <v>0</v>
      </c>
      <c r="AZ126" s="566">
        <f t="shared" si="356"/>
        <v>0</v>
      </c>
      <c r="BA126" s="566">
        <f t="shared" si="356"/>
        <v>0</v>
      </c>
      <c r="BB126" s="566">
        <f t="shared" si="356"/>
        <v>0</v>
      </c>
      <c r="BC126" s="566">
        <f t="shared" si="356"/>
        <v>0</v>
      </c>
      <c r="BD126" s="566">
        <f t="shared" si="356"/>
        <v>0</v>
      </c>
      <c r="BE126" s="566">
        <f t="shared" si="356"/>
        <v>0</v>
      </c>
      <c r="BF126" s="566">
        <f t="shared" si="356"/>
        <v>0</v>
      </c>
      <c r="BG126" s="566">
        <f t="shared" si="356"/>
        <v>0</v>
      </c>
      <c r="BH126" s="566">
        <f t="shared" si="356"/>
        <v>0</v>
      </c>
      <c r="BI126" s="566">
        <f t="shared" si="356"/>
        <v>0</v>
      </c>
      <c r="BJ126" s="566">
        <f t="shared" si="356"/>
        <v>0</v>
      </c>
      <c r="BK126" s="566">
        <f t="shared" si="356"/>
        <v>0</v>
      </c>
      <c r="BL126" s="566">
        <f t="shared" si="356"/>
        <v>0</v>
      </c>
      <c r="BM126" s="566">
        <f t="shared" si="356"/>
        <v>0</v>
      </c>
      <c r="BN126" s="566">
        <f t="shared" si="356"/>
        <v>0</v>
      </c>
      <c r="BO126" s="566">
        <f t="shared" si="356"/>
        <v>0</v>
      </c>
      <c r="BP126" s="566">
        <f t="shared" si="356"/>
        <v>0</v>
      </c>
      <c r="BQ126" s="566">
        <f>BQ127+BQ128</f>
        <v>0</v>
      </c>
      <c r="BR126" s="566">
        <f>BR127+BR128</f>
        <v>0</v>
      </c>
      <c r="BS126" s="566">
        <f>BS127+BS128</f>
        <v>0</v>
      </c>
      <c r="BT126" s="566">
        <f>BT127+BT128</f>
        <v>0</v>
      </c>
      <c r="BU126" s="566">
        <f t="shared" si="356"/>
        <v>427889</v>
      </c>
      <c r="BV126" s="566">
        <f t="shared" si="356"/>
        <v>36853</v>
      </c>
      <c r="BW126" s="566">
        <f t="shared" si="356"/>
        <v>117270</v>
      </c>
      <c r="BX126" s="566">
        <f t="shared" si="356"/>
        <v>273011</v>
      </c>
      <c r="BY126" s="566">
        <f t="shared" si="356"/>
        <v>755</v>
      </c>
      <c r="BZ126" s="566">
        <f t="shared" si="356"/>
        <v>427889</v>
      </c>
      <c r="CA126" s="566">
        <f t="shared" si="356"/>
        <v>0</v>
      </c>
      <c r="CB126" s="566">
        <f t="shared" si="356"/>
        <v>0</v>
      </c>
      <c r="CC126" s="565"/>
      <c r="CD126" s="566"/>
      <c r="CE126" s="566"/>
      <c r="CF126" s="565"/>
      <c r="CG126" s="565"/>
      <c r="CH126" s="566"/>
      <c r="CI126" s="566"/>
      <c r="CJ126" s="566"/>
      <c r="CK126" s="566">
        <f t="shared" ref="CK126:CP126" si="357">CK127+CK128</f>
        <v>0</v>
      </c>
      <c r="CL126" s="566">
        <f t="shared" si="357"/>
        <v>0</v>
      </c>
      <c r="CM126" s="566">
        <f t="shared" si="357"/>
        <v>391036</v>
      </c>
      <c r="CN126" s="566">
        <f t="shared" si="357"/>
        <v>331386.44067796611</v>
      </c>
      <c r="CO126" s="566">
        <f t="shared" si="357"/>
        <v>0</v>
      </c>
      <c r="CP126" s="566">
        <f t="shared" si="357"/>
        <v>143036</v>
      </c>
      <c r="CQ126" s="566">
        <f t="shared" ref="CQ126:DV126" si="358">CQ127+CQ128</f>
        <v>143036</v>
      </c>
      <c r="CR126" s="566">
        <f t="shared" si="358"/>
        <v>0</v>
      </c>
      <c r="CS126" s="566">
        <f t="shared" si="358"/>
        <v>20661</v>
      </c>
      <c r="CT126" s="566">
        <f t="shared" si="358"/>
        <v>35494.199999999997</v>
      </c>
      <c r="CU126" s="566">
        <f t="shared" si="358"/>
        <v>86880.8</v>
      </c>
      <c r="CV126" s="566">
        <f t="shared" si="358"/>
        <v>8688.08</v>
      </c>
      <c r="CW126" s="566">
        <f t="shared" si="358"/>
        <v>26064.239999999998</v>
      </c>
      <c r="CX126" s="566">
        <f t="shared" si="358"/>
        <v>52128.48000000001</v>
      </c>
      <c r="CY126" s="566">
        <f t="shared" si="358"/>
        <v>0</v>
      </c>
      <c r="CZ126" s="566">
        <f t="shared" si="358"/>
        <v>143000</v>
      </c>
      <c r="DA126" s="566">
        <f t="shared" si="358"/>
        <v>105000</v>
      </c>
      <c r="DB126" s="566">
        <f t="shared" si="358"/>
        <v>0</v>
      </c>
      <c r="DC126" s="566">
        <f t="shared" si="358"/>
        <v>0</v>
      </c>
      <c r="DD126" s="566">
        <f t="shared" si="358"/>
        <v>0</v>
      </c>
      <c r="DE126" s="566">
        <f t="shared" si="358"/>
        <v>168782.48</v>
      </c>
      <c r="DF126" s="566">
        <f t="shared" si="358"/>
        <v>168782.47999999998</v>
      </c>
      <c r="DG126" s="566">
        <f t="shared" si="358"/>
        <v>0</v>
      </c>
      <c r="DH126" s="566">
        <f t="shared" si="358"/>
        <v>0</v>
      </c>
      <c r="DI126" s="566">
        <f t="shared" si="358"/>
        <v>0</v>
      </c>
      <c r="DJ126" s="566">
        <f t="shared" si="358"/>
        <v>0</v>
      </c>
      <c r="DK126" s="566">
        <f t="shared" si="358"/>
        <v>0</v>
      </c>
      <c r="DL126" s="566">
        <f t="shared" si="358"/>
        <v>24379.979999999996</v>
      </c>
      <c r="DM126" s="566">
        <f t="shared" si="358"/>
        <v>0</v>
      </c>
      <c r="DN126" s="566">
        <f t="shared" si="358"/>
        <v>41883.155999999995</v>
      </c>
      <c r="DO126" s="566">
        <f t="shared" si="358"/>
        <v>102519.344</v>
      </c>
      <c r="DP126" s="566">
        <f t="shared" si="358"/>
        <v>0</v>
      </c>
      <c r="DQ126" s="566">
        <f t="shared" si="358"/>
        <v>10251.9344</v>
      </c>
      <c r="DR126" s="566">
        <f t="shared" si="358"/>
        <v>30755.803200000002</v>
      </c>
      <c r="DS126" s="566">
        <f t="shared" si="358"/>
        <v>61511.606399999997</v>
      </c>
      <c r="DT126" s="566">
        <f t="shared" si="358"/>
        <v>168782.47999999998</v>
      </c>
      <c r="DU126" s="566">
        <f t="shared" si="358"/>
        <v>0</v>
      </c>
      <c r="DV126" s="566">
        <f t="shared" si="358"/>
        <v>0</v>
      </c>
      <c r="DW126" s="566">
        <f t="shared" ref="DW126:EU126" si="359">DW127+DW128</f>
        <v>0</v>
      </c>
      <c r="DX126" s="566">
        <f t="shared" si="359"/>
        <v>0</v>
      </c>
      <c r="DY126" s="566">
        <f t="shared" si="359"/>
        <v>0</v>
      </c>
      <c r="DZ126" s="566">
        <f t="shared" si="359"/>
        <v>0</v>
      </c>
      <c r="EA126" s="566">
        <f t="shared" si="359"/>
        <v>0</v>
      </c>
      <c r="EB126" s="566">
        <f t="shared" si="359"/>
        <v>168740</v>
      </c>
      <c r="EC126" s="566">
        <f t="shared" si="359"/>
        <v>123900</v>
      </c>
      <c r="ED126" s="566">
        <f t="shared" si="359"/>
        <v>0</v>
      </c>
      <c r="EE126" s="566">
        <f t="shared" si="359"/>
        <v>0</v>
      </c>
      <c r="EF126" s="566">
        <f t="shared" si="359"/>
        <v>0</v>
      </c>
      <c r="EG126" s="566">
        <f t="shared" si="359"/>
        <v>0</v>
      </c>
      <c r="EH126" s="566">
        <f t="shared" si="359"/>
        <v>0</v>
      </c>
      <c r="EI126" s="566">
        <f t="shared" si="359"/>
        <v>0</v>
      </c>
      <c r="EJ126" s="566">
        <f t="shared" si="359"/>
        <v>0</v>
      </c>
      <c r="EK126" s="566">
        <f t="shared" si="359"/>
        <v>0</v>
      </c>
      <c r="EL126" s="566">
        <f t="shared" si="359"/>
        <v>0</v>
      </c>
      <c r="EM126" s="566">
        <f t="shared" si="359"/>
        <v>0</v>
      </c>
      <c r="EN126" s="566">
        <f t="shared" si="359"/>
        <v>0</v>
      </c>
      <c r="EO126" s="566">
        <f t="shared" si="359"/>
        <v>0</v>
      </c>
      <c r="EP126" s="566">
        <f>EP127+EP128</f>
        <v>129969</v>
      </c>
      <c r="EQ126" s="566">
        <f t="shared" si="359"/>
        <v>297920</v>
      </c>
      <c r="ER126" s="566">
        <f t="shared" si="359"/>
        <v>143036</v>
      </c>
      <c r="ES126" s="566">
        <f t="shared" si="359"/>
        <v>0</v>
      </c>
      <c r="ET126" s="566">
        <f t="shared" si="359"/>
        <v>25746.480000000003</v>
      </c>
      <c r="EU126" s="566">
        <f t="shared" si="359"/>
        <v>0</v>
      </c>
      <c r="EV126" s="566"/>
      <c r="EW126" s="568">
        <f>EW127+EW128</f>
        <v>1.5611663646938428E-2</v>
      </c>
      <c r="EX126" s="566">
        <f t="shared" ref="EX126:FX126" si="360">EX127+EX128</f>
        <v>0</v>
      </c>
      <c r="EY126" s="566">
        <f t="shared" si="360"/>
        <v>0</v>
      </c>
      <c r="EZ126" s="566">
        <f t="shared" si="360"/>
        <v>0</v>
      </c>
      <c r="FA126" s="566">
        <f t="shared" si="360"/>
        <v>0</v>
      </c>
      <c r="FB126" s="566">
        <f t="shared" si="360"/>
        <v>143036</v>
      </c>
      <c r="FC126" s="566">
        <f t="shared" si="360"/>
        <v>0</v>
      </c>
      <c r="FD126" s="566">
        <f t="shared" si="360"/>
        <v>0</v>
      </c>
      <c r="FE126" s="566">
        <f t="shared" si="360"/>
        <v>0</v>
      </c>
      <c r="FF126" s="566">
        <f t="shared" si="360"/>
        <v>0</v>
      </c>
      <c r="FG126" s="566">
        <f t="shared" si="360"/>
        <v>0</v>
      </c>
      <c r="FH126" s="566">
        <f t="shared" si="360"/>
        <v>0</v>
      </c>
      <c r="FI126" s="566">
        <f t="shared" si="360"/>
        <v>0</v>
      </c>
      <c r="FJ126" s="566">
        <f t="shared" si="360"/>
        <v>0</v>
      </c>
      <c r="FK126" s="566">
        <f t="shared" si="360"/>
        <v>0</v>
      </c>
      <c r="FL126" s="566">
        <f t="shared" si="360"/>
        <v>0</v>
      </c>
      <c r="FM126" s="566">
        <f t="shared" si="360"/>
        <v>0</v>
      </c>
      <c r="FN126" s="566">
        <f t="shared" si="360"/>
        <v>0</v>
      </c>
      <c r="FO126" s="566">
        <f t="shared" si="360"/>
        <v>168782.47999999998</v>
      </c>
      <c r="FP126" s="566">
        <f t="shared" si="360"/>
        <v>0</v>
      </c>
      <c r="FQ126" s="566">
        <f t="shared" si="360"/>
        <v>0</v>
      </c>
      <c r="FR126" s="566">
        <f t="shared" si="360"/>
        <v>0</v>
      </c>
      <c r="FS126" s="566">
        <f t="shared" si="360"/>
        <v>0</v>
      </c>
      <c r="FT126" s="566">
        <f t="shared" si="360"/>
        <v>0</v>
      </c>
      <c r="FU126" s="566">
        <f t="shared" si="360"/>
        <v>0</v>
      </c>
      <c r="FV126" s="566">
        <f t="shared" si="360"/>
        <v>0</v>
      </c>
      <c r="FW126" s="566">
        <f t="shared" si="360"/>
        <v>0</v>
      </c>
      <c r="FX126" s="566">
        <f t="shared" si="360"/>
        <v>0</v>
      </c>
      <c r="FY126" s="566"/>
      <c r="FZ126" s="566"/>
      <c r="GA126" s="566"/>
      <c r="GB126" s="566"/>
      <c r="GC126" s="566"/>
      <c r="GD126" s="566"/>
      <c r="GE126" s="566"/>
      <c r="GF126" s="569"/>
      <c r="GG126" s="566"/>
      <c r="GH126" s="566"/>
      <c r="GI126" s="566"/>
      <c r="GJ126" s="566"/>
      <c r="GK126" s="565"/>
      <c r="GL126" s="565"/>
      <c r="GM126" s="565"/>
      <c r="GN126" s="570"/>
      <c r="GO126" s="571"/>
      <c r="GP126" s="571"/>
      <c r="GQ126" s="684"/>
      <c r="GR126" s="1001"/>
      <c r="GS126" s="575"/>
      <c r="GT126" s="817"/>
      <c r="GU126" s="817"/>
      <c r="GV126" s="575"/>
      <c r="GW126" s="575"/>
      <c r="GX126" s="575"/>
      <c r="GY126" s="575"/>
      <c r="GZ126" s="575"/>
      <c r="HA126" s="572">
        <f t="shared" ref="HA126:HG126" si="361">HA127+HA128</f>
        <v>0</v>
      </c>
      <c r="HB126" s="565">
        <f t="shared" si="361"/>
        <v>0</v>
      </c>
      <c r="HC126" s="565">
        <f t="shared" si="361"/>
        <v>0</v>
      </c>
      <c r="HD126" s="565">
        <f t="shared" si="361"/>
        <v>0</v>
      </c>
      <c r="HE126" s="572">
        <f t="shared" si="361"/>
        <v>0</v>
      </c>
      <c r="HF126" s="565">
        <f t="shared" si="361"/>
        <v>0</v>
      </c>
      <c r="HG126" s="565">
        <f t="shared" si="361"/>
        <v>0</v>
      </c>
      <c r="HH126" s="565">
        <f>HH127+HH128</f>
        <v>0</v>
      </c>
      <c r="HI126" s="591">
        <f t="shared" si="186"/>
        <v>0</v>
      </c>
      <c r="HL126" s="688">
        <f t="shared" si="185"/>
        <v>0</v>
      </c>
    </row>
    <row r="127" spans="1:220" s="576" customFormat="1">
      <c r="A127" s="550">
        <v>0</v>
      </c>
      <c r="B127" s="573" t="s">
        <v>1380</v>
      </c>
      <c r="C127" s="574"/>
      <c r="D127" s="574"/>
      <c r="E127" s="574"/>
      <c r="F127" s="269" t="s">
        <v>759</v>
      </c>
      <c r="G127" s="577"/>
      <c r="H127" s="577"/>
      <c r="I127" s="577"/>
      <c r="J127" s="565"/>
      <c r="K127" s="565"/>
      <c r="L127" s="566"/>
      <c r="M127" s="566"/>
      <c r="N127" s="566"/>
      <c r="O127" s="566"/>
      <c r="P127" s="936"/>
      <c r="Q127" s="936"/>
      <c r="R127" s="936"/>
      <c r="S127" s="936"/>
      <c r="T127" s="936"/>
      <c r="U127" s="566"/>
      <c r="V127" s="566"/>
      <c r="W127" s="566"/>
      <c r="X127" s="566"/>
      <c r="Y127" s="567"/>
      <c r="Z127" s="566"/>
      <c r="AA127" s="566"/>
      <c r="AB127" s="566"/>
      <c r="AC127" s="567"/>
      <c r="AD127" s="567"/>
      <c r="AE127" s="567"/>
      <c r="AF127" s="567"/>
      <c r="AG127" s="566"/>
      <c r="AH127" s="566"/>
      <c r="AI127" s="566"/>
      <c r="AJ127" s="566"/>
      <c r="AK127" s="566"/>
      <c r="AL127" s="566"/>
      <c r="AM127" s="566"/>
      <c r="AN127" s="566"/>
      <c r="AO127" s="566"/>
      <c r="AP127" s="566"/>
      <c r="AQ127" s="566"/>
      <c r="AR127" s="566"/>
      <c r="AS127" s="566"/>
      <c r="AT127" s="566"/>
      <c r="AU127" s="566"/>
      <c r="AV127" s="566"/>
      <c r="AW127" s="566"/>
      <c r="AX127" s="566"/>
      <c r="AY127" s="566"/>
      <c r="AZ127" s="566"/>
      <c r="BA127" s="566"/>
      <c r="BB127" s="566"/>
      <c r="BC127" s="566"/>
      <c r="BD127" s="566"/>
      <c r="BE127" s="566"/>
      <c r="BF127" s="566"/>
      <c r="BG127" s="566"/>
      <c r="BH127" s="566"/>
      <c r="BI127" s="566"/>
      <c r="BJ127" s="566"/>
      <c r="BK127" s="566"/>
      <c r="BL127" s="566"/>
      <c r="BM127" s="566"/>
      <c r="BN127" s="566"/>
      <c r="BO127" s="566"/>
      <c r="BP127" s="566"/>
      <c r="BQ127" s="566"/>
      <c r="BR127" s="566"/>
      <c r="BS127" s="566"/>
      <c r="BT127" s="566"/>
      <c r="BU127" s="566"/>
      <c r="BV127" s="566"/>
      <c r="BW127" s="566"/>
      <c r="BX127" s="566"/>
      <c r="BY127" s="566"/>
      <c r="BZ127" s="566"/>
      <c r="CA127" s="566"/>
      <c r="CB127" s="566"/>
      <c r="CC127" s="565"/>
      <c r="CD127" s="566"/>
      <c r="CE127" s="566"/>
      <c r="CF127" s="565"/>
      <c r="CG127" s="565"/>
      <c r="CH127" s="566"/>
      <c r="CI127" s="566"/>
      <c r="CJ127" s="566"/>
      <c r="CK127" s="566"/>
      <c r="CL127" s="566"/>
      <c r="CM127" s="566"/>
      <c r="CN127" s="566"/>
      <c r="CO127" s="566"/>
      <c r="CP127" s="566"/>
      <c r="CQ127" s="566"/>
      <c r="CR127" s="566"/>
      <c r="CS127" s="566"/>
      <c r="CT127" s="566"/>
      <c r="CU127" s="566"/>
      <c r="CV127" s="566"/>
      <c r="CW127" s="566"/>
      <c r="CX127" s="566"/>
      <c r="CY127" s="593"/>
      <c r="CZ127" s="566"/>
      <c r="DA127" s="566"/>
      <c r="DB127" s="566"/>
      <c r="DC127" s="566"/>
      <c r="DD127" s="566"/>
      <c r="DE127" s="566"/>
      <c r="DF127" s="566"/>
      <c r="DG127" s="566"/>
      <c r="DH127" s="566"/>
      <c r="DI127" s="566"/>
      <c r="DJ127" s="566"/>
      <c r="DK127" s="566"/>
      <c r="DL127" s="566"/>
      <c r="DM127" s="566"/>
      <c r="DN127" s="566"/>
      <c r="DO127" s="566"/>
      <c r="DP127" s="566"/>
      <c r="DQ127" s="566"/>
      <c r="DR127" s="566"/>
      <c r="DS127" s="566"/>
      <c r="DT127" s="566"/>
      <c r="DU127" s="566"/>
      <c r="DV127" s="566"/>
      <c r="DW127" s="566"/>
      <c r="DX127" s="566"/>
      <c r="DY127" s="566"/>
      <c r="DZ127" s="566"/>
      <c r="EA127" s="566"/>
      <c r="EB127" s="566"/>
      <c r="EC127" s="566"/>
      <c r="ED127" s="566"/>
      <c r="EE127" s="566"/>
      <c r="EF127" s="566"/>
      <c r="EG127" s="566"/>
      <c r="EH127" s="566"/>
      <c r="EI127" s="566"/>
      <c r="EJ127" s="566"/>
      <c r="EK127" s="566"/>
      <c r="EL127" s="566"/>
      <c r="EM127" s="566"/>
      <c r="EN127" s="566"/>
      <c r="EO127" s="566"/>
      <c r="EP127" s="566"/>
      <c r="EQ127" s="566"/>
      <c r="ER127" s="566"/>
      <c r="ES127" s="594"/>
      <c r="ET127" s="595"/>
      <c r="EU127" s="566"/>
      <c r="EV127" s="566"/>
      <c r="EW127" s="568"/>
      <c r="EX127" s="566"/>
      <c r="EY127" s="566"/>
      <c r="EZ127" s="566"/>
      <c r="FA127" s="566"/>
      <c r="FB127" s="566"/>
      <c r="FC127" s="566"/>
      <c r="FD127" s="566"/>
      <c r="FE127" s="566"/>
      <c r="FF127" s="566"/>
      <c r="FG127" s="566"/>
      <c r="FH127" s="566"/>
      <c r="FI127" s="566"/>
      <c r="FJ127" s="566"/>
      <c r="FK127" s="566"/>
      <c r="FL127" s="566"/>
      <c r="FM127" s="566"/>
      <c r="FN127" s="566"/>
      <c r="FO127" s="566"/>
      <c r="FP127" s="566"/>
      <c r="FQ127" s="566"/>
      <c r="FR127" s="566"/>
      <c r="FS127" s="566"/>
      <c r="FT127" s="566"/>
      <c r="FU127" s="566"/>
      <c r="FV127" s="566"/>
      <c r="FW127" s="566"/>
      <c r="FX127" s="566"/>
      <c r="FY127" s="566"/>
      <c r="FZ127" s="566"/>
      <c r="GA127" s="566"/>
      <c r="GB127" s="566"/>
      <c r="GC127" s="566"/>
      <c r="GD127" s="566"/>
      <c r="GE127" s="566"/>
      <c r="GF127" s="569"/>
      <c r="GG127" s="566"/>
      <c r="GH127" s="566"/>
      <c r="GI127" s="566"/>
      <c r="GJ127" s="566"/>
      <c r="GK127" s="565"/>
      <c r="GL127" s="565"/>
      <c r="GM127" s="565"/>
      <c r="GN127" s="570"/>
      <c r="GO127" s="571"/>
      <c r="GP127" s="571"/>
      <c r="GQ127" s="684"/>
      <c r="GR127" s="1001"/>
      <c r="GS127" s="575"/>
      <c r="GT127" s="817"/>
      <c r="GU127" s="817"/>
      <c r="GV127" s="575"/>
      <c r="GW127" s="575"/>
      <c r="GX127" s="575"/>
      <c r="GY127" s="575"/>
      <c r="GZ127" s="575"/>
      <c r="HA127" s="572"/>
      <c r="HB127" s="565"/>
      <c r="HC127" s="565"/>
      <c r="HD127" s="565"/>
      <c r="HE127" s="572"/>
      <c r="HF127" s="565"/>
      <c r="HG127" s="565"/>
      <c r="HH127" s="565"/>
      <c r="HI127" s="591">
        <f t="shared" si="186"/>
        <v>0</v>
      </c>
      <c r="HL127" s="688">
        <f t="shared" si="185"/>
        <v>0</v>
      </c>
    </row>
    <row r="128" spans="1:220" s="576" customFormat="1">
      <c r="A128" s="550">
        <v>0</v>
      </c>
      <c r="B128" s="573" t="s">
        <v>525</v>
      </c>
      <c r="C128" s="574"/>
      <c r="D128" s="574"/>
      <c r="E128" s="574"/>
      <c r="F128" s="269" t="s">
        <v>760</v>
      </c>
      <c r="G128" s="577"/>
      <c r="H128" s="577"/>
      <c r="I128" s="577"/>
      <c r="J128" s="565"/>
      <c r="K128" s="565"/>
      <c r="L128" s="566"/>
      <c r="M128" s="566"/>
      <c r="N128" s="566"/>
      <c r="O128" s="566"/>
      <c r="P128" s="936"/>
      <c r="Q128" s="936"/>
      <c r="R128" s="936"/>
      <c r="S128" s="936"/>
      <c r="T128" s="936"/>
      <c r="U128" s="566">
        <f t="shared" ref="U128:AZ128" si="362">SUM(U129:U131)</f>
        <v>0</v>
      </c>
      <c r="V128" s="566">
        <f t="shared" si="362"/>
        <v>0</v>
      </c>
      <c r="W128" s="566">
        <f t="shared" si="362"/>
        <v>0</v>
      </c>
      <c r="X128" s="566">
        <f t="shared" si="362"/>
        <v>0</v>
      </c>
      <c r="Y128" s="567">
        <f t="shared" si="362"/>
        <v>0</v>
      </c>
      <c r="Z128" s="566">
        <f t="shared" si="362"/>
        <v>0</v>
      </c>
      <c r="AA128" s="566">
        <f t="shared" si="362"/>
        <v>0</v>
      </c>
      <c r="AB128" s="566">
        <f t="shared" si="362"/>
        <v>0</v>
      </c>
      <c r="AC128" s="567">
        <f>SUM(AC129:AC131)</f>
        <v>0</v>
      </c>
      <c r="AD128" s="567">
        <f>SUM(AD129:AD131)</f>
        <v>0</v>
      </c>
      <c r="AE128" s="567">
        <f>SUM(AE129:AE131)</f>
        <v>0</v>
      </c>
      <c r="AF128" s="567">
        <f>SUM(AF129:AF131)</f>
        <v>0</v>
      </c>
      <c r="AG128" s="566">
        <f t="shared" si="362"/>
        <v>0</v>
      </c>
      <c r="AH128" s="566">
        <f t="shared" si="362"/>
        <v>0</v>
      </c>
      <c r="AI128" s="566">
        <f t="shared" si="362"/>
        <v>0</v>
      </c>
      <c r="AJ128" s="566">
        <f t="shared" si="362"/>
        <v>0</v>
      </c>
      <c r="AK128" s="566">
        <f t="shared" si="362"/>
        <v>0</v>
      </c>
      <c r="AL128" s="566">
        <f t="shared" si="362"/>
        <v>0</v>
      </c>
      <c r="AM128" s="566">
        <f t="shared" si="362"/>
        <v>0</v>
      </c>
      <c r="AN128" s="566">
        <f t="shared" si="362"/>
        <v>0</v>
      </c>
      <c r="AO128" s="566">
        <f t="shared" si="362"/>
        <v>0</v>
      </c>
      <c r="AP128" s="566">
        <f t="shared" si="362"/>
        <v>0</v>
      </c>
      <c r="AQ128" s="566">
        <f t="shared" si="362"/>
        <v>0</v>
      </c>
      <c r="AR128" s="566">
        <f t="shared" si="362"/>
        <v>0</v>
      </c>
      <c r="AS128" s="566">
        <f t="shared" si="362"/>
        <v>0</v>
      </c>
      <c r="AT128" s="566">
        <f t="shared" si="362"/>
        <v>0</v>
      </c>
      <c r="AU128" s="566">
        <f t="shared" si="362"/>
        <v>0</v>
      </c>
      <c r="AV128" s="566">
        <f t="shared" si="362"/>
        <v>0</v>
      </c>
      <c r="AW128" s="566">
        <f t="shared" si="362"/>
        <v>0</v>
      </c>
      <c r="AX128" s="566">
        <f t="shared" si="362"/>
        <v>0</v>
      </c>
      <c r="AY128" s="566">
        <f t="shared" si="362"/>
        <v>0</v>
      </c>
      <c r="AZ128" s="566">
        <f t="shared" si="362"/>
        <v>0</v>
      </c>
      <c r="BA128" s="566">
        <f t="shared" ref="BA128:CB128" si="363">SUM(BA129:BA131)</f>
        <v>0</v>
      </c>
      <c r="BB128" s="566">
        <f t="shared" si="363"/>
        <v>0</v>
      </c>
      <c r="BC128" s="566">
        <f t="shared" si="363"/>
        <v>0</v>
      </c>
      <c r="BD128" s="566">
        <f t="shared" si="363"/>
        <v>0</v>
      </c>
      <c r="BE128" s="566">
        <f t="shared" si="363"/>
        <v>0</v>
      </c>
      <c r="BF128" s="566">
        <f t="shared" si="363"/>
        <v>0</v>
      </c>
      <c r="BG128" s="566">
        <f t="shared" si="363"/>
        <v>0</v>
      </c>
      <c r="BH128" s="566">
        <f t="shared" si="363"/>
        <v>0</v>
      </c>
      <c r="BI128" s="566">
        <f t="shared" si="363"/>
        <v>0</v>
      </c>
      <c r="BJ128" s="566">
        <f t="shared" si="363"/>
        <v>0</v>
      </c>
      <c r="BK128" s="566">
        <f t="shared" si="363"/>
        <v>0</v>
      </c>
      <c r="BL128" s="566">
        <f t="shared" si="363"/>
        <v>0</v>
      </c>
      <c r="BM128" s="566">
        <f t="shared" si="363"/>
        <v>0</v>
      </c>
      <c r="BN128" s="566">
        <f t="shared" si="363"/>
        <v>0</v>
      </c>
      <c r="BO128" s="566">
        <f t="shared" si="363"/>
        <v>0</v>
      </c>
      <c r="BP128" s="566">
        <f t="shared" si="363"/>
        <v>0</v>
      </c>
      <c r="BQ128" s="566">
        <f>SUM(BQ129:BQ131)</f>
        <v>0</v>
      </c>
      <c r="BR128" s="566">
        <f>SUM(BR129:BR131)</f>
        <v>0</v>
      </c>
      <c r="BS128" s="566">
        <f>SUM(BS129:BS131)</f>
        <v>0</v>
      </c>
      <c r="BT128" s="566">
        <f>SUM(BT129:BT131)</f>
        <v>0</v>
      </c>
      <c r="BU128" s="566">
        <f t="shared" si="363"/>
        <v>427889</v>
      </c>
      <c r="BV128" s="566">
        <f t="shared" si="363"/>
        <v>36853</v>
      </c>
      <c r="BW128" s="566">
        <f t="shared" si="363"/>
        <v>117270</v>
      </c>
      <c r="BX128" s="566">
        <f t="shared" si="363"/>
        <v>273011</v>
      </c>
      <c r="BY128" s="566">
        <f t="shared" si="363"/>
        <v>755</v>
      </c>
      <c r="BZ128" s="566">
        <f t="shared" si="363"/>
        <v>427889</v>
      </c>
      <c r="CA128" s="566">
        <f t="shared" si="363"/>
        <v>0</v>
      </c>
      <c r="CB128" s="566">
        <f t="shared" si="363"/>
        <v>0</v>
      </c>
      <c r="CC128" s="565"/>
      <c r="CD128" s="566"/>
      <c r="CE128" s="566">
        <f>SUM(CE129:CE131)</f>
        <v>0</v>
      </c>
      <c r="CF128" s="565"/>
      <c r="CG128" s="565"/>
      <c r="CH128" s="566"/>
      <c r="CI128" s="566"/>
      <c r="CJ128" s="566"/>
      <c r="CK128" s="566">
        <f t="shared" ref="CK128:CP128" si="364">SUM(CK129:CK131)</f>
        <v>0</v>
      </c>
      <c r="CL128" s="566">
        <f t="shared" si="364"/>
        <v>0</v>
      </c>
      <c r="CM128" s="566">
        <f t="shared" si="364"/>
        <v>391036</v>
      </c>
      <c r="CN128" s="566">
        <f t="shared" si="364"/>
        <v>331386.44067796611</v>
      </c>
      <c r="CO128" s="566">
        <f t="shared" si="364"/>
        <v>0</v>
      </c>
      <c r="CP128" s="566">
        <f t="shared" si="364"/>
        <v>143036</v>
      </c>
      <c r="CQ128" s="566">
        <f t="shared" ref="CQ128:EU128" si="365">SUM(CQ129:CQ131)</f>
        <v>143036</v>
      </c>
      <c r="CR128" s="566">
        <f t="shared" si="365"/>
        <v>0</v>
      </c>
      <c r="CS128" s="566">
        <f t="shared" si="365"/>
        <v>20661</v>
      </c>
      <c r="CT128" s="566">
        <f t="shared" si="365"/>
        <v>35494.199999999997</v>
      </c>
      <c r="CU128" s="566">
        <f t="shared" si="365"/>
        <v>86880.8</v>
      </c>
      <c r="CV128" s="566">
        <f t="shared" si="365"/>
        <v>8688.08</v>
      </c>
      <c r="CW128" s="566">
        <f t="shared" si="365"/>
        <v>26064.239999999998</v>
      </c>
      <c r="CX128" s="566">
        <f t="shared" si="365"/>
        <v>52128.48000000001</v>
      </c>
      <c r="CY128" s="566">
        <f t="shared" si="365"/>
        <v>0</v>
      </c>
      <c r="CZ128" s="566">
        <f t="shared" si="365"/>
        <v>143000</v>
      </c>
      <c r="DA128" s="566">
        <f t="shared" si="365"/>
        <v>105000</v>
      </c>
      <c r="DB128" s="566">
        <f t="shared" si="365"/>
        <v>0</v>
      </c>
      <c r="DC128" s="566">
        <f t="shared" si="365"/>
        <v>0</v>
      </c>
      <c r="DD128" s="566">
        <f t="shared" si="365"/>
        <v>0</v>
      </c>
      <c r="DE128" s="566">
        <f t="shared" si="365"/>
        <v>168782.48</v>
      </c>
      <c r="DF128" s="566">
        <f t="shared" si="365"/>
        <v>168782.47999999998</v>
      </c>
      <c r="DG128" s="566">
        <f t="shared" si="365"/>
        <v>0</v>
      </c>
      <c r="DH128" s="566">
        <f t="shared" si="365"/>
        <v>0</v>
      </c>
      <c r="DI128" s="566">
        <f t="shared" si="365"/>
        <v>0</v>
      </c>
      <c r="DJ128" s="566">
        <f t="shared" si="365"/>
        <v>0</v>
      </c>
      <c r="DK128" s="566">
        <f t="shared" si="365"/>
        <v>0</v>
      </c>
      <c r="DL128" s="566">
        <f t="shared" si="365"/>
        <v>24379.979999999996</v>
      </c>
      <c r="DM128" s="566">
        <f t="shared" si="365"/>
        <v>0</v>
      </c>
      <c r="DN128" s="566">
        <f t="shared" si="365"/>
        <v>41883.155999999995</v>
      </c>
      <c r="DO128" s="566">
        <f t="shared" si="365"/>
        <v>102519.344</v>
      </c>
      <c r="DP128" s="566">
        <f t="shared" si="365"/>
        <v>0</v>
      </c>
      <c r="DQ128" s="566">
        <f t="shared" si="365"/>
        <v>10251.9344</v>
      </c>
      <c r="DR128" s="566">
        <f t="shared" si="365"/>
        <v>30755.803200000002</v>
      </c>
      <c r="DS128" s="566">
        <f t="shared" si="365"/>
        <v>61511.606399999997</v>
      </c>
      <c r="DT128" s="566">
        <f t="shared" si="365"/>
        <v>168782.47999999998</v>
      </c>
      <c r="DU128" s="566">
        <f t="shared" si="365"/>
        <v>0</v>
      </c>
      <c r="DV128" s="566">
        <f t="shared" si="365"/>
        <v>0</v>
      </c>
      <c r="DW128" s="566">
        <f t="shared" si="365"/>
        <v>0</v>
      </c>
      <c r="DX128" s="566">
        <f t="shared" si="365"/>
        <v>0</v>
      </c>
      <c r="DY128" s="566">
        <f t="shared" si="365"/>
        <v>0</v>
      </c>
      <c r="DZ128" s="566">
        <f t="shared" si="365"/>
        <v>0</v>
      </c>
      <c r="EA128" s="566">
        <f t="shared" si="365"/>
        <v>0</v>
      </c>
      <c r="EB128" s="566">
        <f t="shared" si="365"/>
        <v>168740</v>
      </c>
      <c r="EC128" s="566">
        <f t="shared" si="365"/>
        <v>123900</v>
      </c>
      <c r="ED128" s="566">
        <f t="shared" si="365"/>
        <v>0</v>
      </c>
      <c r="EE128" s="566">
        <f t="shared" si="365"/>
        <v>0</v>
      </c>
      <c r="EF128" s="566">
        <f t="shared" si="365"/>
        <v>0</v>
      </c>
      <c r="EG128" s="566">
        <f t="shared" si="365"/>
        <v>0</v>
      </c>
      <c r="EH128" s="566">
        <f t="shared" si="365"/>
        <v>0</v>
      </c>
      <c r="EI128" s="566">
        <f t="shared" si="365"/>
        <v>0</v>
      </c>
      <c r="EJ128" s="566">
        <f t="shared" si="365"/>
        <v>0</v>
      </c>
      <c r="EK128" s="566">
        <f t="shared" si="365"/>
        <v>0</v>
      </c>
      <c r="EL128" s="566">
        <f t="shared" si="365"/>
        <v>0</v>
      </c>
      <c r="EM128" s="566">
        <f t="shared" si="365"/>
        <v>0</v>
      </c>
      <c r="EN128" s="566">
        <f t="shared" si="365"/>
        <v>0</v>
      </c>
      <c r="EO128" s="566">
        <f t="shared" si="365"/>
        <v>0</v>
      </c>
      <c r="EP128" s="566">
        <f>SUM(EP129:EP131)</f>
        <v>129969</v>
      </c>
      <c r="EQ128" s="566">
        <f t="shared" si="365"/>
        <v>297920</v>
      </c>
      <c r="ER128" s="566">
        <f t="shared" si="365"/>
        <v>143036</v>
      </c>
      <c r="ES128" s="566">
        <f t="shared" si="365"/>
        <v>0</v>
      </c>
      <c r="ET128" s="566">
        <f t="shared" si="365"/>
        <v>25746.480000000003</v>
      </c>
      <c r="EU128" s="566">
        <f t="shared" si="365"/>
        <v>0</v>
      </c>
      <c r="EV128" s="566"/>
      <c r="EW128" s="568">
        <f>SUM(EW129:EW131)</f>
        <v>1.5611663646938428E-2</v>
      </c>
      <c r="EX128" s="566">
        <f t="shared" ref="EX128:FX128" si="366">SUM(EX129:EX131)</f>
        <v>0</v>
      </c>
      <c r="EY128" s="566">
        <f t="shared" si="366"/>
        <v>0</v>
      </c>
      <c r="EZ128" s="566">
        <f t="shared" si="366"/>
        <v>0</v>
      </c>
      <c r="FA128" s="566">
        <f t="shared" si="366"/>
        <v>0</v>
      </c>
      <c r="FB128" s="566">
        <f>SUM(FB129:FB131)</f>
        <v>143036</v>
      </c>
      <c r="FC128" s="566">
        <f t="shared" si="366"/>
        <v>0</v>
      </c>
      <c r="FD128" s="566">
        <f t="shared" si="366"/>
        <v>0</v>
      </c>
      <c r="FE128" s="566">
        <f t="shared" si="366"/>
        <v>0</v>
      </c>
      <c r="FF128" s="566">
        <f t="shared" si="366"/>
        <v>0</v>
      </c>
      <c r="FG128" s="566">
        <f t="shared" si="366"/>
        <v>0</v>
      </c>
      <c r="FH128" s="566">
        <f t="shared" si="366"/>
        <v>0</v>
      </c>
      <c r="FI128" s="566">
        <f t="shared" si="366"/>
        <v>0</v>
      </c>
      <c r="FJ128" s="566">
        <f t="shared" si="366"/>
        <v>0</v>
      </c>
      <c r="FK128" s="566">
        <f t="shared" si="366"/>
        <v>0</v>
      </c>
      <c r="FL128" s="566">
        <f t="shared" si="366"/>
        <v>0</v>
      </c>
      <c r="FM128" s="566">
        <f t="shared" si="366"/>
        <v>0</v>
      </c>
      <c r="FN128" s="566">
        <f t="shared" si="366"/>
        <v>0</v>
      </c>
      <c r="FO128" s="566">
        <f t="shared" si="366"/>
        <v>168782.47999999998</v>
      </c>
      <c r="FP128" s="566">
        <f t="shared" si="366"/>
        <v>0</v>
      </c>
      <c r="FQ128" s="566">
        <f t="shared" si="366"/>
        <v>0</v>
      </c>
      <c r="FR128" s="566">
        <f t="shared" si="366"/>
        <v>0</v>
      </c>
      <c r="FS128" s="566">
        <f t="shared" si="366"/>
        <v>0</v>
      </c>
      <c r="FT128" s="566">
        <f t="shared" si="366"/>
        <v>0</v>
      </c>
      <c r="FU128" s="566">
        <f t="shared" si="366"/>
        <v>0</v>
      </c>
      <c r="FV128" s="566">
        <f t="shared" si="366"/>
        <v>0</v>
      </c>
      <c r="FW128" s="566">
        <f t="shared" si="366"/>
        <v>0</v>
      </c>
      <c r="FX128" s="566">
        <f t="shared" si="366"/>
        <v>0</v>
      </c>
      <c r="FY128" s="566"/>
      <c r="FZ128" s="566"/>
      <c r="GA128" s="566"/>
      <c r="GB128" s="566"/>
      <c r="GC128" s="566"/>
      <c r="GD128" s="566"/>
      <c r="GE128" s="566"/>
      <c r="GF128" s="569"/>
      <c r="GG128" s="566"/>
      <c r="GH128" s="566"/>
      <c r="GI128" s="566"/>
      <c r="GJ128" s="566"/>
      <c r="GK128" s="565"/>
      <c r="GL128" s="565"/>
      <c r="GM128" s="565"/>
      <c r="GN128" s="570"/>
      <c r="GO128" s="571"/>
      <c r="GP128" s="571"/>
      <c r="GQ128" s="684"/>
      <c r="GR128" s="1001"/>
      <c r="GS128" s="575"/>
      <c r="GT128" s="817"/>
      <c r="GU128" s="817"/>
      <c r="GV128" s="575"/>
      <c r="GW128" s="575"/>
      <c r="GX128" s="575"/>
      <c r="GY128" s="575"/>
      <c r="GZ128" s="575"/>
      <c r="HA128" s="572">
        <f t="shared" ref="HA128:HG128" si="367">SUM(HA129:HA131)</f>
        <v>0</v>
      </c>
      <c r="HB128" s="565">
        <f t="shared" si="367"/>
        <v>0</v>
      </c>
      <c r="HC128" s="565">
        <f t="shared" si="367"/>
        <v>0</v>
      </c>
      <c r="HD128" s="565">
        <f t="shared" si="367"/>
        <v>0</v>
      </c>
      <c r="HE128" s="572">
        <f t="shared" si="367"/>
        <v>0</v>
      </c>
      <c r="HF128" s="565">
        <f t="shared" si="367"/>
        <v>0</v>
      </c>
      <c r="HG128" s="565">
        <f t="shared" si="367"/>
        <v>0</v>
      </c>
      <c r="HH128" s="565">
        <f>SUM(HH129:HH131)</f>
        <v>0</v>
      </c>
      <c r="HI128" s="591">
        <f t="shared" si="186"/>
        <v>0</v>
      </c>
      <c r="HL128" s="688">
        <f t="shared" si="185"/>
        <v>0</v>
      </c>
    </row>
    <row r="129" spans="1:220" s="592" customFormat="1" outlineLevel="1">
      <c r="A129" s="578" t="s">
        <v>397</v>
      </c>
      <c r="B129" s="579"/>
      <c r="C129" s="580">
        <v>99</v>
      </c>
      <c r="D129" s="580"/>
      <c r="E129" s="580"/>
      <c r="F129" s="271" t="s">
        <v>316</v>
      </c>
      <c r="G129" s="270"/>
      <c r="H129" s="270"/>
      <c r="I129" s="270"/>
      <c r="J129" s="581">
        <v>2010</v>
      </c>
      <c r="K129" s="581">
        <v>2012</v>
      </c>
      <c r="L129" s="582"/>
      <c r="M129" s="582"/>
      <c r="N129" s="582"/>
      <c r="O129" s="582"/>
      <c r="P129" s="273"/>
      <c r="Q129" s="273"/>
      <c r="R129" s="273"/>
      <c r="S129" s="273"/>
      <c r="T129" s="273"/>
      <c r="U129" s="582"/>
      <c r="V129" s="582"/>
      <c r="W129" s="582"/>
      <c r="X129" s="582"/>
      <c r="Y129" s="583"/>
      <c r="Z129" s="582"/>
      <c r="AA129" s="582"/>
      <c r="AB129" s="582"/>
      <c r="AC129" s="583"/>
      <c r="AD129" s="583"/>
      <c r="AE129" s="583"/>
      <c r="AF129" s="583"/>
      <c r="AG129" s="582">
        <f t="shared" ref="AG129:AJ131" si="368">Y129</f>
        <v>0</v>
      </c>
      <c r="AH129" s="582">
        <f t="shared" si="368"/>
        <v>0</v>
      </c>
      <c r="AI129" s="582">
        <f t="shared" si="368"/>
        <v>0</v>
      </c>
      <c r="AJ129" s="582">
        <f t="shared" si="368"/>
        <v>0</v>
      </c>
      <c r="AK129" s="582">
        <f>IF(EI129,Y129,0)</f>
        <v>0</v>
      </c>
      <c r="AL129" s="582">
        <f>IF(EI129,AH129,0)</f>
        <v>0</v>
      </c>
      <c r="AM129" s="582"/>
      <c r="AN129" s="582"/>
      <c r="AO129" s="582">
        <f>IF(EJ129,Y129,0)</f>
        <v>0</v>
      </c>
      <c r="AP129" s="582">
        <f>IF(EJ129,AH129,0)</f>
        <v>0</v>
      </c>
      <c r="AQ129" s="582"/>
      <c r="AR129" s="582"/>
      <c r="AS129" s="582">
        <f>IF(EK129,Y129,0)</f>
        <v>0</v>
      </c>
      <c r="AT129" s="582">
        <f>IF(EK129,AH129,0)</f>
        <v>0</v>
      </c>
      <c r="AU129" s="582"/>
      <c r="AV129" s="582"/>
      <c r="AW129" s="582">
        <f>IF(EL129,Y129,0)</f>
        <v>0</v>
      </c>
      <c r="AX129" s="582">
        <f>IF(EL129,AH129,0)</f>
        <v>0</v>
      </c>
      <c r="AY129" s="582"/>
      <c r="AZ129" s="582"/>
      <c r="BA129" s="582"/>
      <c r="BB129" s="582"/>
      <c r="BC129" s="582"/>
      <c r="BD129" s="582"/>
      <c r="BE129" s="582"/>
      <c r="BF129" s="582"/>
      <c r="BG129" s="582"/>
      <c r="BH129" s="582"/>
      <c r="BI129" s="582">
        <v>0</v>
      </c>
      <c r="BJ129" s="582">
        <v>0</v>
      </c>
      <c r="BK129" s="582"/>
      <c r="BL129" s="582"/>
      <c r="BM129" s="582"/>
      <c r="BN129" s="582"/>
      <c r="BO129" s="582"/>
      <c r="BP129" s="582"/>
      <c r="BQ129" s="582"/>
      <c r="BR129" s="582"/>
      <c r="BS129" s="582"/>
      <c r="BT129" s="582"/>
      <c r="BU129" s="582">
        <f>BV129+BW129+BX129+BY129</f>
        <v>59500</v>
      </c>
      <c r="BV129" s="582">
        <v>2859</v>
      </c>
      <c r="BW129" s="582">
        <v>43879</v>
      </c>
      <c r="BX129" s="582">
        <v>12499</v>
      </c>
      <c r="BY129" s="582">
        <v>263</v>
      </c>
      <c r="BZ129" s="582">
        <v>59500</v>
      </c>
      <c r="CA129" s="582"/>
      <c r="CB129" s="582"/>
      <c r="CC129" s="581" t="s">
        <v>425</v>
      </c>
      <c r="CD129" s="582"/>
      <c r="CE129" s="582"/>
      <c r="CF129" s="581"/>
      <c r="CG129" s="581"/>
      <c r="CH129" s="582"/>
      <c r="CI129" s="582"/>
      <c r="CJ129" s="582"/>
      <c r="CK129" s="582"/>
      <c r="CL129" s="582"/>
      <c r="CM129" s="582">
        <v>56641</v>
      </c>
      <c r="CN129" s="582">
        <v>48000.847457627118</v>
      </c>
      <c r="CO129" s="582"/>
      <c r="CP129" s="582">
        <v>28189</v>
      </c>
      <c r="CQ129" s="582">
        <f>CR129+CS129+CT129+CU129</f>
        <v>28189</v>
      </c>
      <c r="CR129" s="582"/>
      <c r="CS129" s="582"/>
      <c r="CT129" s="582">
        <v>5637.8</v>
      </c>
      <c r="CU129" s="582">
        <v>22551.200000000001</v>
      </c>
      <c r="CV129" s="582">
        <v>2255.12</v>
      </c>
      <c r="CW129" s="582">
        <v>6765.36</v>
      </c>
      <c r="CX129" s="582">
        <v>13530.720000000001</v>
      </c>
      <c r="CY129" s="809">
        <f>CL129</f>
        <v>0</v>
      </c>
      <c r="CZ129" s="582">
        <v>28452</v>
      </c>
      <c r="DA129" s="582"/>
      <c r="DB129" s="582"/>
      <c r="DC129" s="582"/>
      <c r="DD129" s="582"/>
      <c r="DE129" s="582">
        <v>33263.019999999997</v>
      </c>
      <c r="DF129" s="582">
        <f>DJ129+DL129+DN129+DO129</f>
        <v>33263.019999999997</v>
      </c>
      <c r="DG129" s="582"/>
      <c r="DH129" s="582"/>
      <c r="DI129" s="582"/>
      <c r="DJ129" s="582"/>
      <c r="DK129" s="582"/>
      <c r="DL129" s="582"/>
      <c r="DM129" s="582"/>
      <c r="DN129" s="582">
        <v>6652.6039999999994</v>
      </c>
      <c r="DO129" s="582">
        <v>26610.415999999997</v>
      </c>
      <c r="DP129" s="582"/>
      <c r="DQ129" s="582">
        <v>2661.0415999999996</v>
      </c>
      <c r="DR129" s="582">
        <v>7983.1247999999996</v>
      </c>
      <c r="DS129" s="582">
        <v>15966.249599999997</v>
      </c>
      <c r="DT129" s="582">
        <v>33263.019999999997</v>
      </c>
      <c r="DU129" s="582"/>
      <c r="DV129" s="582"/>
      <c r="DW129" s="582"/>
      <c r="DX129" s="582"/>
      <c r="DY129" s="582"/>
      <c r="DZ129" s="582"/>
      <c r="EA129" s="582"/>
      <c r="EB129" s="582">
        <v>33573.360000000001</v>
      </c>
      <c r="EC129" s="582"/>
      <c r="ED129" s="582">
        <f>CQ129*1.18+DB129-DC129-DF129</f>
        <v>0</v>
      </c>
      <c r="EE129" s="582"/>
      <c r="EF129" s="582"/>
      <c r="EG129" s="582">
        <v>0</v>
      </c>
      <c r="EH129" s="582">
        <f>EI129+EJ129+EK129+EL129</f>
        <v>0</v>
      </c>
      <c r="EI129" s="582"/>
      <c r="EJ129" s="582"/>
      <c r="EK129" s="582"/>
      <c r="EL129" s="582"/>
      <c r="EM129" s="582">
        <v>0</v>
      </c>
      <c r="EN129" s="582">
        <v>0</v>
      </c>
      <c r="EO129" s="582">
        <v>0</v>
      </c>
      <c r="EP129" s="582">
        <v>59500</v>
      </c>
      <c r="EQ129" s="582"/>
      <c r="ER129" s="582">
        <f>CK129+CQ129-EH129</f>
        <v>28189</v>
      </c>
      <c r="ES129" s="584"/>
      <c r="ET129" s="585">
        <f>CQ129*0.18</f>
        <v>5074.0199999999995</v>
      </c>
      <c r="EU129" s="582">
        <f>EH129*0.18</f>
        <v>0</v>
      </c>
      <c r="EV129" s="586">
        <v>2012</v>
      </c>
      <c r="EW129" s="587">
        <f>CQ129/$CQ$6</f>
        <v>3.0766882920631685E-3</v>
      </c>
      <c r="EX129" s="582">
        <f>SUMIF(GT129,$GT$13,CQ129)</f>
        <v>0</v>
      </c>
      <c r="EY129" s="582">
        <f>SUMIF(GT129,$GT$101,CQ129)</f>
        <v>0</v>
      </c>
      <c r="EZ129" s="582">
        <f>SUMIF(GT129,$GT$101,CQ129)</f>
        <v>0</v>
      </c>
      <c r="FA129" s="582">
        <f>SUMIF(GT129,$GT$16,CQ129)</f>
        <v>0</v>
      </c>
      <c r="FB129" s="582">
        <f>SUMIF(GT129,$GT$129,CQ129)</f>
        <v>28189</v>
      </c>
      <c r="FC129" s="582"/>
      <c r="FD129" s="582">
        <f>SUMIF(GT129,$GT$104,CQ129)</f>
        <v>0</v>
      </c>
      <c r="FE129" s="582"/>
      <c r="FF129" s="582">
        <f>SUMIF(GT129,$GT$202,CQ129)</f>
        <v>0</v>
      </c>
      <c r="FG129" s="582"/>
      <c r="FH129" s="582"/>
      <c r="FI129" s="582"/>
      <c r="FJ129" s="582"/>
      <c r="FK129" s="582">
        <f>SUMIF(GU129,$GU$13,DF129)</f>
        <v>0</v>
      </c>
      <c r="FL129" s="582">
        <f>SUMIF(GU129,$GU$101,DF129)</f>
        <v>0</v>
      </c>
      <c r="FM129" s="582">
        <f>SUMIF(GU129,$GU$102,DF129)</f>
        <v>0</v>
      </c>
      <c r="FN129" s="582">
        <f>SUMIF(GU129,$GU$16,DF129)</f>
        <v>0</v>
      </c>
      <c r="FO129" s="582">
        <f>SUMIF(GU129,$GU$129,DF129)</f>
        <v>33263.019999999997</v>
      </c>
      <c r="FP129" s="582"/>
      <c r="FQ129" s="582">
        <f>SUMIF(GU129,$GU$97,DF129)</f>
        <v>0</v>
      </c>
      <c r="FR129" s="582"/>
      <c r="FS129" s="582">
        <f>SUMIF(GU129,$GU$205,DF129)</f>
        <v>0</v>
      </c>
      <c r="FT129" s="582"/>
      <c r="FU129" s="582"/>
      <c r="FV129" s="582"/>
      <c r="FW129" s="582"/>
      <c r="FX129" s="582"/>
      <c r="FY129" s="581" t="s">
        <v>417</v>
      </c>
      <c r="FZ129" s="582"/>
      <c r="GA129" s="582"/>
      <c r="GB129" s="582"/>
      <c r="GC129" s="582"/>
      <c r="GD129" s="582"/>
      <c r="GE129" s="582"/>
      <c r="GF129" s="599"/>
      <c r="GG129" s="582"/>
      <c r="GH129" s="582"/>
      <c r="GI129" s="582"/>
      <c r="GJ129" s="582"/>
      <c r="GK129" s="581"/>
      <c r="GL129" s="581"/>
      <c r="GM129" s="581"/>
      <c r="GN129" s="589"/>
      <c r="GO129" s="809" t="s">
        <v>438</v>
      </c>
      <c r="GP129" s="809" t="s">
        <v>1076</v>
      </c>
      <c r="GQ129" s="685"/>
      <c r="GR129" s="1002"/>
      <c r="GS129" s="590"/>
      <c r="GT129" s="811">
        <v>9</v>
      </c>
      <c r="GU129" s="811">
        <v>9</v>
      </c>
      <c r="GV129" s="590"/>
      <c r="GW129" s="590"/>
      <c r="GX129" s="590"/>
      <c r="GY129" s="590"/>
      <c r="GZ129" s="590"/>
      <c r="HA129" s="812">
        <f>IF(GW129=1,AG129,0)</f>
        <v>0</v>
      </c>
      <c r="HB129" s="809">
        <f>IF(GW129=1,EH129,0)</f>
        <v>0</v>
      </c>
      <c r="HC129" s="811">
        <f>IF(GX129=2,AH129,0)</f>
        <v>0</v>
      </c>
      <c r="HD129" s="809">
        <f>IF(GX129=2,EH129,0)</f>
        <v>0</v>
      </c>
      <c r="HE129" s="812">
        <f>IF(GY129=3,AG129,0)</f>
        <v>0</v>
      </c>
      <c r="HF129" s="809">
        <f>IF(GY129=3,EH129,0)</f>
        <v>0</v>
      </c>
      <c r="HG129" s="811">
        <f>IF(GZ129=4,AH129,0)</f>
        <v>0</v>
      </c>
      <c r="HH129" s="809">
        <f>IF(GZ129=4,EH129,0)</f>
        <v>0</v>
      </c>
      <c r="HI129" s="591">
        <f t="shared" si="186"/>
        <v>0</v>
      </c>
      <c r="HL129" s="688">
        <f t="shared" si="185"/>
        <v>0</v>
      </c>
    </row>
    <row r="130" spans="1:220" s="592" customFormat="1" ht="36" outlineLevel="1">
      <c r="A130" s="578" t="s">
        <v>397</v>
      </c>
      <c r="B130" s="579"/>
      <c r="C130" s="580">
        <v>100</v>
      </c>
      <c r="D130" s="580"/>
      <c r="E130" s="580"/>
      <c r="F130" s="271" t="s">
        <v>317</v>
      </c>
      <c r="G130" s="270"/>
      <c r="H130" s="270"/>
      <c r="I130" s="270"/>
      <c r="J130" s="581">
        <v>2010</v>
      </c>
      <c r="K130" s="581">
        <v>2012</v>
      </c>
      <c r="L130" s="582"/>
      <c r="M130" s="582"/>
      <c r="N130" s="582"/>
      <c r="O130" s="582"/>
      <c r="P130" s="273"/>
      <c r="Q130" s="273"/>
      <c r="R130" s="273"/>
      <c r="S130" s="273"/>
      <c r="T130" s="273"/>
      <c r="U130" s="582"/>
      <c r="V130" s="582"/>
      <c r="W130" s="582"/>
      <c r="X130" s="582"/>
      <c r="Y130" s="583"/>
      <c r="Z130" s="582"/>
      <c r="AA130" s="582"/>
      <c r="AB130" s="582"/>
      <c r="AC130" s="583"/>
      <c r="AD130" s="583"/>
      <c r="AE130" s="583"/>
      <c r="AF130" s="583"/>
      <c r="AG130" s="582">
        <f t="shared" si="368"/>
        <v>0</v>
      </c>
      <c r="AH130" s="582">
        <f t="shared" si="368"/>
        <v>0</v>
      </c>
      <c r="AI130" s="582">
        <f t="shared" si="368"/>
        <v>0</v>
      </c>
      <c r="AJ130" s="582">
        <f t="shared" si="368"/>
        <v>0</v>
      </c>
      <c r="AK130" s="582">
        <f>IF(EI130,Y130,0)</f>
        <v>0</v>
      </c>
      <c r="AL130" s="582">
        <f>IF(EI130,AH130,0)</f>
        <v>0</v>
      </c>
      <c r="AM130" s="582"/>
      <c r="AN130" s="582"/>
      <c r="AO130" s="582">
        <f>IF(EJ130,Y130,0)</f>
        <v>0</v>
      </c>
      <c r="AP130" s="582">
        <f>IF(EJ130,AH130,0)</f>
        <v>0</v>
      </c>
      <c r="AQ130" s="582"/>
      <c r="AR130" s="582"/>
      <c r="AS130" s="582">
        <f>IF(EK130,Y130,0)</f>
        <v>0</v>
      </c>
      <c r="AT130" s="582">
        <f>IF(EK130,AH130,0)</f>
        <v>0</v>
      </c>
      <c r="AU130" s="582"/>
      <c r="AV130" s="582"/>
      <c r="AW130" s="582">
        <f>IF(EL130,Y130,0)</f>
        <v>0</v>
      </c>
      <c r="AX130" s="582">
        <f>IF(EL130,AH130,0)</f>
        <v>0</v>
      </c>
      <c r="AY130" s="582"/>
      <c r="AZ130" s="582"/>
      <c r="BA130" s="582"/>
      <c r="BB130" s="582"/>
      <c r="BC130" s="582"/>
      <c r="BD130" s="582"/>
      <c r="BE130" s="582"/>
      <c r="BF130" s="582"/>
      <c r="BG130" s="582"/>
      <c r="BH130" s="582"/>
      <c r="BI130" s="582">
        <v>0</v>
      </c>
      <c r="BJ130" s="582">
        <v>0</v>
      </c>
      <c r="BK130" s="582"/>
      <c r="BL130" s="582"/>
      <c r="BM130" s="582"/>
      <c r="BN130" s="582"/>
      <c r="BO130" s="582"/>
      <c r="BP130" s="582"/>
      <c r="BQ130" s="582"/>
      <c r="BR130" s="582"/>
      <c r="BS130" s="582"/>
      <c r="BT130" s="582"/>
      <c r="BU130" s="582">
        <f>BV130+BW130+BX130+BY130</f>
        <v>70469</v>
      </c>
      <c r="BV130" s="582">
        <v>4000</v>
      </c>
      <c r="BW130" s="582">
        <v>45465</v>
      </c>
      <c r="BX130" s="582">
        <v>20512</v>
      </c>
      <c r="BY130" s="582">
        <v>492</v>
      </c>
      <c r="BZ130" s="582">
        <v>70469</v>
      </c>
      <c r="CA130" s="582"/>
      <c r="CB130" s="582"/>
      <c r="CC130" s="581" t="s">
        <v>425</v>
      </c>
      <c r="CD130" s="582"/>
      <c r="CE130" s="582"/>
      <c r="CF130" s="581"/>
      <c r="CG130" s="581"/>
      <c r="CH130" s="582"/>
      <c r="CI130" s="582"/>
      <c r="CJ130" s="582"/>
      <c r="CK130" s="582"/>
      <c r="CL130" s="582"/>
      <c r="CM130" s="582">
        <v>66469</v>
      </c>
      <c r="CN130" s="582">
        <v>56329.661016949154</v>
      </c>
      <c r="CO130" s="582"/>
      <c r="CP130" s="582">
        <v>45977</v>
      </c>
      <c r="CQ130" s="582">
        <f>CR130+CS130+CT130+CU130</f>
        <v>45977</v>
      </c>
      <c r="CR130" s="582"/>
      <c r="CS130" s="582"/>
      <c r="CT130" s="582">
        <v>9195.4</v>
      </c>
      <c r="CU130" s="582">
        <v>36781.599999999999</v>
      </c>
      <c r="CV130" s="582">
        <v>3678.16</v>
      </c>
      <c r="CW130" s="582">
        <v>11034.48</v>
      </c>
      <c r="CX130" s="582">
        <v>22068.960000000003</v>
      </c>
      <c r="CY130" s="809">
        <f>CL130</f>
        <v>0</v>
      </c>
      <c r="CZ130" s="582">
        <v>20492</v>
      </c>
      <c r="DA130" s="582"/>
      <c r="DB130" s="582"/>
      <c r="DC130" s="582"/>
      <c r="DD130" s="582"/>
      <c r="DE130" s="582">
        <v>54252.86</v>
      </c>
      <c r="DF130" s="582">
        <f>DJ130+DL130+DN130+DO130</f>
        <v>54252.86</v>
      </c>
      <c r="DG130" s="582"/>
      <c r="DH130" s="582"/>
      <c r="DI130" s="582"/>
      <c r="DJ130" s="582"/>
      <c r="DK130" s="582"/>
      <c r="DL130" s="582"/>
      <c r="DM130" s="582"/>
      <c r="DN130" s="582">
        <v>10850.572</v>
      </c>
      <c r="DO130" s="582">
        <v>43402.288</v>
      </c>
      <c r="DP130" s="582"/>
      <c r="DQ130" s="582">
        <v>4340.2287999999999</v>
      </c>
      <c r="DR130" s="582">
        <v>13020.686400000001</v>
      </c>
      <c r="DS130" s="582">
        <v>26041.372800000005</v>
      </c>
      <c r="DT130" s="582">
        <v>54252.86</v>
      </c>
      <c r="DU130" s="582"/>
      <c r="DV130" s="582"/>
      <c r="DW130" s="582"/>
      <c r="DX130" s="582"/>
      <c r="DY130" s="582"/>
      <c r="DZ130" s="582"/>
      <c r="EA130" s="582"/>
      <c r="EB130" s="582">
        <v>24180.559999999998</v>
      </c>
      <c r="EC130" s="582"/>
      <c r="ED130" s="582">
        <f>CQ130*1.18+DB130-DC130-DF130</f>
        <v>0</v>
      </c>
      <c r="EE130" s="582"/>
      <c r="EF130" s="582"/>
      <c r="EG130" s="582">
        <v>0</v>
      </c>
      <c r="EH130" s="582">
        <f>EI130+EJ130+EK130+EL130</f>
        <v>0</v>
      </c>
      <c r="EI130" s="582"/>
      <c r="EJ130" s="582"/>
      <c r="EK130" s="582"/>
      <c r="EL130" s="582"/>
      <c r="EM130" s="582">
        <v>0</v>
      </c>
      <c r="EN130" s="582">
        <v>0</v>
      </c>
      <c r="EO130" s="582">
        <v>0</v>
      </c>
      <c r="EP130" s="582">
        <v>70469</v>
      </c>
      <c r="EQ130" s="582"/>
      <c r="ER130" s="582">
        <f>CK130+CQ130-EH130</f>
        <v>45977</v>
      </c>
      <c r="ES130" s="584"/>
      <c r="ET130" s="585">
        <f>CQ130*0.18</f>
        <v>8275.86</v>
      </c>
      <c r="EU130" s="582">
        <f>EH130*0.18</f>
        <v>0</v>
      </c>
      <c r="EV130" s="586">
        <v>2012</v>
      </c>
      <c r="EW130" s="587">
        <f>CQ130/$CQ$6</f>
        <v>5.0181594807970588E-3</v>
      </c>
      <c r="EX130" s="582">
        <f>SUMIF(GT130,$GT$13,CQ130)</f>
        <v>0</v>
      </c>
      <c r="EY130" s="582">
        <f>SUMIF(GT130,$GT$101,CQ130)</f>
        <v>0</v>
      </c>
      <c r="EZ130" s="582">
        <f>SUMIF(GT130,$GT$101,CQ130)</f>
        <v>0</v>
      </c>
      <c r="FA130" s="582">
        <f>SUMIF(GT130,$GT$16,CQ130)</f>
        <v>0</v>
      </c>
      <c r="FB130" s="582">
        <f>SUMIF(GT130,$GT$129,CQ130)</f>
        <v>45977</v>
      </c>
      <c r="FC130" s="582"/>
      <c r="FD130" s="582">
        <f>SUMIF(GT130,$GT$104,CQ130)</f>
        <v>0</v>
      </c>
      <c r="FE130" s="582"/>
      <c r="FF130" s="582">
        <f>SUMIF(GT130,$GT$202,CQ130)</f>
        <v>0</v>
      </c>
      <c r="FG130" s="582"/>
      <c r="FH130" s="582"/>
      <c r="FI130" s="582"/>
      <c r="FJ130" s="582"/>
      <c r="FK130" s="582">
        <f>SUMIF(GU130,$GU$13,DF130)</f>
        <v>0</v>
      </c>
      <c r="FL130" s="582">
        <f>SUMIF(GU130,$GU$101,DF130)</f>
        <v>0</v>
      </c>
      <c r="FM130" s="582">
        <f>SUMIF(GU130,$GU$102,DF130)</f>
        <v>0</v>
      </c>
      <c r="FN130" s="582">
        <f>SUMIF(GU130,$GU$16,DF130)</f>
        <v>0</v>
      </c>
      <c r="FO130" s="582">
        <f>SUMIF(GU130,$GU$129,DF130)</f>
        <v>54252.86</v>
      </c>
      <c r="FP130" s="582"/>
      <c r="FQ130" s="582">
        <f>SUMIF(GU130,$GU$97,DF130)</f>
        <v>0</v>
      </c>
      <c r="FR130" s="582"/>
      <c r="FS130" s="582">
        <f>SUMIF(GU130,$GU$205,DF130)</f>
        <v>0</v>
      </c>
      <c r="FT130" s="582"/>
      <c r="FU130" s="582"/>
      <c r="FV130" s="582"/>
      <c r="FW130" s="582"/>
      <c r="FX130" s="582"/>
      <c r="FY130" s="581" t="s">
        <v>417</v>
      </c>
      <c r="FZ130" s="582"/>
      <c r="GA130" s="582"/>
      <c r="GB130" s="582"/>
      <c r="GC130" s="582"/>
      <c r="GD130" s="582"/>
      <c r="GE130" s="582"/>
      <c r="GF130" s="599"/>
      <c r="GG130" s="582"/>
      <c r="GH130" s="582"/>
      <c r="GI130" s="582"/>
      <c r="GJ130" s="582"/>
      <c r="GK130" s="581"/>
      <c r="GL130" s="581"/>
      <c r="GM130" s="581"/>
      <c r="GN130" s="589"/>
      <c r="GO130" s="809"/>
      <c r="GP130" s="809" t="s">
        <v>1076</v>
      </c>
      <c r="GQ130" s="685"/>
      <c r="GR130" s="1002"/>
      <c r="GS130" s="590"/>
      <c r="GT130" s="811">
        <v>9</v>
      </c>
      <c r="GU130" s="811">
        <v>9</v>
      </c>
      <c r="GV130" s="590"/>
      <c r="GW130" s="590"/>
      <c r="GX130" s="590"/>
      <c r="GY130" s="590"/>
      <c r="GZ130" s="590"/>
      <c r="HA130" s="812">
        <f>IF(GW130=1,AG130,0)</f>
        <v>0</v>
      </c>
      <c r="HB130" s="809">
        <f>IF(GW130=1,EH130,0)</f>
        <v>0</v>
      </c>
      <c r="HC130" s="811">
        <f>IF(GX130=2,AH130,0)</f>
        <v>0</v>
      </c>
      <c r="HD130" s="809">
        <f>IF(GX130=2,EH130,0)</f>
        <v>0</v>
      </c>
      <c r="HE130" s="812">
        <f>IF(GY130=3,AG130,0)</f>
        <v>0</v>
      </c>
      <c r="HF130" s="809">
        <f>IF(GY130=3,EH130,0)</f>
        <v>0</v>
      </c>
      <c r="HG130" s="811">
        <f>IF(GZ130=4,AH130,0)</f>
        <v>0</v>
      </c>
      <c r="HH130" s="809">
        <f>IF(GZ130=4,EH130,0)</f>
        <v>0</v>
      </c>
      <c r="HI130" s="591">
        <f t="shared" si="186"/>
        <v>0</v>
      </c>
      <c r="HL130" s="688">
        <f t="shared" si="185"/>
        <v>0</v>
      </c>
    </row>
    <row r="131" spans="1:220" s="592" customFormat="1" outlineLevel="1">
      <c r="A131" s="578" t="s">
        <v>397</v>
      </c>
      <c r="B131" s="579"/>
      <c r="C131" s="580">
        <v>101</v>
      </c>
      <c r="D131" s="580"/>
      <c r="E131" s="580"/>
      <c r="F131" s="271" t="s">
        <v>318</v>
      </c>
      <c r="G131" s="270"/>
      <c r="H131" s="270"/>
      <c r="I131" s="270"/>
      <c r="J131" s="581">
        <v>2010</v>
      </c>
      <c r="K131" s="581">
        <v>2013</v>
      </c>
      <c r="L131" s="582"/>
      <c r="M131" s="582"/>
      <c r="N131" s="582"/>
      <c r="O131" s="582"/>
      <c r="P131" s="273"/>
      <c r="Q131" s="273"/>
      <c r="R131" s="273"/>
      <c r="S131" s="273"/>
      <c r="T131" s="273"/>
      <c r="U131" s="582"/>
      <c r="V131" s="582"/>
      <c r="W131" s="582"/>
      <c r="X131" s="582"/>
      <c r="Y131" s="583"/>
      <c r="Z131" s="582"/>
      <c r="AA131" s="582"/>
      <c r="AB131" s="582"/>
      <c r="AC131" s="583"/>
      <c r="AD131" s="583"/>
      <c r="AE131" s="583"/>
      <c r="AF131" s="583"/>
      <c r="AG131" s="582">
        <f t="shared" si="368"/>
        <v>0</v>
      </c>
      <c r="AH131" s="582">
        <f t="shared" si="368"/>
        <v>0</v>
      </c>
      <c r="AI131" s="582">
        <f t="shared" si="368"/>
        <v>0</v>
      </c>
      <c r="AJ131" s="582">
        <f t="shared" si="368"/>
        <v>0</v>
      </c>
      <c r="AK131" s="582">
        <f>IF(EI131,Y131,0)</f>
        <v>0</v>
      </c>
      <c r="AL131" s="582">
        <f>IF(EI131,AH131,0)</f>
        <v>0</v>
      </c>
      <c r="AM131" s="582"/>
      <c r="AN131" s="582"/>
      <c r="AO131" s="582">
        <f>IF(EJ131,Y131,0)</f>
        <v>0</v>
      </c>
      <c r="AP131" s="582">
        <f>IF(EJ131,AH131,0)</f>
        <v>0</v>
      </c>
      <c r="AQ131" s="582"/>
      <c r="AR131" s="582"/>
      <c r="AS131" s="582">
        <f>IF(EK131,Y131,0)</f>
        <v>0</v>
      </c>
      <c r="AT131" s="582">
        <f>IF(EK131,AH131,0)</f>
        <v>0</v>
      </c>
      <c r="AU131" s="582"/>
      <c r="AV131" s="582"/>
      <c r="AW131" s="582">
        <f>IF(EL131,Y131,0)</f>
        <v>0</v>
      </c>
      <c r="AX131" s="582">
        <f>IF(EL131,AH131,0)</f>
        <v>0</v>
      </c>
      <c r="AY131" s="582"/>
      <c r="AZ131" s="582"/>
      <c r="BA131" s="582"/>
      <c r="BB131" s="582"/>
      <c r="BC131" s="582"/>
      <c r="BD131" s="582"/>
      <c r="BE131" s="582"/>
      <c r="BF131" s="582"/>
      <c r="BG131" s="582"/>
      <c r="BH131" s="582"/>
      <c r="BI131" s="582">
        <v>0</v>
      </c>
      <c r="BJ131" s="582">
        <v>0</v>
      </c>
      <c r="BK131" s="582"/>
      <c r="BL131" s="582"/>
      <c r="BM131" s="582"/>
      <c r="BN131" s="582"/>
      <c r="BO131" s="582"/>
      <c r="BP131" s="582"/>
      <c r="BQ131" s="582"/>
      <c r="BR131" s="582"/>
      <c r="BS131" s="582"/>
      <c r="BT131" s="582"/>
      <c r="BU131" s="582">
        <f>BV131+BW131+BX131+BY131</f>
        <v>297920</v>
      </c>
      <c r="BV131" s="582">
        <v>29994</v>
      </c>
      <c r="BW131" s="582">
        <v>27926</v>
      </c>
      <c r="BX131" s="582">
        <v>240000</v>
      </c>
      <c r="BY131" s="582"/>
      <c r="BZ131" s="582">
        <v>297920</v>
      </c>
      <c r="CA131" s="582"/>
      <c r="CB131" s="582"/>
      <c r="CC131" s="581" t="s">
        <v>425</v>
      </c>
      <c r="CD131" s="582"/>
      <c r="CE131" s="582"/>
      <c r="CF131" s="581"/>
      <c r="CG131" s="581"/>
      <c r="CH131" s="582"/>
      <c r="CI131" s="582"/>
      <c r="CJ131" s="582"/>
      <c r="CK131" s="582"/>
      <c r="CL131" s="582"/>
      <c r="CM131" s="582">
        <v>267926</v>
      </c>
      <c r="CN131" s="582">
        <v>227055.93220338985</v>
      </c>
      <c r="CO131" s="582"/>
      <c r="CP131" s="582">
        <v>68870</v>
      </c>
      <c r="CQ131" s="582">
        <f>CR131+CS131+CT131+CU131</f>
        <v>68870</v>
      </c>
      <c r="CR131" s="582"/>
      <c r="CS131" s="582">
        <v>20661</v>
      </c>
      <c r="CT131" s="582">
        <v>20661</v>
      </c>
      <c r="CU131" s="582">
        <v>27548</v>
      </c>
      <c r="CV131" s="582">
        <v>2754.8</v>
      </c>
      <c r="CW131" s="582">
        <v>8264.4</v>
      </c>
      <c r="CX131" s="582">
        <v>16528.800000000003</v>
      </c>
      <c r="CY131" s="809">
        <f>CL131</f>
        <v>0</v>
      </c>
      <c r="CZ131" s="582">
        <v>94056</v>
      </c>
      <c r="DA131" s="582">
        <v>105000</v>
      </c>
      <c r="DB131" s="582"/>
      <c r="DC131" s="582"/>
      <c r="DD131" s="582"/>
      <c r="DE131" s="582">
        <v>81266.600000000006</v>
      </c>
      <c r="DF131" s="582">
        <f>DJ131+DL131+DN131+DO131</f>
        <v>81266.599999999991</v>
      </c>
      <c r="DG131" s="582"/>
      <c r="DH131" s="582"/>
      <c r="DI131" s="582"/>
      <c r="DJ131" s="582"/>
      <c r="DK131" s="582"/>
      <c r="DL131" s="582">
        <v>24379.979999999996</v>
      </c>
      <c r="DM131" s="582"/>
      <c r="DN131" s="582">
        <v>24379.979999999996</v>
      </c>
      <c r="DO131" s="582">
        <v>32506.639999999999</v>
      </c>
      <c r="DP131" s="582"/>
      <c r="DQ131" s="582">
        <v>3250.6640000000002</v>
      </c>
      <c r="DR131" s="582">
        <v>9751.9920000000002</v>
      </c>
      <c r="DS131" s="582">
        <v>19503.983999999997</v>
      </c>
      <c r="DT131" s="582">
        <v>81266.599999999991</v>
      </c>
      <c r="DU131" s="582"/>
      <c r="DV131" s="582"/>
      <c r="DW131" s="582"/>
      <c r="DX131" s="582"/>
      <c r="DY131" s="582"/>
      <c r="DZ131" s="582"/>
      <c r="EA131" s="582"/>
      <c r="EB131" s="582">
        <v>110986.07999999999</v>
      </c>
      <c r="EC131" s="582">
        <v>123900</v>
      </c>
      <c r="ED131" s="582">
        <f>CQ131*1.18+DB131-DC131-DF131</f>
        <v>0</v>
      </c>
      <c r="EE131" s="582"/>
      <c r="EF131" s="582"/>
      <c r="EG131" s="582">
        <v>0</v>
      </c>
      <c r="EH131" s="582">
        <f>EI131+EJ131+EK131+EL131</f>
        <v>0</v>
      </c>
      <c r="EI131" s="582"/>
      <c r="EJ131" s="582"/>
      <c r="EK131" s="582"/>
      <c r="EL131" s="582"/>
      <c r="EM131" s="582">
        <v>0</v>
      </c>
      <c r="EN131" s="582">
        <v>0</v>
      </c>
      <c r="EO131" s="582">
        <v>0</v>
      </c>
      <c r="EP131" s="582"/>
      <c r="EQ131" s="582">
        <v>297920</v>
      </c>
      <c r="ER131" s="582">
        <f>CK131+CQ131-EH131</f>
        <v>68870</v>
      </c>
      <c r="ES131" s="584"/>
      <c r="ET131" s="585">
        <f>CQ131*0.18</f>
        <v>12396.6</v>
      </c>
      <c r="EU131" s="582">
        <f>EH131*0.18</f>
        <v>0</v>
      </c>
      <c r="EV131" s="586">
        <v>2013</v>
      </c>
      <c r="EW131" s="587">
        <f>CQ131/$CQ$6</f>
        <v>7.5168158740782009E-3</v>
      </c>
      <c r="EX131" s="582">
        <f>SUMIF(GT131,$GT$13,CQ131)</f>
        <v>0</v>
      </c>
      <c r="EY131" s="582">
        <f>SUMIF(GT131,$GT$101,CQ131)</f>
        <v>0</v>
      </c>
      <c r="EZ131" s="582">
        <f>SUMIF(GT131,$GT$101,CQ131)</f>
        <v>0</v>
      </c>
      <c r="FA131" s="582">
        <f>SUMIF(GT131,$GT$16,CQ131)</f>
        <v>0</v>
      </c>
      <c r="FB131" s="582">
        <f>SUMIF(GT131,$GT$129,CQ131)</f>
        <v>68870</v>
      </c>
      <c r="FC131" s="582"/>
      <c r="FD131" s="582">
        <f>SUMIF(GT131,$GT$104,CQ131)</f>
        <v>0</v>
      </c>
      <c r="FE131" s="582"/>
      <c r="FF131" s="582">
        <f>SUMIF(GT131,$GT$202,CQ131)</f>
        <v>0</v>
      </c>
      <c r="FG131" s="582"/>
      <c r="FH131" s="582"/>
      <c r="FI131" s="582"/>
      <c r="FJ131" s="582"/>
      <c r="FK131" s="582">
        <f>SUMIF(GU131,$GU$13,DF131)</f>
        <v>0</v>
      </c>
      <c r="FL131" s="582">
        <f>SUMIF(GU131,$GU$101,DF131)</f>
        <v>0</v>
      </c>
      <c r="FM131" s="582">
        <f>SUMIF(GU131,$GU$102,DF131)</f>
        <v>0</v>
      </c>
      <c r="FN131" s="582">
        <f>SUMIF(GU131,$GU$16,DF131)</f>
        <v>0</v>
      </c>
      <c r="FO131" s="582">
        <f>SUMIF(GU131,$GU$129,DF131)</f>
        <v>81266.599999999991</v>
      </c>
      <c r="FP131" s="582"/>
      <c r="FQ131" s="582">
        <f>SUMIF(GU131,$GU$97,DF131)</f>
        <v>0</v>
      </c>
      <c r="FR131" s="582"/>
      <c r="FS131" s="582">
        <f>SUMIF(GU131,$GU$205,DF131)</f>
        <v>0</v>
      </c>
      <c r="FT131" s="582"/>
      <c r="FU131" s="582"/>
      <c r="FV131" s="582"/>
      <c r="FW131" s="582"/>
      <c r="FX131" s="582"/>
      <c r="FY131" s="581" t="s">
        <v>417</v>
      </c>
      <c r="FZ131" s="582"/>
      <c r="GA131" s="582"/>
      <c r="GB131" s="582"/>
      <c r="GC131" s="582"/>
      <c r="GD131" s="582"/>
      <c r="GE131" s="582"/>
      <c r="GF131" s="599"/>
      <c r="GG131" s="582"/>
      <c r="GH131" s="582"/>
      <c r="GI131" s="582"/>
      <c r="GJ131" s="582"/>
      <c r="GK131" s="581"/>
      <c r="GL131" s="581"/>
      <c r="GM131" s="581"/>
      <c r="GN131" s="589"/>
      <c r="GO131" s="809"/>
      <c r="GP131" s="809" t="s">
        <v>1076</v>
      </c>
      <c r="GQ131" s="685"/>
      <c r="GR131" s="1002"/>
      <c r="GS131" s="590"/>
      <c r="GT131" s="811">
        <v>9</v>
      </c>
      <c r="GU131" s="811">
        <v>9</v>
      </c>
      <c r="GV131" s="590"/>
      <c r="GW131" s="590"/>
      <c r="GX131" s="590"/>
      <c r="GY131" s="590"/>
      <c r="GZ131" s="590"/>
      <c r="HA131" s="812">
        <f>IF(GW131=1,AG131,0)</f>
        <v>0</v>
      </c>
      <c r="HB131" s="809">
        <f>IF(GW131=1,EH131,0)</f>
        <v>0</v>
      </c>
      <c r="HC131" s="811">
        <f>IF(GX131=2,AH131,0)</f>
        <v>0</v>
      </c>
      <c r="HD131" s="809">
        <f>IF(GX131=2,EH131,0)</f>
        <v>0</v>
      </c>
      <c r="HE131" s="812">
        <f>IF(GY131=3,AG131,0)</f>
        <v>0</v>
      </c>
      <c r="HF131" s="809">
        <f>IF(GY131=3,EH131,0)</f>
        <v>0</v>
      </c>
      <c r="HG131" s="811">
        <f>IF(GZ131=4,AH131,0)</f>
        <v>0</v>
      </c>
      <c r="HH131" s="809">
        <f>IF(GZ131=4,EH131,0)</f>
        <v>0</v>
      </c>
      <c r="HI131" s="591">
        <f t="shared" si="186"/>
        <v>0</v>
      </c>
      <c r="HL131" s="688">
        <f t="shared" si="185"/>
        <v>0</v>
      </c>
    </row>
    <row r="132" spans="1:220" s="614" customFormat="1">
      <c r="A132" s="550">
        <v>0</v>
      </c>
      <c r="B132" s="573" t="s">
        <v>526</v>
      </c>
      <c r="C132" s="574"/>
      <c r="D132" s="574"/>
      <c r="E132" s="574"/>
      <c r="F132" s="603" t="s">
        <v>811</v>
      </c>
      <c r="G132" s="604"/>
      <c r="H132" s="604"/>
      <c r="I132" s="604"/>
      <c r="J132" s="560"/>
      <c r="K132" s="560"/>
      <c r="L132" s="561"/>
      <c r="M132" s="561"/>
      <c r="N132" s="561"/>
      <c r="O132" s="561"/>
      <c r="P132" s="936"/>
      <c r="Q132" s="936"/>
      <c r="R132" s="936"/>
      <c r="S132" s="936"/>
      <c r="T132" s="936"/>
      <c r="U132" s="561"/>
      <c r="V132" s="561"/>
      <c r="W132" s="561"/>
      <c r="X132" s="561"/>
      <c r="Y132" s="605"/>
      <c r="Z132" s="561"/>
      <c r="AA132" s="561"/>
      <c r="AB132" s="561"/>
      <c r="AC132" s="605"/>
      <c r="AD132" s="605"/>
      <c r="AE132" s="605"/>
      <c r="AF132" s="605"/>
      <c r="AG132" s="561"/>
      <c r="AH132" s="561"/>
      <c r="AI132" s="561"/>
      <c r="AJ132" s="561"/>
      <c r="AK132" s="561"/>
      <c r="AL132" s="561"/>
      <c r="AM132" s="561"/>
      <c r="AN132" s="561"/>
      <c r="AO132" s="561"/>
      <c r="AP132" s="561"/>
      <c r="AQ132" s="561"/>
      <c r="AR132" s="561"/>
      <c r="AS132" s="561"/>
      <c r="AT132" s="561"/>
      <c r="AU132" s="561"/>
      <c r="AV132" s="561"/>
      <c r="AW132" s="561"/>
      <c r="AX132" s="561"/>
      <c r="AY132" s="561"/>
      <c r="AZ132" s="561"/>
      <c r="BA132" s="561"/>
      <c r="BB132" s="561"/>
      <c r="BC132" s="561"/>
      <c r="BD132" s="561"/>
      <c r="BE132" s="561"/>
      <c r="BF132" s="561"/>
      <c r="BG132" s="561"/>
      <c r="BH132" s="561"/>
      <c r="BI132" s="561"/>
      <c r="BJ132" s="561"/>
      <c r="BK132" s="561"/>
      <c r="BL132" s="561"/>
      <c r="BM132" s="561"/>
      <c r="BN132" s="561"/>
      <c r="BO132" s="561"/>
      <c r="BP132" s="561"/>
      <c r="BQ132" s="561"/>
      <c r="BR132" s="561"/>
      <c r="BS132" s="561"/>
      <c r="BT132" s="561"/>
      <c r="BU132" s="561"/>
      <c r="BV132" s="561"/>
      <c r="BW132" s="561"/>
      <c r="BX132" s="561"/>
      <c r="BY132" s="561"/>
      <c r="BZ132" s="561"/>
      <c r="CA132" s="561"/>
      <c r="CB132" s="561"/>
      <c r="CC132" s="560"/>
      <c r="CD132" s="561"/>
      <c r="CE132" s="561"/>
      <c r="CF132" s="560"/>
      <c r="CG132" s="560"/>
      <c r="CH132" s="561"/>
      <c r="CI132" s="561"/>
      <c r="CJ132" s="561"/>
      <c r="CK132" s="561"/>
      <c r="CL132" s="561"/>
      <c r="CM132" s="561"/>
      <c r="CN132" s="561"/>
      <c r="CO132" s="561"/>
      <c r="CP132" s="561"/>
      <c r="CQ132" s="561"/>
      <c r="CR132" s="561"/>
      <c r="CS132" s="561"/>
      <c r="CT132" s="561"/>
      <c r="CU132" s="561"/>
      <c r="CV132" s="561"/>
      <c r="CW132" s="561"/>
      <c r="CX132" s="561"/>
      <c r="CY132" s="606"/>
      <c r="CZ132" s="561"/>
      <c r="DA132" s="561"/>
      <c r="DB132" s="561"/>
      <c r="DC132" s="561"/>
      <c r="DD132" s="561"/>
      <c r="DE132" s="561"/>
      <c r="DF132" s="561"/>
      <c r="DG132" s="561"/>
      <c r="DH132" s="561"/>
      <c r="DI132" s="561"/>
      <c r="DJ132" s="561"/>
      <c r="DK132" s="561"/>
      <c r="DL132" s="561"/>
      <c r="DM132" s="561"/>
      <c r="DN132" s="561"/>
      <c r="DO132" s="561"/>
      <c r="DP132" s="561"/>
      <c r="DQ132" s="561"/>
      <c r="DR132" s="561"/>
      <c r="DS132" s="561"/>
      <c r="DT132" s="561"/>
      <c r="DU132" s="561"/>
      <c r="DV132" s="561"/>
      <c r="DW132" s="561"/>
      <c r="DX132" s="561"/>
      <c r="DY132" s="561"/>
      <c r="DZ132" s="561"/>
      <c r="EA132" s="561"/>
      <c r="EB132" s="561"/>
      <c r="EC132" s="561"/>
      <c r="ED132" s="561"/>
      <c r="EE132" s="561"/>
      <c r="EF132" s="561"/>
      <c r="EG132" s="561"/>
      <c r="EH132" s="561"/>
      <c r="EI132" s="561"/>
      <c r="EJ132" s="561"/>
      <c r="EK132" s="561"/>
      <c r="EL132" s="561"/>
      <c r="EM132" s="561"/>
      <c r="EN132" s="561"/>
      <c r="EO132" s="561"/>
      <c r="EP132" s="561"/>
      <c r="EQ132" s="561"/>
      <c r="ER132" s="561"/>
      <c r="ES132" s="607"/>
      <c r="ET132" s="608"/>
      <c r="EU132" s="561"/>
      <c r="EV132" s="561"/>
      <c r="EW132" s="609"/>
      <c r="EX132" s="561"/>
      <c r="EY132" s="561"/>
      <c r="EZ132" s="561"/>
      <c r="FA132" s="561"/>
      <c r="FB132" s="561"/>
      <c r="FC132" s="561"/>
      <c r="FD132" s="561"/>
      <c r="FE132" s="561"/>
      <c r="FF132" s="561"/>
      <c r="FG132" s="561"/>
      <c r="FH132" s="561"/>
      <c r="FI132" s="561"/>
      <c r="FJ132" s="561"/>
      <c r="FK132" s="561"/>
      <c r="FL132" s="561"/>
      <c r="FM132" s="561"/>
      <c r="FN132" s="561"/>
      <c r="FO132" s="561"/>
      <c r="FP132" s="561"/>
      <c r="FQ132" s="561"/>
      <c r="FR132" s="561"/>
      <c r="FS132" s="561"/>
      <c r="FT132" s="561"/>
      <c r="FU132" s="561"/>
      <c r="FV132" s="561"/>
      <c r="FW132" s="561"/>
      <c r="FX132" s="561"/>
      <c r="FY132" s="561"/>
      <c r="FZ132" s="561"/>
      <c r="GA132" s="561"/>
      <c r="GB132" s="561"/>
      <c r="GC132" s="561"/>
      <c r="GD132" s="561"/>
      <c r="GE132" s="561"/>
      <c r="GF132" s="562"/>
      <c r="GG132" s="561"/>
      <c r="GH132" s="561"/>
      <c r="GI132" s="561"/>
      <c r="GJ132" s="561"/>
      <c r="GK132" s="560"/>
      <c r="GL132" s="560"/>
      <c r="GM132" s="560"/>
      <c r="GN132" s="610"/>
      <c r="GO132" s="819"/>
      <c r="GP132" s="819"/>
      <c r="GQ132" s="683"/>
      <c r="GR132" s="1000"/>
      <c r="GS132" s="611"/>
      <c r="GT132" s="820"/>
      <c r="GU132" s="820"/>
      <c r="GV132" s="611"/>
      <c r="GW132" s="611"/>
      <c r="GX132" s="611"/>
      <c r="GY132" s="611"/>
      <c r="GZ132" s="611"/>
      <c r="HA132" s="612"/>
      <c r="HB132" s="611"/>
      <c r="HC132" s="611"/>
      <c r="HD132" s="611"/>
      <c r="HE132" s="613"/>
      <c r="HF132" s="611"/>
      <c r="HG132" s="611"/>
      <c r="HH132" s="611"/>
      <c r="HI132" s="591">
        <f t="shared" si="186"/>
        <v>0</v>
      </c>
      <c r="HL132" s="688">
        <f t="shared" si="185"/>
        <v>0</v>
      </c>
    </row>
    <row r="133" spans="1:220" s="576" customFormat="1">
      <c r="A133" s="550">
        <v>0</v>
      </c>
      <c r="B133" s="558" t="s">
        <v>812</v>
      </c>
      <c r="C133" s="574"/>
      <c r="D133" s="574"/>
      <c r="E133" s="574"/>
      <c r="F133" s="269" t="s">
        <v>813</v>
      </c>
      <c r="G133" s="577"/>
      <c r="H133" s="577"/>
      <c r="I133" s="577"/>
      <c r="J133" s="565"/>
      <c r="K133" s="565"/>
      <c r="L133" s="566"/>
      <c r="M133" s="566"/>
      <c r="N133" s="566"/>
      <c r="O133" s="566"/>
      <c r="P133" s="936"/>
      <c r="Q133" s="936"/>
      <c r="R133" s="936"/>
      <c r="S133" s="936"/>
      <c r="T133" s="936"/>
      <c r="U133" s="566">
        <f t="shared" ref="U133:AZ133" si="369">U134+U136+U138+U139+U140+U141+U142</f>
        <v>0</v>
      </c>
      <c r="V133" s="566">
        <f t="shared" si="369"/>
        <v>0</v>
      </c>
      <c r="W133" s="566">
        <f t="shared" si="369"/>
        <v>0</v>
      </c>
      <c r="X133" s="566">
        <f t="shared" si="369"/>
        <v>0</v>
      </c>
      <c r="Y133" s="567">
        <f t="shared" si="369"/>
        <v>0</v>
      </c>
      <c r="Z133" s="566">
        <f t="shared" si="369"/>
        <v>0</v>
      </c>
      <c r="AA133" s="566">
        <f t="shared" si="369"/>
        <v>0</v>
      </c>
      <c r="AB133" s="566">
        <f t="shared" si="369"/>
        <v>0</v>
      </c>
      <c r="AC133" s="567">
        <f t="shared" si="369"/>
        <v>0</v>
      </c>
      <c r="AD133" s="567">
        <f t="shared" si="369"/>
        <v>0</v>
      </c>
      <c r="AE133" s="567">
        <f t="shared" si="369"/>
        <v>0</v>
      </c>
      <c r="AF133" s="567">
        <f t="shared" si="369"/>
        <v>0</v>
      </c>
      <c r="AG133" s="566">
        <f t="shared" si="369"/>
        <v>0</v>
      </c>
      <c r="AH133" s="566">
        <f t="shared" si="369"/>
        <v>0</v>
      </c>
      <c r="AI133" s="566">
        <f t="shared" si="369"/>
        <v>0</v>
      </c>
      <c r="AJ133" s="566">
        <f t="shared" si="369"/>
        <v>0</v>
      </c>
      <c r="AK133" s="566">
        <f t="shared" si="369"/>
        <v>0</v>
      </c>
      <c r="AL133" s="566">
        <f t="shared" si="369"/>
        <v>0</v>
      </c>
      <c r="AM133" s="566">
        <f t="shared" si="369"/>
        <v>0</v>
      </c>
      <c r="AN133" s="566">
        <f t="shared" si="369"/>
        <v>0</v>
      </c>
      <c r="AO133" s="566">
        <f t="shared" si="369"/>
        <v>0</v>
      </c>
      <c r="AP133" s="566">
        <f t="shared" si="369"/>
        <v>0</v>
      </c>
      <c r="AQ133" s="566">
        <f t="shared" si="369"/>
        <v>0</v>
      </c>
      <c r="AR133" s="566">
        <f t="shared" si="369"/>
        <v>0</v>
      </c>
      <c r="AS133" s="566">
        <f t="shared" si="369"/>
        <v>0</v>
      </c>
      <c r="AT133" s="566">
        <f t="shared" si="369"/>
        <v>0</v>
      </c>
      <c r="AU133" s="566">
        <f t="shared" si="369"/>
        <v>0</v>
      </c>
      <c r="AV133" s="566">
        <f t="shared" si="369"/>
        <v>0</v>
      </c>
      <c r="AW133" s="566">
        <f t="shared" si="369"/>
        <v>0</v>
      </c>
      <c r="AX133" s="566">
        <f t="shared" si="369"/>
        <v>0</v>
      </c>
      <c r="AY133" s="566">
        <f t="shared" si="369"/>
        <v>0</v>
      </c>
      <c r="AZ133" s="566">
        <f t="shared" si="369"/>
        <v>0</v>
      </c>
      <c r="BA133" s="566">
        <f t="shared" ref="BA133:CB133" si="370">BA134+BA136+BA138+BA139+BA140+BA141+BA142</f>
        <v>0</v>
      </c>
      <c r="BB133" s="566">
        <f t="shared" si="370"/>
        <v>0</v>
      </c>
      <c r="BC133" s="566">
        <f t="shared" si="370"/>
        <v>0</v>
      </c>
      <c r="BD133" s="566">
        <f t="shared" si="370"/>
        <v>0</v>
      </c>
      <c r="BE133" s="566">
        <f t="shared" si="370"/>
        <v>0</v>
      </c>
      <c r="BF133" s="566">
        <f t="shared" si="370"/>
        <v>0</v>
      </c>
      <c r="BG133" s="566">
        <f t="shared" si="370"/>
        <v>0</v>
      </c>
      <c r="BH133" s="566">
        <f t="shared" si="370"/>
        <v>0</v>
      </c>
      <c r="BI133" s="566">
        <f t="shared" si="370"/>
        <v>0</v>
      </c>
      <c r="BJ133" s="566">
        <f t="shared" si="370"/>
        <v>0</v>
      </c>
      <c r="BK133" s="566">
        <f t="shared" si="370"/>
        <v>0</v>
      </c>
      <c r="BL133" s="566">
        <f t="shared" si="370"/>
        <v>0</v>
      </c>
      <c r="BM133" s="566">
        <f t="shared" si="370"/>
        <v>0</v>
      </c>
      <c r="BN133" s="566">
        <f t="shared" si="370"/>
        <v>0</v>
      </c>
      <c r="BO133" s="566">
        <f t="shared" si="370"/>
        <v>0</v>
      </c>
      <c r="BP133" s="566">
        <f t="shared" si="370"/>
        <v>0</v>
      </c>
      <c r="BQ133" s="566">
        <f t="shared" si="370"/>
        <v>0</v>
      </c>
      <c r="BR133" s="566">
        <f t="shared" si="370"/>
        <v>0</v>
      </c>
      <c r="BS133" s="566">
        <f t="shared" si="370"/>
        <v>0</v>
      </c>
      <c r="BT133" s="566">
        <f t="shared" si="370"/>
        <v>0</v>
      </c>
      <c r="BU133" s="566">
        <f t="shared" si="370"/>
        <v>416385.60728813556</v>
      </c>
      <c r="BV133" s="566">
        <f t="shared" si="370"/>
        <v>29224.53</v>
      </c>
      <c r="BW133" s="566">
        <f t="shared" si="370"/>
        <v>54920.364406779663</v>
      </c>
      <c r="BX133" s="566">
        <f t="shared" si="370"/>
        <v>331588.26288135594</v>
      </c>
      <c r="BY133" s="566">
        <f t="shared" si="370"/>
        <v>652.44999999999993</v>
      </c>
      <c r="BZ133" s="566">
        <f t="shared" si="370"/>
        <v>416385.60728813556</v>
      </c>
      <c r="CA133" s="566">
        <f t="shared" si="370"/>
        <v>0</v>
      </c>
      <c r="CB133" s="566">
        <f t="shared" si="370"/>
        <v>0</v>
      </c>
      <c r="CC133" s="565"/>
      <c r="CD133" s="566"/>
      <c r="CE133" s="566">
        <f>CE134+CE136+CE138+CE139+CE140+CE141+CE142</f>
        <v>-351338</v>
      </c>
      <c r="CF133" s="565"/>
      <c r="CG133" s="565"/>
      <c r="CH133" s="566"/>
      <c r="CI133" s="566"/>
      <c r="CJ133" s="566"/>
      <c r="CK133" s="566">
        <f t="shared" ref="CK133:DP133" si="371">CK134+CK136+CK138+CK139+CK140+CK141+CK142</f>
        <v>169152.03</v>
      </c>
      <c r="CL133" s="566">
        <f t="shared" si="371"/>
        <v>0</v>
      </c>
      <c r="CM133" s="566">
        <f t="shared" si="371"/>
        <v>247233.18728813558</v>
      </c>
      <c r="CN133" s="566">
        <f t="shared" si="371"/>
        <v>262917.23813559324</v>
      </c>
      <c r="CO133" s="566">
        <f t="shared" si="371"/>
        <v>100611</v>
      </c>
      <c r="CP133" s="566">
        <f t="shared" si="371"/>
        <v>247233.18728813558</v>
      </c>
      <c r="CQ133" s="566">
        <f t="shared" si="371"/>
        <v>247233.18728813558</v>
      </c>
      <c r="CR133" s="566">
        <f t="shared" si="371"/>
        <v>3484.187288135593</v>
      </c>
      <c r="CS133" s="566">
        <f t="shared" si="371"/>
        <v>48749.8</v>
      </c>
      <c r="CT133" s="566">
        <f t="shared" si="371"/>
        <v>73124.7</v>
      </c>
      <c r="CU133" s="566">
        <f t="shared" si="371"/>
        <v>121874.5</v>
      </c>
      <c r="CV133" s="566">
        <f t="shared" si="371"/>
        <v>12187.45</v>
      </c>
      <c r="CW133" s="566">
        <f t="shared" si="371"/>
        <v>36562.35</v>
      </c>
      <c r="CX133" s="566">
        <f t="shared" si="371"/>
        <v>73124.700000000012</v>
      </c>
      <c r="CY133" s="566">
        <f t="shared" si="371"/>
        <v>0</v>
      </c>
      <c r="CZ133" s="566">
        <f t="shared" si="371"/>
        <v>0</v>
      </c>
      <c r="DA133" s="566">
        <f t="shared" si="371"/>
        <v>0</v>
      </c>
      <c r="DB133" s="566">
        <f t="shared" si="371"/>
        <v>37719</v>
      </c>
      <c r="DC133" s="566">
        <f t="shared" si="371"/>
        <v>0</v>
      </c>
      <c r="DD133" s="566">
        <f t="shared" si="371"/>
        <v>118720.98</v>
      </c>
      <c r="DE133" s="566">
        <f t="shared" si="371"/>
        <v>310242.34100000001</v>
      </c>
      <c r="DF133" s="566">
        <f t="shared" si="371"/>
        <v>310242.34100000001</v>
      </c>
      <c r="DG133" s="566">
        <f t="shared" si="371"/>
        <v>0</v>
      </c>
      <c r="DH133" s="566">
        <f t="shared" si="371"/>
        <v>0</v>
      </c>
      <c r="DI133" s="566">
        <f t="shared" si="371"/>
        <v>0</v>
      </c>
      <c r="DJ133" s="566">
        <f t="shared" si="371"/>
        <v>4111.3409999999994</v>
      </c>
      <c r="DK133" s="566">
        <f t="shared" si="371"/>
        <v>0</v>
      </c>
      <c r="DL133" s="566">
        <f t="shared" si="371"/>
        <v>61226.200000000004</v>
      </c>
      <c r="DM133" s="566">
        <f t="shared" si="371"/>
        <v>0</v>
      </c>
      <c r="DN133" s="566">
        <f t="shared" si="371"/>
        <v>91839.3</v>
      </c>
      <c r="DO133" s="566">
        <f t="shared" si="371"/>
        <v>153065.5</v>
      </c>
      <c r="DP133" s="566">
        <f t="shared" si="371"/>
        <v>0</v>
      </c>
      <c r="DQ133" s="566">
        <f t="shared" ref="DQ133:EU133" si="372">DQ134+DQ136+DQ138+DQ139+DQ140+DQ141+DQ142</f>
        <v>15306.55</v>
      </c>
      <c r="DR133" s="566">
        <f t="shared" si="372"/>
        <v>45919.65</v>
      </c>
      <c r="DS133" s="566">
        <f t="shared" si="372"/>
        <v>91839.300000000017</v>
      </c>
      <c r="DT133" s="566">
        <f t="shared" si="372"/>
        <v>0</v>
      </c>
      <c r="DU133" s="566">
        <f t="shared" si="372"/>
        <v>0</v>
      </c>
      <c r="DV133" s="566">
        <f t="shared" si="372"/>
        <v>0</v>
      </c>
      <c r="DW133" s="566">
        <f t="shared" si="372"/>
        <v>0</v>
      </c>
      <c r="DX133" s="566">
        <f t="shared" si="372"/>
        <v>0</v>
      </c>
      <c r="DY133" s="566">
        <f t="shared" si="372"/>
        <v>0</v>
      </c>
      <c r="DZ133" s="566">
        <f t="shared" si="372"/>
        <v>0</v>
      </c>
      <c r="EA133" s="566">
        <f t="shared" si="372"/>
        <v>0</v>
      </c>
      <c r="EB133" s="566">
        <f t="shared" si="372"/>
        <v>0</v>
      </c>
      <c r="EC133" s="566">
        <f t="shared" si="372"/>
        <v>0</v>
      </c>
      <c r="ED133" s="566">
        <f t="shared" si="372"/>
        <v>19211.820000000007</v>
      </c>
      <c r="EE133" s="566">
        <f t="shared" si="372"/>
        <v>0</v>
      </c>
      <c r="EF133" s="566">
        <f t="shared" si="372"/>
        <v>0</v>
      </c>
      <c r="EG133" s="566">
        <f t="shared" si="372"/>
        <v>7095.187288135593</v>
      </c>
      <c r="EH133" s="566">
        <f t="shared" si="372"/>
        <v>7095.187288135593</v>
      </c>
      <c r="EI133" s="566">
        <f t="shared" si="372"/>
        <v>7095.187288135593</v>
      </c>
      <c r="EJ133" s="566">
        <f t="shared" si="372"/>
        <v>0</v>
      </c>
      <c r="EK133" s="566">
        <f t="shared" si="372"/>
        <v>0</v>
      </c>
      <c r="EL133" s="566">
        <f t="shared" si="372"/>
        <v>0</v>
      </c>
      <c r="EM133" s="566">
        <f t="shared" si="372"/>
        <v>0</v>
      </c>
      <c r="EN133" s="566">
        <f t="shared" si="372"/>
        <v>0</v>
      </c>
      <c r="EO133" s="566">
        <f t="shared" si="372"/>
        <v>0</v>
      </c>
      <c r="EP133" s="566">
        <f t="shared" si="372"/>
        <v>408673</v>
      </c>
      <c r="EQ133" s="566">
        <f t="shared" si="372"/>
        <v>0</v>
      </c>
      <c r="ER133" s="566">
        <f t="shared" si="372"/>
        <v>409290.02999999997</v>
      </c>
      <c r="ES133" s="566">
        <f t="shared" si="372"/>
        <v>0</v>
      </c>
      <c r="ET133" s="566">
        <f t="shared" si="372"/>
        <v>44501.973711864404</v>
      </c>
      <c r="EU133" s="566">
        <f t="shared" si="372"/>
        <v>1277.1337118644067</v>
      </c>
      <c r="EV133" s="566"/>
      <c r="EW133" s="568">
        <f t="shared" ref="EW133:FX133" si="373">EW134+EW136+EW138+EW139+EW140+EW141+EW142</f>
        <v>2.6984265236044819E-2</v>
      </c>
      <c r="EX133" s="566">
        <f t="shared" si="373"/>
        <v>3484.187288135593</v>
      </c>
      <c r="EY133" s="566">
        <f t="shared" si="373"/>
        <v>0</v>
      </c>
      <c r="EZ133" s="566">
        <f t="shared" si="373"/>
        <v>0</v>
      </c>
      <c r="FA133" s="566">
        <f t="shared" si="373"/>
        <v>243749</v>
      </c>
      <c r="FB133" s="566">
        <f t="shared" si="373"/>
        <v>0</v>
      </c>
      <c r="FC133" s="566">
        <f t="shared" si="373"/>
        <v>0</v>
      </c>
      <c r="FD133" s="566">
        <f t="shared" si="373"/>
        <v>0</v>
      </c>
      <c r="FE133" s="566">
        <f t="shared" si="373"/>
        <v>0</v>
      </c>
      <c r="FF133" s="566">
        <f t="shared" si="373"/>
        <v>0</v>
      </c>
      <c r="FG133" s="566">
        <f t="shared" si="373"/>
        <v>0</v>
      </c>
      <c r="FH133" s="566">
        <f t="shared" si="373"/>
        <v>0</v>
      </c>
      <c r="FI133" s="566">
        <f t="shared" si="373"/>
        <v>0</v>
      </c>
      <c r="FJ133" s="566">
        <f t="shared" si="373"/>
        <v>0</v>
      </c>
      <c r="FK133" s="566">
        <f t="shared" si="373"/>
        <v>4111.3409999999994</v>
      </c>
      <c r="FL133" s="566">
        <f t="shared" si="373"/>
        <v>0</v>
      </c>
      <c r="FM133" s="566">
        <f t="shared" si="373"/>
        <v>0</v>
      </c>
      <c r="FN133" s="566">
        <f t="shared" si="373"/>
        <v>306131</v>
      </c>
      <c r="FO133" s="566">
        <f t="shared" si="373"/>
        <v>0</v>
      </c>
      <c r="FP133" s="566">
        <f t="shared" si="373"/>
        <v>0</v>
      </c>
      <c r="FQ133" s="566">
        <f t="shared" si="373"/>
        <v>0</v>
      </c>
      <c r="FR133" s="566">
        <f t="shared" si="373"/>
        <v>0</v>
      </c>
      <c r="FS133" s="566">
        <f t="shared" si="373"/>
        <v>0</v>
      </c>
      <c r="FT133" s="566">
        <f t="shared" si="373"/>
        <v>0</v>
      </c>
      <c r="FU133" s="566">
        <f t="shared" si="373"/>
        <v>0</v>
      </c>
      <c r="FV133" s="566">
        <f t="shared" si="373"/>
        <v>0</v>
      </c>
      <c r="FW133" s="566">
        <f t="shared" si="373"/>
        <v>0</v>
      </c>
      <c r="FX133" s="566">
        <f t="shared" si="373"/>
        <v>0</v>
      </c>
      <c r="FY133" s="566"/>
      <c r="FZ133" s="566"/>
      <c r="GA133" s="566"/>
      <c r="GB133" s="566"/>
      <c r="GC133" s="566"/>
      <c r="GD133" s="566"/>
      <c r="GE133" s="566"/>
      <c r="GF133" s="569"/>
      <c r="GG133" s="566"/>
      <c r="GH133" s="566"/>
      <c r="GI133" s="566"/>
      <c r="GJ133" s="566"/>
      <c r="GK133" s="565"/>
      <c r="GL133" s="565"/>
      <c r="GM133" s="565"/>
      <c r="GN133" s="570"/>
      <c r="GO133" s="571"/>
      <c r="GP133" s="571"/>
      <c r="GQ133" s="684"/>
      <c r="GR133" s="1001"/>
      <c r="GS133" s="575"/>
      <c r="GT133" s="817"/>
      <c r="GU133" s="817"/>
      <c r="GV133" s="575"/>
      <c r="GW133" s="575"/>
      <c r="GX133" s="575"/>
      <c r="GY133" s="575"/>
      <c r="GZ133" s="575"/>
      <c r="HA133" s="572" t="e">
        <f t="shared" ref="HA133:HG133" si="374">HA134+HA136+HA138+HA139+HA140+HA141+HA142</f>
        <v>#REF!</v>
      </c>
      <c r="HB133" s="565" t="e">
        <f t="shared" si="374"/>
        <v>#REF!</v>
      </c>
      <c r="HC133" s="565" t="e">
        <f t="shared" si="374"/>
        <v>#REF!</v>
      </c>
      <c r="HD133" s="565" t="e">
        <f t="shared" si="374"/>
        <v>#REF!</v>
      </c>
      <c r="HE133" s="572" t="e">
        <f t="shared" si="374"/>
        <v>#REF!</v>
      </c>
      <c r="HF133" s="565" t="e">
        <f t="shared" si="374"/>
        <v>#REF!</v>
      </c>
      <c r="HG133" s="565" t="e">
        <f t="shared" si="374"/>
        <v>#REF!</v>
      </c>
      <c r="HH133" s="575"/>
      <c r="HI133" s="591" t="e">
        <f t="shared" si="186"/>
        <v>#REF!</v>
      </c>
      <c r="HL133" s="688">
        <f t="shared" ref="HL133:HL196" si="375">EG133-EH133</f>
        <v>0</v>
      </c>
    </row>
    <row r="134" spans="1:220" s="614" customFormat="1">
      <c r="A134" s="550">
        <v>0</v>
      </c>
      <c r="B134" s="573" t="s">
        <v>527</v>
      </c>
      <c r="C134" s="574"/>
      <c r="D134" s="574"/>
      <c r="E134" s="574"/>
      <c r="F134" s="603" t="s">
        <v>727</v>
      </c>
      <c r="G134" s="604"/>
      <c r="H134" s="604"/>
      <c r="I134" s="604"/>
      <c r="J134" s="560"/>
      <c r="K134" s="560"/>
      <c r="L134" s="561"/>
      <c r="M134" s="561"/>
      <c r="N134" s="561"/>
      <c r="O134" s="561"/>
      <c r="P134" s="936"/>
      <c r="Q134" s="936"/>
      <c r="R134" s="936"/>
      <c r="S134" s="936"/>
      <c r="T134" s="936"/>
      <c r="U134" s="561">
        <f>U135</f>
        <v>0</v>
      </c>
      <c r="V134" s="561">
        <f t="shared" ref="V134:CB134" si="376">V135</f>
        <v>0</v>
      </c>
      <c r="W134" s="561">
        <f t="shared" si="376"/>
        <v>0</v>
      </c>
      <c r="X134" s="561">
        <f t="shared" si="376"/>
        <v>0</v>
      </c>
      <c r="Y134" s="605">
        <f t="shared" si="376"/>
        <v>0</v>
      </c>
      <c r="Z134" s="561">
        <f t="shared" si="376"/>
        <v>0</v>
      </c>
      <c r="AA134" s="561">
        <f t="shared" si="376"/>
        <v>0</v>
      </c>
      <c r="AB134" s="561">
        <f t="shared" si="376"/>
        <v>0</v>
      </c>
      <c r="AC134" s="605">
        <f t="shared" si="376"/>
        <v>0</v>
      </c>
      <c r="AD134" s="605">
        <f t="shared" si="376"/>
        <v>0</v>
      </c>
      <c r="AE134" s="605">
        <f t="shared" si="376"/>
        <v>0</v>
      </c>
      <c r="AF134" s="605">
        <f t="shared" si="376"/>
        <v>0</v>
      </c>
      <c r="AG134" s="561">
        <f t="shared" si="376"/>
        <v>0</v>
      </c>
      <c r="AH134" s="561">
        <f t="shared" si="376"/>
        <v>0</v>
      </c>
      <c r="AI134" s="561">
        <f t="shared" si="376"/>
        <v>0</v>
      </c>
      <c r="AJ134" s="561">
        <f t="shared" si="376"/>
        <v>0</v>
      </c>
      <c r="AK134" s="561">
        <f t="shared" si="376"/>
        <v>0</v>
      </c>
      <c r="AL134" s="561">
        <f t="shared" si="376"/>
        <v>0</v>
      </c>
      <c r="AM134" s="561">
        <f t="shared" si="376"/>
        <v>0</v>
      </c>
      <c r="AN134" s="561">
        <f t="shared" si="376"/>
        <v>0</v>
      </c>
      <c r="AO134" s="561">
        <f t="shared" si="376"/>
        <v>0</v>
      </c>
      <c r="AP134" s="561">
        <f t="shared" si="376"/>
        <v>0</v>
      </c>
      <c r="AQ134" s="561">
        <f t="shared" si="376"/>
        <v>0</v>
      </c>
      <c r="AR134" s="561">
        <f t="shared" si="376"/>
        <v>0</v>
      </c>
      <c r="AS134" s="561">
        <f t="shared" si="376"/>
        <v>0</v>
      </c>
      <c r="AT134" s="561">
        <f t="shared" si="376"/>
        <v>0</v>
      </c>
      <c r="AU134" s="561">
        <f t="shared" si="376"/>
        <v>0</v>
      </c>
      <c r="AV134" s="561">
        <f t="shared" si="376"/>
        <v>0</v>
      </c>
      <c r="AW134" s="561">
        <f t="shared" si="376"/>
        <v>0</v>
      </c>
      <c r="AX134" s="561">
        <f t="shared" si="376"/>
        <v>0</v>
      </c>
      <c r="AY134" s="561">
        <f t="shared" si="376"/>
        <v>0</v>
      </c>
      <c r="AZ134" s="561">
        <f t="shared" si="376"/>
        <v>0</v>
      </c>
      <c r="BA134" s="561">
        <f t="shared" si="376"/>
        <v>0</v>
      </c>
      <c r="BB134" s="561">
        <f t="shared" si="376"/>
        <v>0</v>
      </c>
      <c r="BC134" s="561">
        <f t="shared" si="376"/>
        <v>0</v>
      </c>
      <c r="BD134" s="561">
        <f t="shared" si="376"/>
        <v>0</v>
      </c>
      <c r="BE134" s="561">
        <f t="shared" si="376"/>
        <v>0</v>
      </c>
      <c r="BF134" s="561">
        <f t="shared" si="376"/>
        <v>0</v>
      </c>
      <c r="BG134" s="561">
        <f t="shared" si="376"/>
        <v>0</v>
      </c>
      <c r="BH134" s="561">
        <f t="shared" si="376"/>
        <v>0</v>
      </c>
      <c r="BI134" s="561">
        <f t="shared" si="376"/>
        <v>0</v>
      </c>
      <c r="BJ134" s="561">
        <f t="shared" si="376"/>
        <v>0</v>
      </c>
      <c r="BK134" s="561">
        <f t="shared" si="376"/>
        <v>0</v>
      </c>
      <c r="BL134" s="561">
        <f t="shared" si="376"/>
        <v>0</v>
      </c>
      <c r="BM134" s="561">
        <f t="shared" si="376"/>
        <v>0</v>
      </c>
      <c r="BN134" s="561">
        <f t="shared" si="376"/>
        <v>0</v>
      </c>
      <c r="BO134" s="561">
        <f t="shared" si="376"/>
        <v>0</v>
      </c>
      <c r="BP134" s="561">
        <f t="shared" si="376"/>
        <v>0</v>
      </c>
      <c r="BQ134" s="561">
        <f t="shared" si="376"/>
        <v>0</v>
      </c>
      <c r="BR134" s="561">
        <f t="shared" si="376"/>
        <v>0</v>
      </c>
      <c r="BS134" s="561">
        <f t="shared" si="376"/>
        <v>0</v>
      </c>
      <c r="BT134" s="561">
        <f t="shared" si="376"/>
        <v>0</v>
      </c>
      <c r="BU134" s="561">
        <f t="shared" si="376"/>
        <v>408673</v>
      </c>
      <c r="BV134" s="561">
        <f t="shared" si="376"/>
        <v>28607.11</v>
      </c>
      <c r="BW134" s="561">
        <f t="shared" si="376"/>
        <v>50000</v>
      </c>
      <c r="BX134" s="561">
        <f t="shared" si="376"/>
        <v>330065.89</v>
      </c>
      <c r="BY134" s="561">
        <f t="shared" si="376"/>
        <v>0</v>
      </c>
      <c r="BZ134" s="561">
        <f t="shared" si="376"/>
        <v>408673</v>
      </c>
      <c r="CA134" s="561">
        <f t="shared" si="376"/>
        <v>0</v>
      </c>
      <c r="CB134" s="561">
        <f t="shared" si="376"/>
        <v>0</v>
      </c>
      <c r="CC134" s="560"/>
      <c r="CD134" s="561"/>
      <c r="CE134" s="561">
        <f>CE135</f>
        <v>-363333</v>
      </c>
      <c r="CF134" s="560"/>
      <c r="CG134" s="560"/>
      <c r="CH134" s="561"/>
      <c r="CI134" s="561"/>
      <c r="CJ134" s="561"/>
      <c r="CK134" s="561">
        <f t="shared" ref="CK134:EV134" si="377">CK135</f>
        <v>164923.60999999999</v>
      </c>
      <c r="CL134" s="561">
        <f t="shared" si="377"/>
        <v>0</v>
      </c>
      <c r="CM134" s="561">
        <f t="shared" si="377"/>
        <v>243749</v>
      </c>
      <c r="CN134" s="561">
        <f t="shared" si="377"/>
        <v>259433.05084745763</v>
      </c>
      <c r="CO134" s="561">
        <f t="shared" si="377"/>
        <v>97000</v>
      </c>
      <c r="CP134" s="561">
        <f t="shared" si="377"/>
        <v>243749</v>
      </c>
      <c r="CQ134" s="561">
        <f t="shared" si="377"/>
        <v>243749</v>
      </c>
      <c r="CR134" s="561">
        <f t="shared" si="377"/>
        <v>0</v>
      </c>
      <c r="CS134" s="561">
        <f t="shared" si="377"/>
        <v>48749.8</v>
      </c>
      <c r="CT134" s="561">
        <f t="shared" si="377"/>
        <v>73124.7</v>
      </c>
      <c r="CU134" s="561">
        <f t="shared" si="377"/>
        <v>121874.5</v>
      </c>
      <c r="CV134" s="561">
        <f t="shared" si="377"/>
        <v>12187.45</v>
      </c>
      <c r="CW134" s="561">
        <f t="shared" si="377"/>
        <v>36562.35</v>
      </c>
      <c r="CX134" s="561">
        <f t="shared" si="377"/>
        <v>73124.700000000012</v>
      </c>
      <c r="CY134" s="561">
        <f t="shared" si="377"/>
        <v>0</v>
      </c>
      <c r="CZ134" s="561">
        <f t="shared" si="377"/>
        <v>0</v>
      </c>
      <c r="DA134" s="561">
        <f t="shared" si="377"/>
        <v>0</v>
      </c>
      <c r="DB134" s="561">
        <f t="shared" si="377"/>
        <v>37719</v>
      </c>
      <c r="DC134" s="561">
        <f t="shared" si="377"/>
        <v>0</v>
      </c>
      <c r="DD134" s="561">
        <f t="shared" si="377"/>
        <v>114460</v>
      </c>
      <c r="DE134" s="561">
        <f t="shared" si="377"/>
        <v>306131</v>
      </c>
      <c r="DF134" s="561">
        <f t="shared" si="377"/>
        <v>306131</v>
      </c>
      <c r="DG134" s="561">
        <f t="shared" si="377"/>
        <v>0</v>
      </c>
      <c r="DH134" s="561">
        <f t="shared" si="377"/>
        <v>0</v>
      </c>
      <c r="DI134" s="561">
        <f t="shared" si="377"/>
        <v>0</v>
      </c>
      <c r="DJ134" s="561">
        <f t="shared" si="377"/>
        <v>0</v>
      </c>
      <c r="DK134" s="561">
        <f t="shared" si="377"/>
        <v>0</v>
      </c>
      <c r="DL134" s="561">
        <f t="shared" si="377"/>
        <v>61226.200000000004</v>
      </c>
      <c r="DM134" s="561">
        <f t="shared" si="377"/>
        <v>0</v>
      </c>
      <c r="DN134" s="561">
        <f t="shared" si="377"/>
        <v>91839.3</v>
      </c>
      <c r="DO134" s="561">
        <f t="shared" si="377"/>
        <v>153065.5</v>
      </c>
      <c r="DP134" s="561">
        <f t="shared" si="377"/>
        <v>0</v>
      </c>
      <c r="DQ134" s="561">
        <f t="shared" si="377"/>
        <v>15306.55</v>
      </c>
      <c r="DR134" s="561">
        <f t="shared" si="377"/>
        <v>45919.65</v>
      </c>
      <c r="DS134" s="561">
        <f t="shared" si="377"/>
        <v>91839.300000000017</v>
      </c>
      <c r="DT134" s="561">
        <f t="shared" si="377"/>
        <v>0</v>
      </c>
      <c r="DU134" s="561">
        <f t="shared" si="377"/>
        <v>0</v>
      </c>
      <c r="DV134" s="561">
        <f t="shared" si="377"/>
        <v>0</v>
      </c>
      <c r="DW134" s="561">
        <f t="shared" si="377"/>
        <v>0</v>
      </c>
      <c r="DX134" s="561">
        <f t="shared" si="377"/>
        <v>0</v>
      </c>
      <c r="DY134" s="561">
        <f t="shared" si="377"/>
        <v>0</v>
      </c>
      <c r="DZ134" s="561">
        <f t="shared" si="377"/>
        <v>0</v>
      </c>
      <c r="EA134" s="561">
        <f t="shared" si="377"/>
        <v>0</v>
      </c>
      <c r="EB134" s="561">
        <f t="shared" si="377"/>
        <v>0</v>
      </c>
      <c r="EC134" s="561">
        <f t="shared" si="377"/>
        <v>0</v>
      </c>
      <c r="ED134" s="561">
        <f t="shared" si="377"/>
        <v>19211.820000000007</v>
      </c>
      <c r="EE134" s="561">
        <f t="shared" si="377"/>
        <v>0</v>
      </c>
      <c r="EF134" s="561">
        <f t="shared" si="377"/>
        <v>0</v>
      </c>
      <c r="EG134" s="561">
        <f t="shared" si="377"/>
        <v>0</v>
      </c>
      <c r="EH134" s="561">
        <f t="shared" si="377"/>
        <v>0</v>
      </c>
      <c r="EI134" s="561">
        <f t="shared" si="377"/>
        <v>0</v>
      </c>
      <c r="EJ134" s="561">
        <f t="shared" si="377"/>
        <v>0</v>
      </c>
      <c r="EK134" s="561">
        <f t="shared" si="377"/>
        <v>0</v>
      </c>
      <c r="EL134" s="561">
        <f t="shared" si="377"/>
        <v>0</v>
      </c>
      <c r="EM134" s="561">
        <f t="shared" si="377"/>
        <v>0</v>
      </c>
      <c r="EN134" s="561">
        <f t="shared" si="377"/>
        <v>0</v>
      </c>
      <c r="EO134" s="561">
        <f t="shared" si="377"/>
        <v>0</v>
      </c>
      <c r="EP134" s="561">
        <f t="shared" si="377"/>
        <v>408673</v>
      </c>
      <c r="EQ134" s="561">
        <f t="shared" si="377"/>
        <v>0</v>
      </c>
      <c r="ER134" s="561">
        <f t="shared" si="377"/>
        <v>408672.61</v>
      </c>
      <c r="ES134" s="561">
        <f t="shared" si="377"/>
        <v>0</v>
      </c>
      <c r="ET134" s="561">
        <f t="shared" si="377"/>
        <v>43874.82</v>
      </c>
      <c r="EU134" s="561">
        <f t="shared" si="377"/>
        <v>0</v>
      </c>
      <c r="EV134" s="561">
        <f t="shared" si="377"/>
        <v>2012</v>
      </c>
      <c r="EW134" s="609">
        <f t="shared" ref="EW134:FX134" si="378">EW135</f>
        <v>2.660398362844036E-2</v>
      </c>
      <c r="EX134" s="561">
        <f t="shared" si="378"/>
        <v>0</v>
      </c>
      <c r="EY134" s="561">
        <f t="shared" si="378"/>
        <v>0</v>
      </c>
      <c r="EZ134" s="561">
        <f t="shared" si="378"/>
        <v>0</v>
      </c>
      <c r="FA134" s="561">
        <f t="shared" si="378"/>
        <v>243749</v>
      </c>
      <c r="FB134" s="561">
        <f t="shared" si="378"/>
        <v>0</v>
      </c>
      <c r="FC134" s="561">
        <f t="shared" si="378"/>
        <v>0</v>
      </c>
      <c r="FD134" s="561">
        <f t="shared" si="378"/>
        <v>0</v>
      </c>
      <c r="FE134" s="561">
        <f t="shared" si="378"/>
        <v>0</v>
      </c>
      <c r="FF134" s="561">
        <f t="shared" si="378"/>
        <v>0</v>
      </c>
      <c r="FG134" s="561">
        <f t="shared" si="378"/>
        <v>0</v>
      </c>
      <c r="FH134" s="561">
        <f t="shared" si="378"/>
        <v>0</v>
      </c>
      <c r="FI134" s="561">
        <f t="shared" si="378"/>
        <v>0</v>
      </c>
      <c r="FJ134" s="561">
        <f t="shared" si="378"/>
        <v>0</v>
      </c>
      <c r="FK134" s="561">
        <f t="shared" si="378"/>
        <v>0</v>
      </c>
      <c r="FL134" s="561">
        <f t="shared" si="378"/>
        <v>0</v>
      </c>
      <c r="FM134" s="561">
        <f t="shared" si="378"/>
        <v>0</v>
      </c>
      <c r="FN134" s="561">
        <f t="shared" si="378"/>
        <v>306131</v>
      </c>
      <c r="FO134" s="561">
        <f t="shared" si="378"/>
        <v>0</v>
      </c>
      <c r="FP134" s="561">
        <f t="shared" si="378"/>
        <v>0</v>
      </c>
      <c r="FQ134" s="561">
        <f t="shared" si="378"/>
        <v>0</v>
      </c>
      <c r="FR134" s="561">
        <f t="shared" si="378"/>
        <v>0</v>
      </c>
      <c r="FS134" s="561">
        <f t="shared" si="378"/>
        <v>0</v>
      </c>
      <c r="FT134" s="561">
        <f t="shared" si="378"/>
        <v>0</v>
      </c>
      <c r="FU134" s="561">
        <f t="shared" si="378"/>
        <v>0</v>
      </c>
      <c r="FV134" s="561">
        <f t="shared" si="378"/>
        <v>0</v>
      </c>
      <c r="FW134" s="561">
        <f t="shared" si="378"/>
        <v>0</v>
      </c>
      <c r="FX134" s="561">
        <f t="shared" si="378"/>
        <v>0</v>
      </c>
      <c r="FY134" s="561"/>
      <c r="FZ134" s="561"/>
      <c r="GA134" s="561"/>
      <c r="GB134" s="561"/>
      <c r="GC134" s="561"/>
      <c r="GD134" s="561"/>
      <c r="GE134" s="561"/>
      <c r="GF134" s="562"/>
      <c r="GG134" s="561"/>
      <c r="GH134" s="561"/>
      <c r="GI134" s="561"/>
      <c r="GJ134" s="561"/>
      <c r="GK134" s="560"/>
      <c r="GL134" s="560"/>
      <c r="GM134" s="560"/>
      <c r="GN134" s="563"/>
      <c r="GO134" s="564"/>
      <c r="GP134" s="564"/>
      <c r="GQ134" s="683"/>
      <c r="GR134" s="1000"/>
      <c r="GS134" s="611"/>
      <c r="GT134" s="820"/>
      <c r="GU134" s="820"/>
      <c r="GV134" s="611"/>
      <c r="GW134" s="611"/>
      <c r="GX134" s="611"/>
      <c r="GY134" s="611"/>
      <c r="GZ134" s="611"/>
      <c r="HA134" s="615" t="e">
        <f>HA135+#REF!</f>
        <v>#REF!</v>
      </c>
      <c r="HB134" s="560" t="e">
        <f>HB135+#REF!</f>
        <v>#REF!</v>
      </c>
      <c r="HC134" s="560" t="e">
        <f>HC135+#REF!</f>
        <v>#REF!</v>
      </c>
      <c r="HD134" s="560" t="e">
        <f>HD135+#REF!</f>
        <v>#REF!</v>
      </c>
      <c r="HE134" s="615" t="e">
        <f>HE135+#REF!</f>
        <v>#REF!</v>
      </c>
      <c r="HF134" s="560" t="e">
        <f>HF135+#REF!</f>
        <v>#REF!</v>
      </c>
      <c r="HG134" s="560" t="e">
        <f>HG135+#REF!</f>
        <v>#REF!</v>
      </c>
      <c r="HH134" s="611"/>
      <c r="HI134" s="591" t="e">
        <f t="shared" si="186"/>
        <v>#REF!</v>
      </c>
      <c r="HL134" s="688">
        <f t="shared" si="375"/>
        <v>0</v>
      </c>
    </row>
    <row r="135" spans="1:220" s="592" customFormat="1" outlineLevel="1">
      <c r="A135" s="578" t="s">
        <v>386</v>
      </c>
      <c r="B135" s="579"/>
      <c r="C135" s="580">
        <v>102</v>
      </c>
      <c r="D135" s="580"/>
      <c r="E135" s="580"/>
      <c r="F135" s="271" t="s">
        <v>319</v>
      </c>
      <c r="G135" s="270"/>
      <c r="H135" s="270"/>
      <c r="I135" s="270"/>
      <c r="J135" s="616">
        <v>2010</v>
      </c>
      <c r="K135" s="616">
        <v>2011</v>
      </c>
      <c r="L135" s="581" t="s">
        <v>418</v>
      </c>
      <c r="M135" s="581" t="s">
        <v>418</v>
      </c>
      <c r="N135" s="581" t="s">
        <v>420</v>
      </c>
      <c r="O135" s="581" t="s">
        <v>422</v>
      </c>
      <c r="P135" s="273"/>
      <c r="Q135" s="273"/>
      <c r="R135" s="273"/>
      <c r="S135" s="273"/>
      <c r="T135" s="273"/>
      <c r="U135" s="582">
        <v>0</v>
      </c>
      <c r="V135" s="582">
        <v>0</v>
      </c>
      <c r="W135" s="582">
        <v>0</v>
      </c>
      <c r="X135" s="582">
        <v>0</v>
      </c>
      <c r="Y135" s="583"/>
      <c r="Z135" s="582"/>
      <c r="AA135" s="582"/>
      <c r="AB135" s="582"/>
      <c r="AC135" s="583"/>
      <c r="AD135" s="583"/>
      <c r="AE135" s="583"/>
      <c r="AF135" s="583"/>
      <c r="AG135" s="582">
        <f>Y135</f>
        <v>0</v>
      </c>
      <c r="AH135" s="582">
        <f>Z135</f>
        <v>0</v>
      </c>
      <c r="AI135" s="582">
        <f>AA135</f>
        <v>0</v>
      </c>
      <c r="AJ135" s="582">
        <f>AB135</f>
        <v>0</v>
      </c>
      <c r="AK135" s="582">
        <f>IF(EI135,Y135,0)</f>
        <v>0</v>
      </c>
      <c r="AL135" s="582">
        <f>IF(EI135,AH135,0)</f>
        <v>0</v>
      </c>
      <c r="AM135" s="582"/>
      <c r="AN135" s="582"/>
      <c r="AO135" s="582">
        <f>IF(EJ135,Y135,0)</f>
        <v>0</v>
      </c>
      <c r="AP135" s="582">
        <f>IF(EJ135,AH135,0)</f>
        <v>0</v>
      </c>
      <c r="AQ135" s="582"/>
      <c r="AR135" s="582"/>
      <c r="AS135" s="582">
        <f>IF(EK135,Y135,0)</f>
        <v>0</v>
      </c>
      <c r="AT135" s="582">
        <f>IF(EK135,AH135,0)</f>
        <v>0</v>
      </c>
      <c r="AU135" s="582"/>
      <c r="AV135" s="582"/>
      <c r="AW135" s="582">
        <f>IF(EL135,Y135,0)</f>
        <v>0</v>
      </c>
      <c r="AX135" s="582">
        <f>IF(EL135,AH135,0)</f>
        <v>0</v>
      </c>
      <c r="AY135" s="582"/>
      <c r="AZ135" s="582"/>
      <c r="BA135" s="582"/>
      <c r="BB135" s="582"/>
      <c r="BC135" s="582"/>
      <c r="BD135" s="582"/>
      <c r="BE135" s="582"/>
      <c r="BF135" s="582"/>
      <c r="BG135" s="582"/>
      <c r="BH135" s="582"/>
      <c r="BI135" s="582">
        <v>0</v>
      </c>
      <c r="BJ135" s="582">
        <v>0</v>
      </c>
      <c r="BK135" s="582"/>
      <c r="BL135" s="582"/>
      <c r="BM135" s="582"/>
      <c r="BN135" s="582"/>
      <c r="BO135" s="582"/>
      <c r="BP135" s="582"/>
      <c r="BQ135" s="582"/>
      <c r="BR135" s="582"/>
      <c r="BS135" s="582"/>
      <c r="BT135" s="582"/>
      <c r="BU135" s="582">
        <f>BV135+BW135+BX135+BY135</f>
        <v>408673</v>
      </c>
      <c r="BV135" s="582">
        <v>28607.11</v>
      </c>
      <c r="BW135" s="582">
        <v>50000</v>
      </c>
      <c r="BX135" s="582">
        <v>330065.89</v>
      </c>
      <c r="BY135" s="582">
        <v>0</v>
      </c>
      <c r="BZ135" s="582">
        <v>408673</v>
      </c>
      <c r="CA135" s="582"/>
      <c r="CB135" s="582"/>
      <c r="CC135" s="581" t="s">
        <v>427</v>
      </c>
      <c r="CD135" s="582">
        <v>0</v>
      </c>
      <c r="CE135" s="582">
        <v>-363333</v>
      </c>
      <c r="CF135" s="581" t="s">
        <v>429</v>
      </c>
      <c r="CG135" s="581" t="s">
        <v>429</v>
      </c>
      <c r="CH135" s="582"/>
      <c r="CI135" s="582"/>
      <c r="CJ135" s="582"/>
      <c r="CK135" s="582">
        <v>164923.60999999999</v>
      </c>
      <c r="CL135" s="582"/>
      <c r="CM135" s="582">
        <v>243749</v>
      </c>
      <c r="CN135" s="582">
        <v>259433.05084745763</v>
      </c>
      <c r="CO135" s="582">
        <v>97000</v>
      </c>
      <c r="CP135" s="582">
        <v>243749</v>
      </c>
      <c r="CQ135" s="582">
        <f>CR135+CS135+CT135+CU135</f>
        <v>243749</v>
      </c>
      <c r="CR135" s="582">
        <v>0</v>
      </c>
      <c r="CS135" s="582">
        <v>48749.8</v>
      </c>
      <c r="CT135" s="582">
        <v>73124.7</v>
      </c>
      <c r="CU135" s="582">
        <v>121874.5</v>
      </c>
      <c r="CV135" s="582">
        <v>12187.45</v>
      </c>
      <c r="CW135" s="582">
        <v>36562.35</v>
      </c>
      <c r="CX135" s="582">
        <v>73124.700000000012</v>
      </c>
      <c r="CY135" s="809">
        <f>CL135</f>
        <v>0</v>
      </c>
      <c r="CZ135" s="582"/>
      <c r="DA135" s="582"/>
      <c r="DB135" s="582">
        <v>37719</v>
      </c>
      <c r="DC135" s="582"/>
      <c r="DD135" s="582">
        <v>114460</v>
      </c>
      <c r="DE135" s="582">
        <v>306131</v>
      </c>
      <c r="DF135" s="582">
        <f>DJ135+DL135+DN135+DO135</f>
        <v>306131</v>
      </c>
      <c r="DG135" s="582"/>
      <c r="DH135" s="582"/>
      <c r="DI135" s="582"/>
      <c r="DJ135" s="582">
        <v>0</v>
      </c>
      <c r="DK135" s="582"/>
      <c r="DL135" s="582">
        <v>61226.200000000004</v>
      </c>
      <c r="DM135" s="582"/>
      <c r="DN135" s="582">
        <v>91839.3</v>
      </c>
      <c r="DO135" s="582">
        <v>153065.5</v>
      </c>
      <c r="DP135" s="582"/>
      <c r="DQ135" s="582">
        <v>15306.55</v>
      </c>
      <c r="DR135" s="582">
        <v>45919.65</v>
      </c>
      <c r="DS135" s="582">
        <v>91839.300000000017</v>
      </c>
      <c r="DT135" s="582"/>
      <c r="DU135" s="582"/>
      <c r="DV135" s="582"/>
      <c r="DW135" s="582"/>
      <c r="DX135" s="582"/>
      <c r="DY135" s="582"/>
      <c r="DZ135" s="582"/>
      <c r="EA135" s="582"/>
      <c r="EB135" s="582"/>
      <c r="EC135" s="582"/>
      <c r="ED135" s="582">
        <f>CQ135*1.18+DB135-DC135-DF135</f>
        <v>19211.820000000007</v>
      </c>
      <c r="EE135" s="582"/>
      <c r="EF135" s="582">
        <v>0</v>
      </c>
      <c r="EG135" s="582">
        <v>0</v>
      </c>
      <c r="EH135" s="582">
        <f>EI135+EJ135+EK135+EL135</f>
        <v>0</v>
      </c>
      <c r="EI135" s="582"/>
      <c r="EJ135" s="582"/>
      <c r="EK135" s="582"/>
      <c r="EL135" s="582">
        <v>0</v>
      </c>
      <c r="EM135" s="582">
        <v>0</v>
      </c>
      <c r="EN135" s="582">
        <v>0</v>
      </c>
      <c r="EO135" s="582">
        <v>0</v>
      </c>
      <c r="EP135" s="582">
        <v>408673</v>
      </c>
      <c r="EQ135" s="582"/>
      <c r="ER135" s="582">
        <f>CK135+CQ135-EH135</f>
        <v>408672.61</v>
      </c>
      <c r="ES135" s="584"/>
      <c r="ET135" s="585">
        <f>CQ135*0.18</f>
        <v>43874.82</v>
      </c>
      <c r="EU135" s="582">
        <f>EH135*0.18</f>
        <v>0</v>
      </c>
      <c r="EV135" s="586">
        <v>2012</v>
      </c>
      <c r="EW135" s="587">
        <f>CQ135/$CQ$6</f>
        <v>2.660398362844036E-2</v>
      </c>
      <c r="EX135" s="582">
        <f>SUMIF(GT135,$GT$13,CQ135)</f>
        <v>0</v>
      </c>
      <c r="EY135" s="582">
        <f>SUMIF(GT135,$GT$101,CQ135)</f>
        <v>0</v>
      </c>
      <c r="EZ135" s="582">
        <f>SUMIF(GT135,$GT$101,CQ135)</f>
        <v>0</v>
      </c>
      <c r="FA135" s="582">
        <f>CQ135</f>
        <v>243749</v>
      </c>
      <c r="FB135" s="582">
        <f>SUMIF(GT135,$GT$129,CQ135)</f>
        <v>0</v>
      </c>
      <c r="FC135" s="582"/>
      <c r="FD135" s="582">
        <f>SUMIF(GT135,$GT$104,CQ135)</f>
        <v>0</v>
      </c>
      <c r="FE135" s="582"/>
      <c r="FF135" s="582">
        <f>SUMIF(GT135,$GT$202,CQ135)</f>
        <v>0</v>
      </c>
      <c r="FG135" s="582"/>
      <c r="FH135" s="582"/>
      <c r="FI135" s="582"/>
      <c r="FJ135" s="582"/>
      <c r="FK135" s="582">
        <f>SUMIF(GU135,$GU$13,DF135)</f>
        <v>0</v>
      </c>
      <c r="FL135" s="582">
        <f>SUMIF(GU135,$GU$101,DF135)</f>
        <v>0</v>
      </c>
      <c r="FM135" s="582">
        <f>SUMIF(GU135,$GU$102,DF135)</f>
        <v>0</v>
      </c>
      <c r="FN135" s="582">
        <f>SUMIF(GU135,$GU$16,DF135)</f>
        <v>306131</v>
      </c>
      <c r="FO135" s="582">
        <f>SUMIF(GU135,$GU$129,DF135)</f>
        <v>0</v>
      </c>
      <c r="FP135" s="582"/>
      <c r="FQ135" s="582">
        <f>SUMIF(GU135,$GU$97,DF135)</f>
        <v>0</v>
      </c>
      <c r="FR135" s="582"/>
      <c r="FS135" s="582">
        <f>SUMIF(GU135,$GU$205,DF135)</f>
        <v>0</v>
      </c>
      <c r="FT135" s="582"/>
      <c r="FU135" s="582"/>
      <c r="FV135" s="582"/>
      <c r="FW135" s="582"/>
      <c r="FX135" s="582"/>
      <c r="FY135" s="581" t="s">
        <v>417</v>
      </c>
      <c r="FZ135" s="582"/>
      <c r="GA135" s="582"/>
      <c r="GB135" s="582"/>
      <c r="GC135" s="582"/>
      <c r="GD135" s="582"/>
      <c r="GE135" s="582"/>
      <c r="GF135" s="599" t="s">
        <v>417</v>
      </c>
      <c r="GG135" s="582" t="s">
        <v>417</v>
      </c>
      <c r="GH135" s="582" t="s">
        <v>417</v>
      </c>
      <c r="GI135" s="582" t="s">
        <v>417</v>
      </c>
      <c r="GJ135" s="582" t="s">
        <v>417</v>
      </c>
      <c r="GK135" s="581"/>
      <c r="GL135" s="581"/>
      <c r="GM135" s="581"/>
      <c r="GN135" s="589">
        <v>7</v>
      </c>
      <c r="GO135" s="809" t="s">
        <v>437</v>
      </c>
      <c r="GP135" s="809">
        <v>11</v>
      </c>
      <c r="GQ135" s="685"/>
      <c r="GR135" s="1002"/>
      <c r="GS135" s="590"/>
      <c r="GT135" s="811">
        <v>4</v>
      </c>
      <c r="GU135" s="811">
        <v>4</v>
      </c>
      <c r="GV135" s="590"/>
      <c r="GW135" s="590"/>
      <c r="GX135" s="590"/>
      <c r="GY135" s="590"/>
      <c r="GZ135" s="590"/>
      <c r="HA135" s="812">
        <f>IF(GW135=1,AG135,0)</f>
        <v>0</v>
      </c>
      <c r="HB135" s="809">
        <f>IF(GW135=1,EH135,0)</f>
        <v>0</v>
      </c>
      <c r="HC135" s="811">
        <f>IF(GX135=2,AH135,0)</f>
        <v>0</v>
      </c>
      <c r="HD135" s="809">
        <f>IF(GX135=2,EH135,0)</f>
        <v>0</v>
      </c>
      <c r="HE135" s="812">
        <f>IF(GY135=3,AG135,0)</f>
        <v>0</v>
      </c>
      <c r="HF135" s="809">
        <f>IF(GY135=3,EH135,0)</f>
        <v>0</v>
      </c>
      <c r="HG135" s="811">
        <f>IF(GZ135=4,AH135,0)</f>
        <v>0</v>
      </c>
      <c r="HH135" s="809">
        <f>IF(GZ135=4,EH135,0)</f>
        <v>0</v>
      </c>
      <c r="HI135" s="591">
        <f t="shared" si="186"/>
        <v>0</v>
      </c>
      <c r="HL135" s="688">
        <f t="shared" si="375"/>
        <v>0</v>
      </c>
    </row>
    <row r="136" spans="1:220" s="614" customFormat="1">
      <c r="A136" s="550">
        <v>0</v>
      </c>
      <c r="B136" s="573" t="s">
        <v>528</v>
      </c>
      <c r="C136" s="574"/>
      <c r="D136" s="574"/>
      <c r="E136" s="574"/>
      <c r="F136" s="603" t="s">
        <v>728</v>
      </c>
      <c r="G136" s="604"/>
      <c r="H136" s="604"/>
      <c r="I136" s="604"/>
      <c r="J136" s="560"/>
      <c r="K136" s="560"/>
      <c r="L136" s="561"/>
      <c r="M136" s="561"/>
      <c r="N136" s="561"/>
      <c r="O136" s="561"/>
      <c r="P136" s="936"/>
      <c r="Q136" s="936"/>
      <c r="R136" s="936"/>
      <c r="S136" s="936"/>
      <c r="T136" s="936"/>
      <c r="U136" s="561">
        <f t="shared" ref="U136:CB136" si="379">U137</f>
        <v>0</v>
      </c>
      <c r="V136" s="561">
        <f t="shared" si="379"/>
        <v>0</v>
      </c>
      <c r="W136" s="561">
        <f t="shared" si="379"/>
        <v>0</v>
      </c>
      <c r="X136" s="561">
        <f t="shared" si="379"/>
        <v>0</v>
      </c>
      <c r="Y136" s="605">
        <f t="shared" si="379"/>
        <v>0</v>
      </c>
      <c r="Z136" s="561">
        <f t="shared" si="379"/>
        <v>0</v>
      </c>
      <c r="AA136" s="561">
        <f t="shared" si="379"/>
        <v>0</v>
      </c>
      <c r="AB136" s="561">
        <f t="shared" si="379"/>
        <v>0</v>
      </c>
      <c r="AC136" s="605">
        <f t="shared" si="379"/>
        <v>0</v>
      </c>
      <c r="AD136" s="605">
        <f t="shared" si="379"/>
        <v>0</v>
      </c>
      <c r="AE136" s="605">
        <f t="shared" si="379"/>
        <v>0</v>
      </c>
      <c r="AF136" s="605">
        <f t="shared" si="379"/>
        <v>0</v>
      </c>
      <c r="AG136" s="561">
        <f t="shared" si="379"/>
        <v>0</v>
      </c>
      <c r="AH136" s="561">
        <f t="shared" si="379"/>
        <v>0</v>
      </c>
      <c r="AI136" s="561">
        <f t="shared" si="379"/>
        <v>0</v>
      </c>
      <c r="AJ136" s="561">
        <f t="shared" si="379"/>
        <v>0</v>
      </c>
      <c r="AK136" s="561">
        <f t="shared" si="379"/>
        <v>0</v>
      </c>
      <c r="AL136" s="561">
        <f t="shared" si="379"/>
        <v>0</v>
      </c>
      <c r="AM136" s="561">
        <f t="shared" si="379"/>
        <v>0</v>
      </c>
      <c r="AN136" s="561">
        <f t="shared" si="379"/>
        <v>0</v>
      </c>
      <c r="AO136" s="561">
        <f t="shared" si="379"/>
        <v>0</v>
      </c>
      <c r="AP136" s="561">
        <f t="shared" si="379"/>
        <v>0</v>
      </c>
      <c r="AQ136" s="561">
        <f t="shared" si="379"/>
        <v>0</v>
      </c>
      <c r="AR136" s="561">
        <f t="shared" si="379"/>
        <v>0</v>
      </c>
      <c r="AS136" s="561">
        <f t="shared" si="379"/>
        <v>0</v>
      </c>
      <c r="AT136" s="561">
        <f t="shared" si="379"/>
        <v>0</v>
      </c>
      <c r="AU136" s="561">
        <f t="shared" si="379"/>
        <v>0</v>
      </c>
      <c r="AV136" s="561">
        <f t="shared" si="379"/>
        <v>0</v>
      </c>
      <c r="AW136" s="561">
        <f t="shared" si="379"/>
        <v>0</v>
      </c>
      <c r="AX136" s="561">
        <f t="shared" si="379"/>
        <v>0</v>
      </c>
      <c r="AY136" s="561">
        <f t="shared" si="379"/>
        <v>0</v>
      </c>
      <c r="AZ136" s="561">
        <f t="shared" si="379"/>
        <v>0</v>
      </c>
      <c r="BA136" s="561">
        <f t="shared" si="379"/>
        <v>0</v>
      </c>
      <c r="BB136" s="561">
        <f t="shared" si="379"/>
        <v>0</v>
      </c>
      <c r="BC136" s="561">
        <f t="shared" si="379"/>
        <v>0</v>
      </c>
      <c r="BD136" s="561">
        <f t="shared" si="379"/>
        <v>0</v>
      </c>
      <c r="BE136" s="561">
        <f t="shared" si="379"/>
        <v>0</v>
      </c>
      <c r="BF136" s="561">
        <f t="shared" si="379"/>
        <v>0</v>
      </c>
      <c r="BG136" s="561">
        <f t="shared" si="379"/>
        <v>0</v>
      </c>
      <c r="BH136" s="561">
        <f t="shared" si="379"/>
        <v>0</v>
      </c>
      <c r="BI136" s="561">
        <f t="shared" si="379"/>
        <v>0</v>
      </c>
      <c r="BJ136" s="561">
        <f t="shared" si="379"/>
        <v>0</v>
      </c>
      <c r="BK136" s="561">
        <f t="shared" si="379"/>
        <v>0</v>
      </c>
      <c r="BL136" s="561">
        <f t="shared" si="379"/>
        <v>0</v>
      </c>
      <c r="BM136" s="561">
        <f t="shared" si="379"/>
        <v>0</v>
      </c>
      <c r="BN136" s="561">
        <f t="shared" si="379"/>
        <v>0</v>
      </c>
      <c r="BO136" s="561">
        <f t="shared" si="379"/>
        <v>0</v>
      </c>
      <c r="BP136" s="561">
        <f t="shared" si="379"/>
        <v>0</v>
      </c>
      <c r="BQ136" s="561">
        <f t="shared" si="379"/>
        <v>0</v>
      </c>
      <c r="BR136" s="561">
        <f t="shared" si="379"/>
        <v>0</v>
      </c>
      <c r="BS136" s="561">
        <f t="shared" si="379"/>
        <v>0</v>
      </c>
      <c r="BT136" s="561">
        <f t="shared" si="379"/>
        <v>0</v>
      </c>
      <c r="BU136" s="561">
        <f t="shared" si="379"/>
        <v>7712.6072881355931</v>
      </c>
      <c r="BV136" s="561">
        <f t="shared" si="379"/>
        <v>617.41999999999996</v>
      </c>
      <c r="BW136" s="561">
        <f t="shared" si="379"/>
        <v>4920.3644067796613</v>
      </c>
      <c r="BX136" s="561">
        <f t="shared" si="379"/>
        <v>1522.3728813559323</v>
      </c>
      <c r="BY136" s="561">
        <f t="shared" si="379"/>
        <v>652.44999999999993</v>
      </c>
      <c r="BZ136" s="561">
        <f t="shared" si="379"/>
        <v>7712.6072881355931</v>
      </c>
      <c r="CA136" s="561">
        <f t="shared" si="379"/>
        <v>0</v>
      </c>
      <c r="CB136" s="561">
        <f t="shared" si="379"/>
        <v>0</v>
      </c>
      <c r="CC136" s="560"/>
      <c r="CD136" s="561"/>
      <c r="CE136" s="561">
        <f>CE137</f>
        <v>11995</v>
      </c>
      <c r="CF136" s="560"/>
      <c r="CG136" s="560"/>
      <c r="CH136" s="561"/>
      <c r="CI136" s="561"/>
      <c r="CJ136" s="561"/>
      <c r="CK136" s="561">
        <f t="shared" ref="CK136:CP136" si="380">CK137</f>
        <v>4228.42</v>
      </c>
      <c r="CL136" s="561">
        <f t="shared" si="380"/>
        <v>0</v>
      </c>
      <c r="CM136" s="561">
        <f t="shared" si="380"/>
        <v>3484.187288135593</v>
      </c>
      <c r="CN136" s="561">
        <f t="shared" si="380"/>
        <v>3484.187288135593</v>
      </c>
      <c r="CO136" s="561">
        <f t="shared" si="380"/>
        <v>3611</v>
      </c>
      <c r="CP136" s="561">
        <f t="shared" si="380"/>
        <v>3484.187288135593</v>
      </c>
      <c r="CQ136" s="561">
        <f>CQ137</f>
        <v>3484.187288135593</v>
      </c>
      <c r="CR136" s="561">
        <f t="shared" ref="CR136:FC136" si="381">CR137</f>
        <v>3484.187288135593</v>
      </c>
      <c r="CS136" s="561">
        <f t="shared" si="381"/>
        <v>0</v>
      </c>
      <c r="CT136" s="561">
        <f t="shared" si="381"/>
        <v>0</v>
      </c>
      <c r="CU136" s="561">
        <f t="shared" si="381"/>
        <v>0</v>
      </c>
      <c r="CV136" s="561">
        <f t="shared" si="381"/>
        <v>0</v>
      </c>
      <c r="CW136" s="561">
        <f t="shared" si="381"/>
        <v>0</v>
      </c>
      <c r="CX136" s="561">
        <f t="shared" si="381"/>
        <v>0</v>
      </c>
      <c r="CY136" s="561">
        <f t="shared" si="381"/>
        <v>0</v>
      </c>
      <c r="CZ136" s="561">
        <f t="shared" si="381"/>
        <v>0</v>
      </c>
      <c r="DA136" s="561">
        <f t="shared" si="381"/>
        <v>0</v>
      </c>
      <c r="DB136" s="561">
        <f t="shared" si="381"/>
        <v>0</v>
      </c>
      <c r="DC136" s="561">
        <f t="shared" si="381"/>
        <v>0</v>
      </c>
      <c r="DD136" s="561">
        <f t="shared" si="381"/>
        <v>4260.9800000000005</v>
      </c>
      <c r="DE136" s="561">
        <f t="shared" si="381"/>
        <v>4111.3409999999994</v>
      </c>
      <c r="DF136" s="561">
        <f t="shared" si="381"/>
        <v>4111.3409999999994</v>
      </c>
      <c r="DG136" s="561">
        <f t="shared" si="381"/>
        <v>0</v>
      </c>
      <c r="DH136" s="561">
        <f t="shared" si="381"/>
        <v>0</v>
      </c>
      <c r="DI136" s="561">
        <f t="shared" si="381"/>
        <v>0</v>
      </c>
      <c r="DJ136" s="561">
        <f t="shared" si="381"/>
        <v>4111.3409999999994</v>
      </c>
      <c r="DK136" s="561">
        <f t="shared" si="381"/>
        <v>0</v>
      </c>
      <c r="DL136" s="561">
        <f t="shared" si="381"/>
        <v>0</v>
      </c>
      <c r="DM136" s="561">
        <f t="shared" si="381"/>
        <v>0</v>
      </c>
      <c r="DN136" s="561">
        <f t="shared" si="381"/>
        <v>0</v>
      </c>
      <c r="DO136" s="561">
        <f t="shared" si="381"/>
        <v>0</v>
      </c>
      <c r="DP136" s="561">
        <f t="shared" si="381"/>
        <v>0</v>
      </c>
      <c r="DQ136" s="561">
        <f t="shared" si="381"/>
        <v>0</v>
      </c>
      <c r="DR136" s="561">
        <f t="shared" si="381"/>
        <v>0</v>
      </c>
      <c r="DS136" s="561">
        <f t="shared" si="381"/>
        <v>0</v>
      </c>
      <c r="DT136" s="561">
        <f t="shared" si="381"/>
        <v>0</v>
      </c>
      <c r="DU136" s="561">
        <f t="shared" si="381"/>
        <v>0</v>
      </c>
      <c r="DV136" s="561">
        <f t="shared" si="381"/>
        <v>0</v>
      </c>
      <c r="DW136" s="561">
        <f t="shared" si="381"/>
        <v>0</v>
      </c>
      <c r="DX136" s="561">
        <f t="shared" si="381"/>
        <v>0</v>
      </c>
      <c r="DY136" s="561">
        <f t="shared" si="381"/>
        <v>0</v>
      </c>
      <c r="DZ136" s="561">
        <f t="shared" si="381"/>
        <v>0</v>
      </c>
      <c r="EA136" s="561">
        <f t="shared" si="381"/>
        <v>0</v>
      </c>
      <c r="EB136" s="561">
        <f t="shared" si="381"/>
        <v>0</v>
      </c>
      <c r="EC136" s="561">
        <f t="shared" si="381"/>
        <v>0</v>
      </c>
      <c r="ED136" s="561">
        <f t="shared" si="381"/>
        <v>0</v>
      </c>
      <c r="EE136" s="561">
        <f t="shared" si="381"/>
        <v>0</v>
      </c>
      <c r="EF136" s="561">
        <f t="shared" si="381"/>
        <v>0</v>
      </c>
      <c r="EG136" s="561">
        <f t="shared" si="381"/>
        <v>7095.187288135593</v>
      </c>
      <c r="EH136" s="561">
        <f t="shared" si="381"/>
        <v>7095.187288135593</v>
      </c>
      <c r="EI136" s="561">
        <f t="shared" si="381"/>
        <v>7095.187288135593</v>
      </c>
      <c r="EJ136" s="561">
        <f t="shared" si="381"/>
        <v>0</v>
      </c>
      <c r="EK136" s="561">
        <f t="shared" si="381"/>
        <v>0</v>
      </c>
      <c r="EL136" s="561">
        <f t="shared" si="381"/>
        <v>0</v>
      </c>
      <c r="EM136" s="561">
        <f t="shared" si="381"/>
        <v>0</v>
      </c>
      <c r="EN136" s="561">
        <f t="shared" si="381"/>
        <v>0</v>
      </c>
      <c r="EO136" s="561">
        <f t="shared" si="381"/>
        <v>0</v>
      </c>
      <c r="EP136" s="561"/>
      <c r="EQ136" s="561">
        <f t="shared" si="381"/>
        <v>0</v>
      </c>
      <c r="ER136" s="561">
        <f t="shared" si="381"/>
        <v>617.42000000000007</v>
      </c>
      <c r="ES136" s="561">
        <f t="shared" si="381"/>
        <v>0</v>
      </c>
      <c r="ET136" s="561">
        <f t="shared" si="381"/>
        <v>627.15371186440677</v>
      </c>
      <c r="EU136" s="561">
        <f t="shared" si="381"/>
        <v>1277.1337118644067</v>
      </c>
      <c r="EV136" s="561"/>
      <c r="EW136" s="609">
        <f t="shared" si="381"/>
        <v>3.8028160760445921E-4</v>
      </c>
      <c r="EX136" s="561">
        <f t="shared" si="381"/>
        <v>3484.187288135593</v>
      </c>
      <c r="EY136" s="561">
        <f t="shared" si="381"/>
        <v>0</v>
      </c>
      <c r="EZ136" s="561">
        <f t="shared" si="381"/>
        <v>0</v>
      </c>
      <c r="FA136" s="561">
        <f t="shared" si="381"/>
        <v>0</v>
      </c>
      <c r="FB136" s="561">
        <f t="shared" si="381"/>
        <v>0</v>
      </c>
      <c r="FC136" s="561">
        <f t="shared" si="381"/>
        <v>0</v>
      </c>
      <c r="FD136" s="561">
        <f t="shared" ref="FD136:GS136" si="382">FD137</f>
        <v>0</v>
      </c>
      <c r="FE136" s="561">
        <f t="shared" si="382"/>
        <v>0</v>
      </c>
      <c r="FF136" s="561">
        <f t="shared" si="382"/>
        <v>0</v>
      </c>
      <c r="FG136" s="561">
        <f t="shared" si="382"/>
        <v>0</v>
      </c>
      <c r="FH136" s="561">
        <f t="shared" si="382"/>
        <v>0</v>
      </c>
      <c r="FI136" s="561">
        <f t="shared" si="382"/>
        <v>0</v>
      </c>
      <c r="FJ136" s="561">
        <f t="shared" si="382"/>
        <v>0</v>
      </c>
      <c r="FK136" s="561">
        <f t="shared" si="382"/>
        <v>4111.3409999999994</v>
      </c>
      <c r="FL136" s="561">
        <f t="shared" si="382"/>
        <v>0</v>
      </c>
      <c r="FM136" s="561">
        <f t="shared" si="382"/>
        <v>0</v>
      </c>
      <c r="FN136" s="561">
        <f t="shared" si="382"/>
        <v>0</v>
      </c>
      <c r="FO136" s="561">
        <f t="shared" si="382"/>
        <v>0</v>
      </c>
      <c r="FP136" s="561">
        <f t="shared" si="382"/>
        <v>0</v>
      </c>
      <c r="FQ136" s="561">
        <f t="shared" si="382"/>
        <v>0</v>
      </c>
      <c r="FR136" s="561">
        <f t="shared" si="382"/>
        <v>0</v>
      </c>
      <c r="FS136" s="561">
        <f t="shared" si="382"/>
        <v>0</v>
      </c>
      <c r="FT136" s="561">
        <f t="shared" si="382"/>
        <v>0</v>
      </c>
      <c r="FU136" s="561">
        <f t="shared" si="382"/>
        <v>0</v>
      </c>
      <c r="FV136" s="561">
        <f t="shared" si="382"/>
        <v>0</v>
      </c>
      <c r="FW136" s="561">
        <f t="shared" si="382"/>
        <v>0</v>
      </c>
      <c r="FX136" s="561">
        <f t="shared" si="382"/>
        <v>0</v>
      </c>
      <c r="FY136" s="561" t="str">
        <f t="shared" si="382"/>
        <v>нет</v>
      </c>
      <c r="FZ136" s="561">
        <f t="shared" si="382"/>
        <v>0</v>
      </c>
      <c r="GA136" s="561">
        <f t="shared" si="382"/>
        <v>0</v>
      </c>
      <c r="GB136" s="561">
        <f t="shared" si="382"/>
        <v>0</v>
      </c>
      <c r="GC136" s="561">
        <f t="shared" si="382"/>
        <v>0</v>
      </c>
      <c r="GD136" s="561">
        <f t="shared" si="382"/>
        <v>0</v>
      </c>
      <c r="GE136" s="561">
        <f t="shared" si="382"/>
        <v>0</v>
      </c>
      <c r="GF136" s="561" t="str">
        <f t="shared" si="382"/>
        <v>нет</v>
      </c>
      <c r="GG136" s="561" t="str">
        <f t="shared" si="382"/>
        <v>нет</v>
      </c>
      <c r="GH136" s="561" t="str">
        <f t="shared" si="382"/>
        <v>нет</v>
      </c>
      <c r="GI136" s="561" t="str">
        <f t="shared" si="382"/>
        <v>нет</v>
      </c>
      <c r="GJ136" s="561">
        <f t="shared" si="382"/>
        <v>0</v>
      </c>
      <c r="GK136" s="560">
        <f t="shared" si="382"/>
        <v>0</v>
      </c>
      <c r="GL136" s="560">
        <f t="shared" si="382"/>
        <v>0</v>
      </c>
      <c r="GM136" s="560">
        <f t="shared" si="382"/>
        <v>0</v>
      </c>
      <c r="GN136" s="617">
        <f t="shared" si="382"/>
        <v>0</v>
      </c>
      <c r="GO136" s="561">
        <f t="shared" si="382"/>
        <v>0</v>
      </c>
      <c r="GP136" s="561"/>
      <c r="GQ136" s="686">
        <f t="shared" si="382"/>
        <v>0</v>
      </c>
      <c r="GR136" s="1003">
        <f t="shared" si="382"/>
        <v>0</v>
      </c>
      <c r="GS136" s="561">
        <f t="shared" si="382"/>
        <v>0</v>
      </c>
      <c r="GT136" s="561"/>
      <c r="GU136" s="820"/>
      <c r="GV136" s="611"/>
      <c r="GW136" s="611"/>
      <c r="GX136" s="611"/>
      <c r="GY136" s="611"/>
      <c r="GZ136" s="611"/>
      <c r="HA136" s="615">
        <f t="shared" ref="HA136:HH136" si="383">HA137</f>
        <v>0</v>
      </c>
      <c r="HB136" s="560">
        <f t="shared" si="383"/>
        <v>0</v>
      </c>
      <c r="HC136" s="560">
        <f t="shared" si="383"/>
        <v>0</v>
      </c>
      <c r="HD136" s="560">
        <f t="shared" si="383"/>
        <v>0</v>
      </c>
      <c r="HE136" s="615">
        <f t="shared" si="383"/>
        <v>0</v>
      </c>
      <c r="HF136" s="560">
        <f t="shared" si="383"/>
        <v>7095.187288135593</v>
      </c>
      <c r="HG136" s="560">
        <f t="shared" si="383"/>
        <v>0</v>
      </c>
      <c r="HH136" s="560">
        <f t="shared" si="383"/>
        <v>0</v>
      </c>
      <c r="HI136" s="591">
        <f t="shared" si="186"/>
        <v>0</v>
      </c>
      <c r="HL136" s="688">
        <f t="shared" si="375"/>
        <v>0</v>
      </c>
    </row>
    <row r="137" spans="1:220" s="592" customFormat="1" ht="36" outlineLevel="1">
      <c r="A137" s="578" t="s">
        <v>397</v>
      </c>
      <c r="B137" s="579"/>
      <c r="C137" s="580">
        <v>103</v>
      </c>
      <c r="D137" s="580"/>
      <c r="E137" s="580"/>
      <c r="F137" s="271" t="s">
        <v>320</v>
      </c>
      <c r="G137" s="270"/>
      <c r="H137" s="270"/>
      <c r="I137" s="270"/>
      <c r="J137" s="581">
        <v>2009</v>
      </c>
      <c r="K137" s="581">
        <v>2011</v>
      </c>
      <c r="L137" s="582"/>
      <c r="M137" s="582"/>
      <c r="N137" s="582"/>
      <c r="O137" s="582"/>
      <c r="P137" s="273"/>
      <c r="Q137" s="273"/>
      <c r="R137" s="273"/>
      <c r="S137" s="273"/>
      <c r="T137" s="273"/>
      <c r="U137" s="582">
        <v>0</v>
      </c>
      <c r="V137" s="582">
        <v>0</v>
      </c>
      <c r="W137" s="582">
        <v>0</v>
      </c>
      <c r="X137" s="582">
        <v>0</v>
      </c>
      <c r="Y137" s="583"/>
      <c r="Z137" s="582"/>
      <c r="AA137" s="582"/>
      <c r="AB137" s="582"/>
      <c r="AC137" s="583"/>
      <c r="AD137" s="583"/>
      <c r="AE137" s="583"/>
      <c r="AF137" s="583"/>
      <c r="AG137" s="582">
        <f>Y137</f>
        <v>0</v>
      </c>
      <c r="AH137" s="582">
        <f>Z137</f>
        <v>0</v>
      </c>
      <c r="AI137" s="582">
        <f>AA137</f>
        <v>0</v>
      </c>
      <c r="AJ137" s="582">
        <f>AB137</f>
        <v>0</v>
      </c>
      <c r="AK137" s="582">
        <f>IF(EI137,Y137,0)</f>
        <v>0</v>
      </c>
      <c r="AL137" s="582">
        <f>IF(EI137,AH137,0)</f>
        <v>0</v>
      </c>
      <c r="AM137" s="582"/>
      <c r="AN137" s="582"/>
      <c r="AO137" s="582">
        <f>IF(EJ137,Y137,0)</f>
        <v>0</v>
      </c>
      <c r="AP137" s="582">
        <f>IF(EJ137,AH137,0)</f>
        <v>0</v>
      </c>
      <c r="AQ137" s="582"/>
      <c r="AR137" s="582"/>
      <c r="AS137" s="582">
        <f>IF(EK137,Y137,0)</f>
        <v>0</v>
      </c>
      <c r="AT137" s="582">
        <f>IF(EK137,AH137,0)</f>
        <v>0</v>
      </c>
      <c r="AU137" s="582"/>
      <c r="AV137" s="582"/>
      <c r="AW137" s="582">
        <f>IF(EL137,Y137,0)</f>
        <v>0</v>
      </c>
      <c r="AX137" s="582">
        <f>IF(EL137,AH137,0)</f>
        <v>0</v>
      </c>
      <c r="AY137" s="582"/>
      <c r="AZ137" s="582"/>
      <c r="BA137" s="582"/>
      <c r="BB137" s="582"/>
      <c r="BC137" s="582"/>
      <c r="BD137" s="582"/>
      <c r="BE137" s="582"/>
      <c r="BF137" s="582"/>
      <c r="BG137" s="582"/>
      <c r="BH137" s="582"/>
      <c r="BI137" s="582">
        <v>0</v>
      </c>
      <c r="BJ137" s="582">
        <v>0</v>
      </c>
      <c r="BK137" s="582"/>
      <c r="BL137" s="582"/>
      <c r="BM137" s="582"/>
      <c r="BN137" s="582"/>
      <c r="BO137" s="582"/>
      <c r="BP137" s="582"/>
      <c r="BQ137" s="582"/>
      <c r="BR137" s="582"/>
      <c r="BS137" s="582"/>
      <c r="BT137" s="582"/>
      <c r="BU137" s="582">
        <f>BV137+BW137+BX137+BY137</f>
        <v>7712.6072881355931</v>
      </c>
      <c r="BV137" s="582">
        <v>617.41999999999996</v>
      </c>
      <c r="BW137" s="582">
        <v>4920.3644067796613</v>
      </c>
      <c r="BX137" s="582">
        <v>1522.3728813559323</v>
      </c>
      <c r="BY137" s="582">
        <v>652.44999999999993</v>
      </c>
      <c r="BZ137" s="582">
        <v>7712.6072881355931</v>
      </c>
      <c r="CA137" s="582"/>
      <c r="CB137" s="582"/>
      <c r="CC137" s="581" t="s">
        <v>425</v>
      </c>
      <c r="CD137" s="582">
        <v>31.1</v>
      </c>
      <c r="CE137" s="582">
        <v>11995</v>
      </c>
      <c r="CF137" s="581">
        <v>3.2</v>
      </c>
      <c r="CG137" s="581">
        <v>5</v>
      </c>
      <c r="CH137" s="582"/>
      <c r="CI137" s="582"/>
      <c r="CJ137" s="582"/>
      <c r="CK137" s="582">
        <v>4228.42</v>
      </c>
      <c r="CL137" s="582"/>
      <c r="CM137" s="582">
        <v>3484.187288135593</v>
      </c>
      <c r="CN137" s="582">
        <v>3484.187288135593</v>
      </c>
      <c r="CO137" s="582">
        <v>3611</v>
      </c>
      <c r="CP137" s="582">
        <v>3484.187288135593</v>
      </c>
      <c r="CQ137" s="582">
        <f>CR137+CS137+CT137+CU137</f>
        <v>3484.187288135593</v>
      </c>
      <c r="CR137" s="582">
        <v>3484.187288135593</v>
      </c>
      <c r="CS137" s="582"/>
      <c r="CT137" s="582"/>
      <c r="CU137" s="582"/>
      <c r="CV137" s="582"/>
      <c r="CW137" s="582"/>
      <c r="CX137" s="582"/>
      <c r="CY137" s="809">
        <f>CL137</f>
        <v>0</v>
      </c>
      <c r="CZ137" s="582"/>
      <c r="DA137" s="582"/>
      <c r="DB137" s="582"/>
      <c r="DC137" s="582"/>
      <c r="DD137" s="582">
        <v>4260.9800000000005</v>
      </c>
      <c r="DE137" s="582">
        <v>4111.3409999999994</v>
      </c>
      <c r="DF137" s="582">
        <f>DJ137+DL137+DN137+DO137</f>
        <v>4111.3409999999994</v>
      </c>
      <c r="DG137" s="582"/>
      <c r="DH137" s="582"/>
      <c r="DI137" s="582"/>
      <c r="DJ137" s="582">
        <v>4111.3409999999994</v>
      </c>
      <c r="DK137" s="582"/>
      <c r="DL137" s="582"/>
      <c r="DM137" s="582"/>
      <c r="DN137" s="582"/>
      <c r="DO137" s="582"/>
      <c r="DP137" s="582"/>
      <c r="DQ137" s="582">
        <v>0</v>
      </c>
      <c r="DR137" s="582">
        <v>0</v>
      </c>
      <c r="DS137" s="582">
        <v>0</v>
      </c>
      <c r="DT137" s="582"/>
      <c r="DU137" s="582"/>
      <c r="DV137" s="582"/>
      <c r="DW137" s="582"/>
      <c r="DX137" s="582"/>
      <c r="DY137" s="582"/>
      <c r="DZ137" s="582"/>
      <c r="EA137" s="582"/>
      <c r="EB137" s="582"/>
      <c r="EC137" s="582"/>
      <c r="ED137" s="582">
        <f>CQ137*1.18+DB137-DC137-DF137</f>
        <v>0</v>
      </c>
      <c r="EE137" s="582"/>
      <c r="EF137" s="582">
        <v>0</v>
      </c>
      <c r="EG137" s="582">
        <v>7095.187288135593</v>
      </c>
      <c r="EH137" s="582">
        <f>EI137+EJ137+EK137+EL137</f>
        <v>7095.187288135593</v>
      </c>
      <c r="EI137" s="582">
        <v>7095.187288135593</v>
      </c>
      <c r="EJ137" s="582"/>
      <c r="EK137" s="582"/>
      <c r="EL137" s="582"/>
      <c r="EM137" s="582">
        <v>0</v>
      </c>
      <c r="EN137" s="582">
        <v>0</v>
      </c>
      <c r="EO137" s="582">
        <v>0</v>
      </c>
      <c r="EP137" s="582"/>
      <c r="EQ137" s="582"/>
      <c r="ER137" s="582">
        <f>CK137+CQ137-EH137</f>
        <v>617.42000000000007</v>
      </c>
      <c r="ES137" s="584"/>
      <c r="ET137" s="585">
        <f>CQ137*0.18</f>
        <v>627.15371186440677</v>
      </c>
      <c r="EU137" s="582">
        <f>EH137*0.18</f>
        <v>1277.1337118644067</v>
      </c>
      <c r="EV137" s="586">
        <v>2011</v>
      </c>
      <c r="EW137" s="587">
        <f>CQ137/$CQ$6</f>
        <v>3.8028160760445921E-4</v>
      </c>
      <c r="EX137" s="582">
        <f>SUMIF(GT137,$GT$13,CQ137)</f>
        <v>3484.187288135593</v>
      </c>
      <c r="EY137" s="582">
        <f>SUMIF(GT137,$GT$101,CQ137)</f>
        <v>0</v>
      </c>
      <c r="EZ137" s="582">
        <f>SUMIF(GT137,$GT$101,CQ137)</f>
        <v>0</v>
      </c>
      <c r="FA137" s="582">
        <f>SUMIF(GT137,$GT$16,CQ137)</f>
        <v>0</v>
      </c>
      <c r="FB137" s="582">
        <f>SUMIF(GT137,$GT$129,CQ137)</f>
        <v>0</v>
      </c>
      <c r="FC137" s="582"/>
      <c r="FD137" s="582">
        <f>SUMIF(GT137,$GT$104,CQ137)</f>
        <v>0</v>
      </c>
      <c r="FE137" s="582"/>
      <c r="FF137" s="582">
        <f>SUMIF(GT137,$GT$202,CQ137)</f>
        <v>0</v>
      </c>
      <c r="FG137" s="582"/>
      <c r="FH137" s="582"/>
      <c r="FI137" s="582"/>
      <c r="FJ137" s="582"/>
      <c r="FK137" s="582">
        <f>SUMIF(GU137,$GU$13,DF137)</f>
        <v>4111.3409999999994</v>
      </c>
      <c r="FL137" s="582">
        <f>SUMIF(GU137,$GU$101,DF137)</f>
        <v>0</v>
      </c>
      <c r="FM137" s="582">
        <f>SUMIF(GU137,$GU$102,DF137)</f>
        <v>0</v>
      </c>
      <c r="FN137" s="582">
        <f>SUMIF(GU137,$GU$16,DF137)</f>
        <v>0</v>
      </c>
      <c r="FO137" s="582">
        <f>SUMIF(GU137,$GU$129,DF137)</f>
        <v>0</v>
      </c>
      <c r="FP137" s="582"/>
      <c r="FQ137" s="582">
        <f>SUMIF(GU137,$GU$97,DF137)</f>
        <v>0</v>
      </c>
      <c r="FR137" s="582"/>
      <c r="FS137" s="582">
        <f>SUMIF(GU137,$GU$205,DF137)</f>
        <v>0</v>
      </c>
      <c r="FT137" s="582"/>
      <c r="FU137" s="582"/>
      <c r="FV137" s="582"/>
      <c r="FW137" s="582"/>
      <c r="FX137" s="582"/>
      <c r="FY137" s="581" t="s">
        <v>417</v>
      </c>
      <c r="FZ137" s="582"/>
      <c r="GA137" s="582"/>
      <c r="GB137" s="582"/>
      <c r="GC137" s="582"/>
      <c r="GD137" s="582"/>
      <c r="GE137" s="582"/>
      <c r="GF137" s="599" t="s">
        <v>417</v>
      </c>
      <c r="GG137" s="582" t="s">
        <v>417</v>
      </c>
      <c r="GH137" s="582" t="s">
        <v>417</v>
      </c>
      <c r="GI137" s="582" t="s">
        <v>417</v>
      </c>
      <c r="GJ137" s="582"/>
      <c r="GK137" s="581"/>
      <c r="GL137" s="581"/>
      <c r="GM137" s="581"/>
      <c r="GN137" s="618"/>
      <c r="GO137" s="591"/>
      <c r="GP137" s="809">
        <v>5</v>
      </c>
      <c r="GQ137" s="685"/>
      <c r="GR137" s="1002"/>
      <c r="GS137" s="590"/>
      <c r="GT137" s="811">
        <v>2</v>
      </c>
      <c r="GU137" s="811">
        <v>2</v>
      </c>
      <c r="GV137" s="590"/>
      <c r="GW137" s="590"/>
      <c r="GX137" s="590"/>
      <c r="GY137" s="590"/>
      <c r="GZ137" s="590"/>
      <c r="HA137" s="812">
        <f>IF(GW137=1,AG137,0)</f>
        <v>0</v>
      </c>
      <c r="HB137" s="809">
        <f>IF(GW137=1,EH137,0)</f>
        <v>0</v>
      </c>
      <c r="HC137" s="811">
        <f>IF(GX137=2,AH137,0)</f>
        <v>0</v>
      </c>
      <c r="HD137" s="809">
        <f>IF(GX137=2,EH137,0)</f>
        <v>0</v>
      </c>
      <c r="HE137" s="812">
        <f>IF(GY137=3,AG137,0)</f>
        <v>0</v>
      </c>
      <c r="HF137" s="809">
        <f>EH137</f>
        <v>7095.187288135593</v>
      </c>
      <c r="HG137" s="811">
        <f>IF(GZ137=4,AH137,0)</f>
        <v>0</v>
      </c>
      <c r="HH137" s="809">
        <f>IF(GZ137=4,EH137,0)</f>
        <v>0</v>
      </c>
      <c r="HI137" s="591">
        <f t="shared" si="186"/>
        <v>0</v>
      </c>
      <c r="HL137" s="688">
        <f t="shared" si="375"/>
        <v>0</v>
      </c>
    </row>
    <row r="138" spans="1:220" s="614" customFormat="1">
      <c r="A138" s="550">
        <v>0</v>
      </c>
      <c r="B138" s="573" t="s">
        <v>529</v>
      </c>
      <c r="C138" s="574"/>
      <c r="D138" s="574"/>
      <c r="E138" s="574"/>
      <c r="F138" s="603" t="s">
        <v>729</v>
      </c>
      <c r="G138" s="604"/>
      <c r="H138" s="604"/>
      <c r="I138" s="604"/>
      <c r="J138" s="560"/>
      <c r="K138" s="560"/>
      <c r="L138" s="561"/>
      <c r="M138" s="561"/>
      <c r="N138" s="561"/>
      <c r="O138" s="561"/>
      <c r="P138" s="936"/>
      <c r="Q138" s="936"/>
      <c r="R138" s="936"/>
      <c r="S138" s="936"/>
      <c r="T138" s="936"/>
      <c r="U138" s="561"/>
      <c r="V138" s="561"/>
      <c r="W138" s="561"/>
      <c r="X138" s="561"/>
      <c r="Y138" s="605"/>
      <c r="Z138" s="561"/>
      <c r="AA138" s="561"/>
      <c r="AB138" s="561"/>
      <c r="AC138" s="605"/>
      <c r="AD138" s="605"/>
      <c r="AE138" s="605"/>
      <c r="AF138" s="605"/>
      <c r="AG138" s="561"/>
      <c r="AH138" s="561"/>
      <c r="AI138" s="561"/>
      <c r="AJ138" s="561"/>
      <c r="AK138" s="561"/>
      <c r="AL138" s="561"/>
      <c r="AM138" s="561"/>
      <c r="AN138" s="561"/>
      <c r="AO138" s="561"/>
      <c r="AP138" s="561"/>
      <c r="AQ138" s="561"/>
      <c r="AR138" s="561"/>
      <c r="AS138" s="561"/>
      <c r="AT138" s="561"/>
      <c r="AU138" s="561"/>
      <c r="AV138" s="561"/>
      <c r="AW138" s="561"/>
      <c r="AX138" s="561"/>
      <c r="AY138" s="561"/>
      <c r="AZ138" s="561"/>
      <c r="BA138" s="561"/>
      <c r="BB138" s="561"/>
      <c r="BC138" s="561"/>
      <c r="BD138" s="561"/>
      <c r="BE138" s="561"/>
      <c r="BF138" s="561"/>
      <c r="BG138" s="561"/>
      <c r="BH138" s="561"/>
      <c r="BI138" s="561"/>
      <c r="BJ138" s="561"/>
      <c r="BK138" s="561"/>
      <c r="BL138" s="561"/>
      <c r="BM138" s="561"/>
      <c r="BN138" s="561"/>
      <c r="BO138" s="561"/>
      <c r="BP138" s="561"/>
      <c r="BQ138" s="561"/>
      <c r="BR138" s="561"/>
      <c r="BS138" s="561"/>
      <c r="BT138" s="561"/>
      <c r="BU138" s="561"/>
      <c r="BV138" s="561"/>
      <c r="BW138" s="561"/>
      <c r="BX138" s="561"/>
      <c r="BY138" s="561"/>
      <c r="BZ138" s="561"/>
      <c r="CA138" s="561"/>
      <c r="CB138" s="561"/>
      <c r="CC138" s="560"/>
      <c r="CD138" s="561"/>
      <c r="CE138" s="561"/>
      <c r="CF138" s="560"/>
      <c r="CG138" s="560"/>
      <c r="CH138" s="561"/>
      <c r="CI138" s="561"/>
      <c r="CJ138" s="561"/>
      <c r="CK138" s="561"/>
      <c r="CL138" s="561"/>
      <c r="CM138" s="561"/>
      <c r="CN138" s="561"/>
      <c r="CO138" s="561"/>
      <c r="CP138" s="561"/>
      <c r="CQ138" s="561"/>
      <c r="CR138" s="561"/>
      <c r="CS138" s="561"/>
      <c r="CT138" s="561"/>
      <c r="CU138" s="561"/>
      <c r="CV138" s="561"/>
      <c r="CW138" s="561"/>
      <c r="CX138" s="561"/>
      <c r="CY138" s="611"/>
      <c r="CZ138" s="561"/>
      <c r="DA138" s="561"/>
      <c r="DB138" s="561"/>
      <c r="DC138" s="561"/>
      <c r="DD138" s="561"/>
      <c r="DE138" s="561"/>
      <c r="DF138" s="561"/>
      <c r="DG138" s="561"/>
      <c r="DH138" s="561"/>
      <c r="DI138" s="561"/>
      <c r="DJ138" s="561"/>
      <c r="DK138" s="561"/>
      <c r="DL138" s="561"/>
      <c r="DM138" s="561"/>
      <c r="DN138" s="561"/>
      <c r="DO138" s="561"/>
      <c r="DP138" s="561"/>
      <c r="DQ138" s="561"/>
      <c r="DR138" s="561"/>
      <c r="DS138" s="561"/>
      <c r="DT138" s="561"/>
      <c r="DU138" s="561"/>
      <c r="DV138" s="561"/>
      <c r="DW138" s="561"/>
      <c r="DX138" s="561"/>
      <c r="DY138" s="561"/>
      <c r="DZ138" s="561"/>
      <c r="EA138" s="561"/>
      <c r="EB138" s="561"/>
      <c r="EC138" s="561"/>
      <c r="ED138" s="561"/>
      <c r="EE138" s="561"/>
      <c r="EF138" s="561"/>
      <c r="EG138" s="561"/>
      <c r="EH138" s="561"/>
      <c r="EI138" s="561"/>
      <c r="EJ138" s="561"/>
      <c r="EK138" s="561"/>
      <c r="EL138" s="561"/>
      <c r="EM138" s="561"/>
      <c r="EN138" s="561"/>
      <c r="EO138" s="561"/>
      <c r="EP138" s="561"/>
      <c r="EQ138" s="561"/>
      <c r="ER138" s="561"/>
      <c r="ES138" s="607"/>
      <c r="ET138" s="608"/>
      <c r="EU138" s="561"/>
      <c r="EV138" s="561"/>
      <c r="EW138" s="609"/>
      <c r="EX138" s="561"/>
      <c r="EY138" s="561"/>
      <c r="EZ138" s="561"/>
      <c r="FA138" s="561"/>
      <c r="FB138" s="561"/>
      <c r="FC138" s="561"/>
      <c r="FD138" s="561"/>
      <c r="FE138" s="561"/>
      <c r="FF138" s="561"/>
      <c r="FG138" s="561"/>
      <c r="FH138" s="561"/>
      <c r="FI138" s="561"/>
      <c r="FJ138" s="561"/>
      <c r="FK138" s="561"/>
      <c r="FL138" s="561"/>
      <c r="FM138" s="561"/>
      <c r="FN138" s="561"/>
      <c r="FO138" s="561"/>
      <c r="FP138" s="561"/>
      <c r="FQ138" s="561"/>
      <c r="FR138" s="561"/>
      <c r="FS138" s="561"/>
      <c r="FT138" s="561"/>
      <c r="FU138" s="561"/>
      <c r="FV138" s="561"/>
      <c r="FW138" s="561"/>
      <c r="FX138" s="561"/>
      <c r="FY138" s="561"/>
      <c r="FZ138" s="561"/>
      <c r="GA138" s="561"/>
      <c r="GB138" s="561"/>
      <c r="GC138" s="561"/>
      <c r="GD138" s="561"/>
      <c r="GE138" s="561"/>
      <c r="GF138" s="562"/>
      <c r="GG138" s="561"/>
      <c r="GH138" s="561"/>
      <c r="GI138" s="561"/>
      <c r="GJ138" s="561"/>
      <c r="GK138" s="560"/>
      <c r="GL138" s="560"/>
      <c r="GM138" s="560"/>
      <c r="GN138" s="563"/>
      <c r="GO138" s="564"/>
      <c r="GP138" s="564"/>
      <c r="GQ138" s="683"/>
      <c r="GR138" s="1000"/>
      <c r="GS138" s="611"/>
      <c r="GT138" s="820"/>
      <c r="GU138" s="820"/>
      <c r="GV138" s="611"/>
      <c r="GW138" s="611"/>
      <c r="GX138" s="611"/>
      <c r="GY138" s="611"/>
      <c r="GZ138" s="611"/>
      <c r="HA138" s="612"/>
      <c r="HB138" s="611"/>
      <c r="HC138" s="611"/>
      <c r="HD138" s="611"/>
      <c r="HE138" s="613"/>
      <c r="HF138" s="611"/>
      <c r="HG138" s="611"/>
      <c r="HH138" s="611"/>
      <c r="HI138" s="564">
        <f t="shared" si="186"/>
        <v>0</v>
      </c>
      <c r="HL138" s="688">
        <f t="shared" si="375"/>
        <v>0</v>
      </c>
    </row>
    <row r="139" spans="1:220" s="614" customFormat="1">
      <c r="A139" s="550">
        <v>0</v>
      </c>
      <c r="B139" s="573" t="s">
        <v>530</v>
      </c>
      <c r="C139" s="574"/>
      <c r="D139" s="574"/>
      <c r="E139" s="574"/>
      <c r="F139" s="603" t="s">
        <v>730</v>
      </c>
      <c r="G139" s="604"/>
      <c r="H139" s="604"/>
      <c r="I139" s="604"/>
      <c r="J139" s="560"/>
      <c r="K139" s="560"/>
      <c r="L139" s="561"/>
      <c r="M139" s="561"/>
      <c r="N139" s="561"/>
      <c r="O139" s="561"/>
      <c r="P139" s="936"/>
      <c r="Q139" s="936"/>
      <c r="R139" s="936"/>
      <c r="S139" s="936"/>
      <c r="T139" s="936"/>
      <c r="U139" s="561"/>
      <c r="V139" s="561"/>
      <c r="W139" s="561"/>
      <c r="X139" s="561"/>
      <c r="Y139" s="605"/>
      <c r="Z139" s="561"/>
      <c r="AA139" s="561"/>
      <c r="AB139" s="561"/>
      <c r="AC139" s="605"/>
      <c r="AD139" s="605"/>
      <c r="AE139" s="605"/>
      <c r="AF139" s="605"/>
      <c r="AG139" s="561"/>
      <c r="AH139" s="561"/>
      <c r="AI139" s="561"/>
      <c r="AJ139" s="561"/>
      <c r="AK139" s="561"/>
      <c r="AL139" s="561"/>
      <c r="AM139" s="561"/>
      <c r="AN139" s="561"/>
      <c r="AO139" s="561"/>
      <c r="AP139" s="561"/>
      <c r="AQ139" s="561"/>
      <c r="AR139" s="561"/>
      <c r="AS139" s="561"/>
      <c r="AT139" s="561"/>
      <c r="AU139" s="561"/>
      <c r="AV139" s="561"/>
      <c r="AW139" s="561"/>
      <c r="AX139" s="561"/>
      <c r="AY139" s="561"/>
      <c r="AZ139" s="561"/>
      <c r="BA139" s="561"/>
      <c r="BB139" s="561"/>
      <c r="BC139" s="561"/>
      <c r="BD139" s="561"/>
      <c r="BE139" s="561"/>
      <c r="BF139" s="561"/>
      <c r="BG139" s="561"/>
      <c r="BH139" s="561"/>
      <c r="BI139" s="561"/>
      <c r="BJ139" s="561"/>
      <c r="BK139" s="561"/>
      <c r="BL139" s="561"/>
      <c r="BM139" s="561"/>
      <c r="BN139" s="561"/>
      <c r="BO139" s="561"/>
      <c r="BP139" s="561"/>
      <c r="BQ139" s="561"/>
      <c r="BR139" s="561"/>
      <c r="BS139" s="561"/>
      <c r="BT139" s="561"/>
      <c r="BU139" s="561"/>
      <c r="BV139" s="561"/>
      <c r="BW139" s="561"/>
      <c r="BX139" s="561"/>
      <c r="BY139" s="561"/>
      <c r="BZ139" s="561"/>
      <c r="CA139" s="561"/>
      <c r="CB139" s="561"/>
      <c r="CC139" s="560"/>
      <c r="CD139" s="561"/>
      <c r="CE139" s="561"/>
      <c r="CF139" s="560"/>
      <c r="CG139" s="560"/>
      <c r="CH139" s="561"/>
      <c r="CI139" s="561"/>
      <c r="CJ139" s="561"/>
      <c r="CK139" s="561"/>
      <c r="CL139" s="561"/>
      <c r="CM139" s="561"/>
      <c r="CN139" s="561"/>
      <c r="CO139" s="561"/>
      <c r="CP139" s="561"/>
      <c r="CQ139" s="561"/>
      <c r="CR139" s="561"/>
      <c r="CS139" s="561"/>
      <c r="CT139" s="561"/>
      <c r="CU139" s="561"/>
      <c r="CV139" s="561"/>
      <c r="CW139" s="561"/>
      <c r="CX139" s="561"/>
      <c r="CY139" s="611"/>
      <c r="CZ139" s="561"/>
      <c r="DA139" s="561"/>
      <c r="DB139" s="561"/>
      <c r="DC139" s="561"/>
      <c r="DD139" s="561"/>
      <c r="DE139" s="561"/>
      <c r="DF139" s="561"/>
      <c r="DG139" s="561"/>
      <c r="DH139" s="561"/>
      <c r="DI139" s="561"/>
      <c r="DJ139" s="561"/>
      <c r="DK139" s="561"/>
      <c r="DL139" s="561"/>
      <c r="DM139" s="561"/>
      <c r="DN139" s="561"/>
      <c r="DO139" s="561"/>
      <c r="DP139" s="561"/>
      <c r="DQ139" s="561"/>
      <c r="DR139" s="561"/>
      <c r="DS139" s="561"/>
      <c r="DT139" s="561"/>
      <c r="DU139" s="561"/>
      <c r="DV139" s="561"/>
      <c r="DW139" s="561"/>
      <c r="DX139" s="561"/>
      <c r="DY139" s="561"/>
      <c r="DZ139" s="561"/>
      <c r="EA139" s="561"/>
      <c r="EB139" s="561"/>
      <c r="EC139" s="561"/>
      <c r="ED139" s="561"/>
      <c r="EE139" s="561"/>
      <c r="EF139" s="561"/>
      <c r="EG139" s="561"/>
      <c r="EH139" s="561"/>
      <c r="EI139" s="561"/>
      <c r="EJ139" s="561"/>
      <c r="EK139" s="561"/>
      <c r="EL139" s="561"/>
      <c r="EM139" s="561"/>
      <c r="EN139" s="561"/>
      <c r="EO139" s="561"/>
      <c r="EP139" s="561">
        <v>0</v>
      </c>
      <c r="EQ139" s="561"/>
      <c r="ER139" s="561"/>
      <c r="ES139" s="607"/>
      <c r="ET139" s="608"/>
      <c r="EU139" s="561"/>
      <c r="EV139" s="561"/>
      <c r="EW139" s="609"/>
      <c r="EX139" s="561"/>
      <c r="EY139" s="561"/>
      <c r="EZ139" s="561"/>
      <c r="FA139" s="561"/>
      <c r="FB139" s="561"/>
      <c r="FC139" s="561"/>
      <c r="FD139" s="561"/>
      <c r="FE139" s="561"/>
      <c r="FF139" s="561"/>
      <c r="FG139" s="561"/>
      <c r="FH139" s="561"/>
      <c r="FI139" s="561"/>
      <c r="FJ139" s="561"/>
      <c r="FK139" s="561"/>
      <c r="FL139" s="561"/>
      <c r="FM139" s="561"/>
      <c r="FN139" s="561"/>
      <c r="FO139" s="561"/>
      <c r="FP139" s="561"/>
      <c r="FQ139" s="561"/>
      <c r="FR139" s="561"/>
      <c r="FS139" s="561"/>
      <c r="FT139" s="561"/>
      <c r="FU139" s="561"/>
      <c r="FV139" s="561"/>
      <c r="FW139" s="561"/>
      <c r="FX139" s="561"/>
      <c r="FY139" s="561"/>
      <c r="FZ139" s="561"/>
      <c r="GA139" s="561"/>
      <c r="GB139" s="561"/>
      <c r="GC139" s="561"/>
      <c r="GD139" s="561"/>
      <c r="GE139" s="561"/>
      <c r="GF139" s="562"/>
      <c r="GG139" s="561"/>
      <c r="GH139" s="561"/>
      <c r="GI139" s="561"/>
      <c r="GJ139" s="561"/>
      <c r="GK139" s="560"/>
      <c r="GL139" s="560"/>
      <c r="GM139" s="560"/>
      <c r="GN139" s="563"/>
      <c r="GO139" s="564"/>
      <c r="GP139" s="564"/>
      <c r="GQ139" s="683"/>
      <c r="GR139" s="1000"/>
      <c r="GS139" s="611"/>
      <c r="GT139" s="820"/>
      <c r="GU139" s="820"/>
      <c r="GV139" s="611"/>
      <c r="GW139" s="611"/>
      <c r="GX139" s="611"/>
      <c r="GY139" s="611"/>
      <c r="GZ139" s="611"/>
      <c r="HA139" s="612"/>
      <c r="HB139" s="611"/>
      <c r="HC139" s="611"/>
      <c r="HD139" s="611"/>
      <c r="HE139" s="613"/>
      <c r="HF139" s="611"/>
      <c r="HG139" s="611"/>
      <c r="HH139" s="611"/>
      <c r="HI139" s="564">
        <f t="shared" ref="HI139:HI203" si="384">Y139-HA139-HE139</f>
        <v>0</v>
      </c>
      <c r="HL139" s="688">
        <f t="shared" si="375"/>
        <v>0</v>
      </c>
    </row>
    <row r="140" spans="1:220" s="614" customFormat="1">
      <c r="A140" s="550">
        <v>0</v>
      </c>
      <c r="B140" s="573" t="s">
        <v>531</v>
      </c>
      <c r="C140" s="574"/>
      <c r="D140" s="574"/>
      <c r="E140" s="574"/>
      <c r="F140" s="603" t="s">
        <v>731</v>
      </c>
      <c r="G140" s="604"/>
      <c r="H140" s="604"/>
      <c r="I140" s="604"/>
      <c r="J140" s="560"/>
      <c r="K140" s="560"/>
      <c r="L140" s="561"/>
      <c r="M140" s="561"/>
      <c r="N140" s="561"/>
      <c r="O140" s="561"/>
      <c r="P140" s="936"/>
      <c r="Q140" s="936"/>
      <c r="R140" s="936"/>
      <c r="S140" s="936"/>
      <c r="T140" s="936"/>
      <c r="U140" s="561"/>
      <c r="V140" s="561"/>
      <c r="W140" s="561"/>
      <c r="X140" s="561"/>
      <c r="Y140" s="605"/>
      <c r="Z140" s="561"/>
      <c r="AA140" s="561"/>
      <c r="AB140" s="561"/>
      <c r="AC140" s="605"/>
      <c r="AD140" s="605"/>
      <c r="AE140" s="605"/>
      <c r="AF140" s="605"/>
      <c r="AG140" s="561"/>
      <c r="AH140" s="561"/>
      <c r="AI140" s="561"/>
      <c r="AJ140" s="561"/>
      <c r="AK140" s="561"/>
      <c r="AL140" s="561"/>
      <c r="AM140" s="561"/>
      <c r="AN140" s="561"/>
      <c r="AO140" s="561"/>
      <c r="AP140" s="561"/>
      <c r="AQ140" s="561"/>
      <c r="AR140" s="561"/>
      <c r="AS140" s="561"/>
      <c r="AT140" s="561"/>
      <c r="AU140" s="561"/>
      <c r="AV140" s="561"/>
      <c r="AW140" s="561"/>
      <c r="AX140" s="561"/>
      <c r="AY140" s="561"/>
      <c r="AZ140" s="561"/>
      <c r="BA140" s="561"/>
      <c r="BB140" s="561"/>
      <c r="BC140" s="561"/>
      <c r="BD140" s="561"/>
      <c r="BE140" s="561"/>
      <c r="BF140" s="561"/>
      <c r="BG140" s="561"/>
      <c r="BH140" s="561"/>
      <c r="BI140" s="561"/>
      <c r="BJ140" s="561"/>
      <c r="BK140" s="561"/>
      <c r="BL140" s="561"/>
      <c r="BM140" s="561"/>
      <c r="BN140" s="561"/>
      <c r="BO140" s="561"/>
      <c r="BP140" s="561"/>
      <c r="BQ140" s="561"/>
      <c r="BR140" s="561"/>
      <c r="BS140" s="561"/>
      <c r="BT140" s="561"/>
      <c r="BU140" s="561"/>
      <c r="BV140" s="561"/>
      <c r="BW140" s="561"/>
      <c r="BX140" s="561"/>
      <c r="BY140" s="561"/>
      <c r="BZ140" s="561"/>
      <c r="CA140" s="561"/>
      <c r="CB140" s="561"/>
      <c r="CC140" s="560"/>
      <c r="CD140" s="561"/>
      <c r="CE140" s="561"/>
      <c r="CF140" s="560"/>
      <c r="CG140" s="560"/>
      <c r="CH140" s="561"/>
      <c r="CI140" s="561"/>
      <c r="CJ140" s="561"/>
      <c r="CK140" s="561"/>
      <c r="CL140" s="561"/>
      <c r="CM140" s="561"/>
      <c r="CN140" s="561"/>
      <c r="CO140" s="561"/>
      <c r="CP140" s="561"/>
      <c r="CQ140" s="561"/>
      <c r="CR140" s="561"/>
      <c r="CS140" s="561"/>
      <c r="CT140" s="561"/>
      <c r="CU140" s="561"/>
      <c r="CV140" s="561"/>
      <c r="CW140" s="561"/>
      <c r="CX140" s="561"/>
      <c r="CY140" s="611"/>
      <c r="CZ140" s="561"/>
      <c r="DA140" s="561"/>
      <c r="DB140" s="561"/>
      <c r="DC140" s="561"/>
      <c r="DD140" s="561"/>
      <c r="DE140" s="561"/>
      <c r="DF140" s="561"/>
      <c r="DG140" s="561"/>
      <c r="DH140" s="561"/>
      <c r="DI140" s="561"/>
      <c r="DJ140" s="561"/>
      <c r="DK140" s="561"/>
      <c r="DL140" s="561"/>
      <c r="DM140" s="561"/>
      <c r="DN140" s="561"/>
      <c r="DO140" s="561"/>
      <c r="DP140" s="561"/>
      <c r="DQ140" s="561"/>
      <c r="DR140" s="561"/>
      <c r="DS140" s="561"/>
      <c r="DT140" s="561"/>
      <c r="DU140" s="561"/>
      <c r="DV140" s="561"/>
      <c r="DW140" s="561"/>
      <c r="DX140" s="561"/>
      <c r="DY140" s="561"/>
      <c r="DZ140" s="561"/>
      <c r="EA140" s="561"/>
      <c r="EB140" s="561"/>
      <c r="EC140" s="561"/>
      <c r="ED140" s="561"/>
      <c r="EE140" s="561"/>
      <c r="EF140" s="561"/>
      <c r="EG140" s="561"/>
      <c r="EH140" s="561"/>
      <c r="EI140" s="561"/>
      <c r="EJ140" s="561"/>
      <c r="EK140" s="561"/>
      <c r="EL140" s="561"/>
      <c r="EM140" s="561"/>
      <c r="EN140" s="561"/>
      <c r="EO140" s="561"/>
      <c r="EP140" s="561">
        <v>0</v>
      </c>
      <c r="EQ140" s="561"/>
      <c r="ER140" s="561"/>
      <c r="ES140" s="607"/>
      <c r="ET140" s="608"/>
      <c r="EU140" s="561"/>
      <c r="EV140" s="561"/>
      <c r="EW140" s="609"/>
      <c r="EX140" s="561"/>
      <c r="EY140" s="561"/>
      <c r="EZ140" s="561"/>
      <c r="FA140" s="561"/>
      <c r="FB140" s="561"/>
      <c r="FC140" s="561"/>
      <c r="FD140" s="561"/>
      <c r="FE140" s="561"/>
      <c r="FF140" s="561"/>
      <c r="FG140" s="561"/>
      <c r="FH140" s="561"/>
      <c r="FI140" s="561"/>
      <c r="FJ140" s="561"/>
      <c r="FK140" s="561"/>
      <c r="FL140" s="561"/>
      <c r="FM140" s="561"/>
      <c r="FN140" s="561"/>
      <c r="FO140" s="561"/>
      <c r="FP140" s="561"/>
      <c r="FQ140" s="561"/>
      <c r="FR140" s="561"/>
      <c r="FS140" s="561"/>
      <c r="FT140" s="561"/>
      <c r="FU140" s="561"/>
      <c r="FV140" s="561"/>
      <c r="FW140" s="561"/>
      <c r="FX140" s="561"/>
      <c r="FY140" s="561"/>
      <c r="FZ140" s="561"/>
      <c r="GA140" s="561"/>
      <c r="GB140" s="561"/>
      <c r="GC140" s="561"/>
      <c r="GD140" s="561"/>
      <c r="GE140" s="561"/>
      <c r="GF140" s="562"/>
      <c r="GG140" s="561"/>
      <c r="GH140" s="561"/>
      <c r="GI140" s="561"/>
      <c r="GJ140" s="561"/>
      <c r="GK140" s="560"/>
      <c r="GL140" s="560"/>
      <c r="GM140" s="560"/>
      <c r="GN140" s="563"/>
      <c r="GO140" s="564"/>
      <c r="GP140" s="564"/>
      <c r="GQ140" s="683"/>
      <c r="GR140" s="1000"/>
      <c r="GS140" s="611"/>
      <c r="GT140" s="820"/>
      <c r="GU140" s="820"/>
      <c r="GV140" s="611"/>
      <c r="GW140" s="611"/>
      <c r="GX140" s="611"/>
      <c r="GY140" s="611"/>
      <c r="GZ140" s="611"/>
      <c r="HA140" s="612"/>
      <c r="HB140" s="611"/>
      <c r="HC140" s="611"/>
      <c r="HD140" s="611"/>
      <c r="HE140" s="613"/>
      <c r="HF140" s="611"/>
      <c r="HG140" s="611"/>
      <c r="HH140" s="611"/>
      <c r="HI140" s="564">
        <f t="shared" si="384"/>
        <v>0</v>
      </c>
      <c r="HL140" s="688">
        <f t="shared" si="375"/>
        <v>0</v>
      </c>
    </row>
    <row r="141" spans="1:220" s="614" customFormat="1">
      <c r="A141" s="550">
        <v>0</v>
      </c>
      <c r="B141" s="573" t="s">
        <v>532</v>
      </c>
      <c r="C141" s="574"/>
      <c r="D141" s="574"/>
      <c r="E141" s="574"/>
      <c r="F141" s="603" t="s">
        <v>732</v>
      </c>
      <c r="G141" s="604"/>
      <c r="H141" s="604"/>
      <c r="I141" s="604"/>
      <c r="J141" s="560"/>
      <c r="K141" s="560"/>
      <c r="L141" s="561"/>
      <c r="M141" s="561"/>
      <c r="N141" s="561"/>
      <c r="O141" s="561"/>
      <c r="P141" s="936"/>
      <c r="Q141" s="936"/>
      <c r="R141" s="936"/>
      <c r="S141" s="936"/>
      <c r="T141" s="936"/>
      <c r="U141" s="561"/>
      <c r="V141" s="561"/>
      <c r="W141" s="561"/>
      <c r="X141" s="561"/>
      <c r="Y141" s="605"/>
      <c r="Z141" s="561"/>
      <c r="AA141" s="561"/>
      <c r="AB141" s="561"/>
      <c r="AC141" s="605"/>
      <c r="AD141" s="605"/>
      <c r="AE141" s="605"/>
      <c r="AF141" s="605"/>
      <c r="AG141" s="561"/>
      <c r="AH141" s="561"/>
      <c r="AI141" s="561"/>
      <c r="AJ141" s="561"/>
      <c r="AK141" s="561"/>
      <c r="AL141" s="561"/>
      <c r="AM141" s="561"/>
      <c r="AN141" s="561"/>
      <c r="AO141" s="561"/>
      <c r="AP141" s="561"/>
      <c r="AQ141" s="561"/>
      <c r="AR141" s="561"/>
      <c r="AS141" s="561"/>
      <c r="AT141" s="561"/>
      <c r="AU141" s="561"/>
      <c r="AV141" s="561"/>
      <c r="AW141" s="561"/>
      <c r="AX141" s="561"/>
      <c r="AY141" s="561"/>
      <c r="AZ141" s="561"/>
      <c r="BA141" s="561"/>
      <c r="BB141" s="561"/>
      <c r="BC141" s="561"/>
      <c r="BD141" s="561"/>
      <c r="BE141" s="561"/>
      <c r="BF141" s="561"/>
      <c r="BG141" s="561"/>
      <c r="BH141" s="561"/>
      <c r="BI141" s="561"/>
      <c r="BJ141" s="561"/>
      <c r="BK141" s="561"/>
      <c r="BL141" s="561"/>
      <c r="BM141" s="561"/>
      <c r="BN141" s="561"/>
      <c r="BO141" s="561"/>
      <c r="BP141" s="561"/>
      <c r="BQ141" s="561"/>
      <c r="BR141" s="561"/>
      <c r="BS141" s="561"/>
      <c r="BT141" s="561"/>
      <c r="BU141" s="561"/>
      <c r="BV141" s="561"/>
      <c r="BW141" s="561"/>
      <c r="BX141" s="561"/>
      <c r="BY141" s="561"/>
      <c r="BZ141" s="561"/>
      <c r="CA141" s="561"/>
      <c r="CB141" s="561"/>
      <c r="CC141" s="560"/>
      <c r="CD141" s="561"/>
      <c r="CE141" s="561"/>
      <c r="CF141" s="560"/>
      <c r="CG141" s="560"/>
      <c r="CH141" s="561"/>
      <c r="CI141" s="561"/>
      <c r="CJ141" s="561"/>
      <c r="CK141" s="561"/>
      <c r="CL141" s="561"/>
      <c r="CM141" s="561"/>
      <c r="CN141" s="561"/>
      <c r="CO141" s="561"/>
      <c r="CP141" s="561"/>
      <c r="CQ141" s="561"/>
      <c r="CR141" s="561"/>
      <c r="CS141" s="561"/>
      <c r="CT141" s="561"/>
      <c r="CU141" s="561"/>
      <c r="CV141" s="561"/>
      <c r="CW141" s="561"/>
      <c r="CX141" s="561"/>
      <c r="CY141" s="611"/>
      <c r="CZ141" s="561"/>
      <c r="DA141" s="561"/>
      <c r="DB141" s="561"/>
      <c r="DC141" s="561"/>
      <c r="DD141" s="561"/>
      <c r="DE141" s="561"/>
      <c r="DF141" s="561"/>
      <c r="DG141" s="561"/>
      <c r="DH141" s="561"/>
      <c r="DI141" s="561"/>
      <c r="DJ141" s="561"/>
      <c r="DK141" s="561"/>
      <c r="DL141" s="561"/>
      <c r="DM141" s="561"/>
      <c r="DN141" s="561"/>
      <c r="DO141" s="561"/>
      <c r="DP141" s="561"/>
      <c r="DQ141" s="561"/>
      <c r="DR141" s="561"/>
      <c r="DS141" s="561"/>
      <c r="DT141" s="561"/>
      <c r="DU141" s="561"/>
      <c r="DV141" s="561"/>
      <c r="DW141" s="561"/>
      <c r="DX141" s="561"/>
      <c r="DY141" s="561"/>
      <c r="DZ141" s="561"/>
      <c r="EA141" s="561"/>
      <c r="EB141" s="561"/>
      <c r="EC141" s="561"/>
      <c r="ED141" s="561"/>
      <c r="EE141" s="561"/>
      <c r="EF141" s="561"/>
      <c r="EG141" s="561"/>
      <c r="EH141" s="561"/>
      <c r="EI141" s="561"/>
      <c r="EJ141" s="561"/>
      <c r="EK141" s="561"/>
      <c r="EL141" s="561"/>
      <c r="EM141" s="561"/>
      <c r="EN141" s="561"/>
      <c r="EO141" s="561"/>
      <c r="EP141" s="561"/>
      <c r="EQ141" s="561"/>
      <c r="ER141" s="561"/>
      <c r="ES141" s="607"/>
      <c r="ET141" s="608"/>
      <c r="EU141" s="561"/>
      <c r="EV141" s="561"/>
      <c r="EW141" s="609"/>
      <c r="EX141" s="561"/>
      <c r="EY141" s="561"/>
      <c r="EZ141" s="561"/>
      <c r="FA141" s="561"/>
      <c r="FB141" s="561"/>
      <c r="FC141" s="561"/>
      <c r="FD141" s="561"/>
      <c r="FE141" s="561"/>
      <c r="FF141" s="561"/>
      <c r="FG141" s="561"/>
      <c r="FH141" s="561"/>
      <c r="FI141" s="561"/>
      <c r="FJ141" s="561"/>
      <c r="FK141" s="561"/>
      <c r="FL141" s="561"/>
      <c r="FM141" s="561"/>
      <c r="FN141" s="561"/>
      <c r="FO141" s="561"/>
      <c r="FP141" s="561"/>
      <c r="FQ141" s="561"/>
      <c r="FR141" s="561"/>
      <c r="FS141" s="561"/>
      <c r="FT141" s="561"/>
      <c r="FU141" s="561"/>
      <c r="FV141" s="561"/>
      <c r="FW141" s="561"/>
      <c r="FX141" s="561"/>
      <c r="FY141" s="561"/>
      <c r="FZ141" s="561"/>
      <c r="GA141" s="561"/>
      <c r="GB141" s="561"/>
      <c r="GC141" s="561"/>
      <c r="GD141" s="561"/>
      <c r="GE141" s="561"/>
      <c r="GF141" s="562"/>
      <c r="GG141" s="561"/>
      <c r="GH141" s="561"/>
      <c r="GI141" s="561"/>
      <c r="GJ141" s="561"/>
      <c r="GK141" s="560"/>
      <c r="GL141" s="560"/>
      <c r="GM141" s="560"/>
      <c r="GN141" s="563"/>
      <c r="GO141" s="564"/>
      <c r="GP141" s="564"/>
      <c r="GQ141" s="683"/>
      <c r="GR141" s="1000"/>
      <c r="GS141" s="611"/>
      <c r="GT141" s="820"/>
      <c r="GU141" s="820"/>
      <c r="GV141" s="611"/>
      <c r="GW141" s="611"/>
      <c r="GX141" s="611"/>
      <c r="GY141" s="611"/>
      <c r="GZ141" s="611"/>
      <c r="HA141" s="612"/>
      <c r="HB141" s="611"/>
      <c r="HC141" s="611"/>
      <c r="HD141" s="611"/>
      <c r="HE141" s="613"/>
      <c r="HF141" s="611"/>
      <c r="HG141" s="611"/>
      <c r="HH141" s="611"/>
      <c r="HI141" s="564">
        <f t="shared" si="384"/>
        <v>0</v>
      </c>
      <c r="HL141" s="688">
        <f t="shared" si="375"/>
        <v>0</v>
      </c>
    </row>
    <row r="142" spans="1:220" s="614" customFormat="1">
      <c r="A142" s="550">
        <v>0</v>
      </c>
      <c r="B142" s="573" t="s">
        <v>533</v>
      </c>
      <c r="C142" s="574"/>
      <c r="D142" s="574"/>
      <c r="E142" s="574"/>
      <c r="F142" s="603" t="s">
        <v>733</v>
      </c>
      <c r="G142" s="604"/>
      <c r="H142" s="604"/>
      <c r="I142" s="604"/>
      <c r="J142" s="560"/>
      <c r="K142" s="560"/>
      <c r="L142" s="561"/>
      <c r="M142" s="561"/>
      <c r="N142" s="561"/>
      <c r="O142" s="561"/>
      <c r="P142" s="936"/>
      <c r="Q142" s="936"/>
      <c r="R142" s="936"/>
      <c r="S142" s="936"/>
      <c r="T142" s="936"/>
      <c r="U142" s="561"/>
      <c r="V142" s="561"/>
      <c r="W142" s="561"/>
      <c r="X142" s="561"/>
      <c r="Y142" s="605"/>
      <c r="Z142" s="561"/>
      <c r="AA142" s="561"/>
      <c r="AB142" s="561"/>
      <c r="AC142" s="605"/>
      <c r="AD142" s="605"/>
      <c r="AE142" s="605"/>
      <c r="AF142" s="605"/>
      <c r="AG142" s="561"/>
      <c r="AH142" s="561"/>
      <c r="AI142" s="561"/>
      <c r="AJ142" s="561"/>
      <c r="AK142" s="561"/>
      <c r="AL142" s="561"/>
      <c r="AM142" s="561"/>
      <c r="AN142" s="561"/>
      <c r="AO142" s="561"/>
      <c r="AP142" s="561"/>
      <c r="AQ142" s="561"/>
      <c r="AR142" s="561"/>
      <c r="AS142" s="561"/>
      <c r="AT142" s="561"/>
      <c r="AU142" s="561"/>
      <c r="AV142" s="561"/>
      <c r="AW142" s="561"/>
      <c r="AX142" s="561"/>
      <c r="AY142" s="561"/>
      <c r="AZ142" s="561"/>
      <c r="BA142" s="561"/>
      <c r="BB142" s="561"/>
      <c r="BC142" s="561"/>
      <c r="BD142" s="561"/>
      <c r="BE142" s="561"/>
      <c r="BF142" s="561"/>
      <c r="BG142" s="561"/>
      <c r="BH142" s="561"/>
      <c r="BI142" s="561"/>
      <c r="BJ142" s="561"/>
      <c r="BK142" s="561"/>
      <c r="BL142" s="561"/>
      <c r="BM142" s="561"/>
      <c r="BN142" s="561"/>
      <c r="BO142" s="561"/>
      <c r="BP142" s="561"/>
      <c r="BQ142" s="561"/>
      <c r="BR142" s="561"/>
      <c r="BS142" s="561"/>
      <c r="BT142" s="561"/>
      <c r="BU142" s="561"/>
      <c r="BV142" s="561"/>
      <c r="BW142" s="561"/>
      <c r="BX142" s="561"/>
      <c r="BY142" s="561"/>
      <c r="BZ142" s="561"/>
      <c r="CA142" s="561"/>
      <c r="CB142" s="561"/>
      <c r="CC142" s="560"/>
      <c r="CD142" s="561"/>
      <c r="CE142" s="561"/>
      <c r="CF142" s="560"/>
      <c r="CG142" s="560"/>
      <c r="CH142" s="561"/>
      <c r="CI142" s="561"/>
      <c r="CJ142" s="561"/>
      <c r="CK142" s="561"/>
      <c r="CL142" s="561"/>
      <c r="CM142" s="561"/>
      <c r="CN142" s="561"/>
      <c r="CO142" s="561"/>
      <c r="CP142" s="561"/>
      <c r="CQ142" s="561"/>
      <c r="CR142" s="561"/>
      <c r="CS142" s="561"/>
      <c r="CT142" s="561"/>
      <c r="CU142" s="561"/>
      <c r="CV142" s="561"/>
      <c r="CW142" s="561"/>
      <c r="CX142" s="561"/>
      <c r="CY142" s="611"/>
      <c r="CZ142" s="561"/>
      <c r="DA142" s="561"/>
      <c r="DB142" s="561"/>
      <c r="DC142" s="561"/>
      <c r="DD142" s="561"/>
      <c r="DE142" s="561"/>
      <c r="DF142" s="561"/>
      <c r="DG142" s="561"/>
      <c r="DH142" s="561"/>
      <c r="DI142" s="561"/>
      <c r="DJ142" s="561"/>
      <c r="DK142" s="561"/>
      <c r="DL142" s="561"/>
      <c r="DM142" s="561"/>
      <c r="DN142" s="561"/>
      <c r="DO142" s="561"/>
      <c r="DP142" s="561"/>
      <c r="DQ142" s="561"/>
      <c r="DR142" s="561"/>
      <c r="DS142" s="561"/>
      <c r="DT142" s="561"/>
      <c r="DU142" s="561"/>
      <c r="DV142" s="561"/>
      <c r="DW142" s="561"/>
      <c r="DX142" s="561"/>
      <c r="DY142" s="561"/>
      <c r="DZ142" s="561"/>
      <c r="EA142" s="561"/>
      <c r="EB142" s="561"/>
      <c r="EC142" s="561"/>
      <c r="ED142" s="561"/>
      <c r="EE142" s="561"/>
      <c r="EF142" s="561"/>
      <c r="EG142" s="561"/>
      <c r="EH142" s="561"/>
      <c r="EI142" s="561"/>
      <c r="EJ142" s="561"/>
      <c r="EK142" s="561"/>
      <c r="EL142" s="561"/>
      <c r="EM142" s="561"/>
      <c r="EN142" s="561"/>
      <c r="EO142" s="561"/>
      <c r="EP142" s="561"/>
      <c r="EQ142" s="561"/>
      <c r="ER142" s="561"/>
      <c r="ES142" s="607"/>
      <c r="ET142" s="608"/>
      <c r="EU142" s="561"/>
      <c r="EV142" s="561"/>
      <c r="EW142" s="609"/>
      <c r="EX142" s="561"/>
      <c r="EY142" s="561"/>
      <c r="EZ142" s="561"/>
      <c r="FA142" s="561"/>
      <c r="FB142" s="561"/>
      <c r="FC142" s="561"/>
      <c r="FD142" s="561"/>
      <c r="FE142" s="561"/>
      <c r="FF142" s="561"/>
      <c r="FG142" s="561"/>
      <c r="FH142" s="561"/>
      <c r="FI142" s="561"/>
      <c r="FJ142" s="561"/>
      <c r="FK142" s="561"/>
      <c r="FL142" s="561"/>
      <c r="FM142" s="561"/>
      <c r="FN142" s="561"/>
      <c r="FO142" s="561"/>
      <c r="FP142" s="561"/>
      <c r="FQ142" s="561"/>
      <c r="FR142" s="561"/>
      <c r="FS142" s="561"/>
      <c r="FT142" s="561"/>
      <c r="FU142" s="561"/>
      <c r="FV142" s="561"/>
      <c r="FW142" s="561"/>
      <c r="FX142" s="561"/>
      <c r="FY142" s="561"/>
      <c r="FZ142" s="561"/>
      <c r="GA142" s="561"/>
      <c r="GB142" s="561"/>
      <c r="GC142" s="561"/>
      <c r="GD142" s="561"/>
      <c r="GE142" s="561"/>
      <c r="GF142" s="562"/>
      <c r="GG142" s="561"/>
      <c r="GH142" s="561"/>
      <c r="GI142" s="561"/>
      <c r="GJ142" s="561"/>
      <c r="GK142" s="560"/>
      <c r="GL142" s="560"/>
      <c r="GM142" s="560"/>
      <c r="GN142" s="563"/>
      <c r="GO142" s="564"/>
      <c r="GP142" s="564"/>
      <c r="GQ142" s="683"/>
      <c r="GR142" s="1000"/>
      <c r="GS142" s="611"/>
      <c r="GT142" s="820"/>
      <c r="GU142" s="820"/>
      <c r="GV142" s="611"/>
      <c r="GW142" s="611"/>
      <c r="GX142" s="611"/>
      <c r="GY142" s="611"/>
      <c r="GZ142" s="611"/>
      <c r="HA142" s="612"/>
      <c r="HB142" s="611"/>
      <c r="HC142" s="611"/>
      <c r="HD142" s="611"/>
      <c r="HE142" s="613"/>
      <c r="HF142" s="611"/>
      <c r="HG142" s="611"/>
      <c r="HH142" s="611"/>
      <c r="HI142" s="564">
        <f t="shared" si="384"/>
        <v>0</v>
      </c>
      <c r="HL142" s="688">
        <f t="shared" si="375"/>
        <v>0</v>
      </c>
    </row>
    <row r="143" spans="1:220" s="576" customFormat="1">
      <c r="A143" s="550">
        <v>0</v>
      </c>
      <c r="B143" s="558" t="s">
        <v>814</v>
      </c>
      <c r="C143" s="574"/>
      <c r="D143" s="574"/>
      <c r="E143" s="574"/>
      <c r="F143" s="269" t="s">
        <v>735</v>
      </c>
      <c r="G143" s="577"/>
      <c r="H143" s="577"/>
      <c r="I143" s="577"/>
      <c r="J143" s="565"/>
      <c r="K143" s="565"/>
      <c r="L143" s="566"/>
      <c r="M143" s="566"/>
      <c r="N143" s="566"/>
      <c r="O143" s="566"/>
      <c r="P143" s="936"/>
      <c r="Q143" s="936"/>
      <c r="R143" s="936"/>
      <c r="S143" s="936"/>
      <c r="T143" s="936"/>
      <c r="U143" s="566">
        <f t="shared" ref="U143:AZ143" si="385">SUM(U145:U209)</f>
        <v>0</v>
      </c>
      <c r="V143" s="566">
        <f t="shared" si="385"/>
        <v>0</v>
      </c>
      <c r="W143" s="566">
        <f t="shared" si="385"/>
        <v>0</v>
      </c>
      <c r="X143" s="566">
        <f t="shared" si="385"/>
        <v>0</v>
      </c>
      <c r="Y143" s="567">
        <f t="shared" si="385"/>
        <v>0</v>
      </c>
      <c r="Z143" s="566">
        <f t="shared" si="385"/>
        <v>0</v>
      </c>
      <c r="AA143" s="566">
        <f t="shared" si="385"/>
        <v>0</v>
      </c>
      <c r="AB143" s="566">
        <f t="shared" si="385"/>
        <v>0</v>
      </c>
      <c r="AC143" s="567">
        <f t="shared" si="385"/>
        <v>0</v>
      </c>
      <c r="AD143" s="567">
        <f t="shared" si="385"/>
        <v>0</v>
      </c>
      <c r="AE143" s="567">
        <f t="shared" si="385"/>
        <v>0</v>
      </c>
      <c r="AF143" s="567">
        <f t="shared" si="385"/>
        <v>0</v>
      </c>
      <c r="AG143" s="566">
        <f t="shared" si="385"/>
        <v>0</v>
      </c>
      <c r="AH143" s="566">
        <f t="shared" si="385"/>
        <v>0</v>
      </c>
      <c r="AI143" s="566">
        <f t="shared" si="385"/>
        <v>0</v>
      </c>
      <c r="AJ143" s="566">
        <f t="shared" si="385"/>
        <v>0</v>
      </c>
      <c r="AK143" s="566">
        <f t="shared" si="385"/>
        <v>0</v>
      </c>
      <c r="AL143" s="566">
        <f t="shared" si="385"/>
        <v>0</v>
      </c>
      <c r="AM143" s="566">
        <f t="shared" si="385"/>
        <v>0</v>
      </c>
      <c r="AN143" s="566">
        <f t="shared" si="385"/>
        <v>0</v>
      </c>
      <c r="AO143" s="566">
        <f t="shared" si="385"/>
        <v>0</v>
      </c>
      <c r="AP143" s="566">
        <f t="shared" si="385"/>
        <v>0</v>
      </c>
      <c r="AQ143" s="566">
        <f t="shared" si="385"/>
        <v>0</v>
      </c>
      <c r="AR143" s="566">
        <f t="shared" si="385"/>
        <v>0</v>
      </c>
      <c r="AS143" s="566">
        <f t="shared" si="385"/>
        <v>0</v>
      </c>
      <c r="AT143" s="566">
        <f t="shared" si="385"/>
        <v>0</v>
      </c>
      <c r="AU143" s="566">
        <f t="shared" si="385"/>
        <v>0</v>
      </c>
      <c r="AV143" s="566">
        <f t="shared" si="385"/>
        <v>0</v>
      </c>
      <c r="AW143" s="566">
        <f t="shared" si="385"/>
        <v>0</v>
      </c>
      <c r="AX143" s="566">
        <f t="shared" si="385"/>
        <v>0</v>
      </c>
      <c r="AY143" s="566">
        <f t="shared" si="385"/>
        <v>0</v>
      </c>
      <c r="AZ143" s="566">
        <f t="shared" si="385"/>
        <v>0</v>
      </c>
      <c r="BA143" s="566">
        <f t="shared" ref="BA143:CB143" si="386">SUM(BA145:BA209)</f>
        <v>0</v>
      </c>
      <c r="BB143" s="566">
        <f t="shared" si="386"/>
        <v>0</v>
      </c>
      <c r="BC143" s="566">
        <f t="shared" si="386"/>
        <v>0</v>
      </c>
      <c r="BD143" s="566">
        <f t="shared" si="386"/>
        <v>0</v>
      </c>
      <c r="BE143" s="566">
        <f t="shared" si="386"/>
        <v>0</v>
      </c>
      <c r="BF143" s="566">
        <f t="shared" si="386"/>
        <v>0</v>
      </c>
      <c r="BG143" s="566">
        <f t="shared" si="386"/>
        <v>0</v>
      </c>
      <c r="BH143" s="566">
        <f t="shared" si="386"/>
        <v>0</v>
      </c>
      <c r="BI143" s="566">
        <f t="shared" si="386"/>
        <v>0</v>
      </c>
      <c r="BJ143" s="566">
        <f t="shared" si="386"/>
        <v>0</v>
      </c>
      <c r="BK143" s="566">
        <f t="shared" si="386"/>
        <v>0</v>
      </c>
      <c r="BL143" s="566">
        <f t="shared" si="386"/>
        <v>0</v>
      </c>
      <c r="BM143" s="566">
        <f t="shared" si="386"/>
        <v>0</v>
      </c>
      <c r="BN143" s="566">
        <f t="shared" si="386"/>
        <v>0</v>
      </c>
      <c r="BO143" s="566">
        <f t="shared" si="386"/>
        <v>0</v>
      </c>
      <c r="BP143" s="566">
        <f t="shared" si="386"/>
        <v>0</v>
      </c>
      <c r="BQ143" s="566">
        <f t="shared" si="386"/>
        <v>0</v>
      </c>
      <c r="BR143" s="566">
        <f t="shared" si="386"/>
        <v>0</v>
      </c>
      <c r="BS143" s="566">
        <f t="shared" si="386"/>
        <v>0</v>
      </c>
      <c r="BT143" s="566">
        <f t="shared" si="386"/>
        <v>0</v>
      </c>
      <c r="BU143" s="566">
        <f t="shared" si="386"/>
        <v>171564.07</v>
      </c>
      <c r="BV143" s="566">
        <f t="shared" si="386"/>
        <v>171564.07</v>
      </c>
      <c r="BW143" s="566">
        <f t="shared" si="386"/>
        <v>0</v>
      </c>
      <c r="BX143" s="566">
        <f t="shared" si="386"/>
        <v>0</v>
      </c>
      <c r="BY143" s="566">
        <f t="shared" si="386"/>
        <v>0</v>
      </c>
      <c r="BZ143" s="566">
        <f t="shared" si="386"/>
        <v>58264.07</v>
      </c>
      <c r="CA143" s="566">
        <f t="shared" si="386"/>
        <v>0</v>
      </c>
      <c r="CB143" s="566">
        <f t="shared" si="386"/>
        <v>0</v>
      </c>
      <c r="CC143" s="565"/>
      <c r="CD143" s="566"/>
      <c r="CE143" s="566">
        <f>SUM(CE145:CE209)</f>
        <v>0</v>
      </c>
      <c r="CF143" s="565"/>
      <c r="CG143" s="565"/>
      <c r="CH143" s="566"/>
      <c r="CI143" s="566"/>
      <c r="CJ143" s="566"/>
      <c r="CK143" s="566">
        <f t="shared" ref="CK143:DP143" si="387">SUM(CK145:CK209)</f>
        <v>12600</v>
      </c>
      <c r="CL143" s="566">
        <f t="shared" si="387"/>
        <v>0</v>
      </c>
      <c r="CM143" s="566">
        <f t="shared" si="387"/>
        <v>45464.19</v>
      </c>
      <c r="CN143" s="566">
        <f t="shared" si="387"/>
        <v>158764.19</v>
      </c>
      <c r="CO143" s="566">
        <f t="shared" si="387"/>
        <v>12600</v>
      </c>
      <c r="CP143" s="566">
        <f t="shared" si="387"/>
        <v>138763.71</v>
      </c>
      <c r="CQ143" s="566">
        <f t="shared" si="387"/>
        <v>138763.71</v>
      </c>
      <c r="CR143" s="566">
        <f t="shared" si="387"/>
        <v>1750</v>
      </c>
      <c r="CS143" s="566">
        <f t="shared" si="387"/>
        <v>59259.82</v>
      </c>
      <c r="CT143" s="566">
        <f t="shared" si="387"/>
        <v>53955.5</v>
      </c>
      <c r="CU143" s="566">
        <f t="shared" si="387"/>
        <v>23798.39</v>
      </c>
      <c r="CV143" s="566">
        <f t="shared" si="387"/>
        <v>2379.8389999999999</v>
      </c>
      <c r="CW143" s="566">
        <f t="shared" si="387"/>
        <v>7139.5169999999998</v>
      </c>
      <c r="CX143" s="566">
        <f t="shared" si="387"/>
        <v>14279.034</v>
      </c>
      <c r="CY143" s="566">
        <f t="shared" si="387"/>
        <v>0</v>
      </c>
      <c r="CZ143" s="566">
        <f t="shared" si="387"/>
        <v>5000</v>
      </c>
      <c r="DA143" s="566">
        <f t="shared" si="387"/>
        <v>5000</v>
      </c>
      <c r="DB143" s="566">
        <f t="shared" si="387"/>
        <v>0</v>
      </c>
      <c r="DC143" s="566">
        <f t="shared" si="387"/>
        <v>0</v>
      </c>
      <c r="DD143" s="566">
        <f t="shared" si="387"/>
        <v>9868</v>
      </c>
      <c r="DE143" s="566">
        <f t="shared" si="387"/>
        <v>163741.1778</v>
      </c>
      <c r="DF143" s="566">
        <f t="shared" si="387"/>
        <v>163741.1778</v>
      </c>
      <c r="DG143" s="566">
        <f t="shared" si="387"/>
        <v>0</v>
      </c>
      <c r="DH143" s="566">
        <f t="shared" si="387"/>
        <v>0</v>
      </c>
      <c r="DI143" s="566">
        <f t="shared" si="387"/>
        <v>0</v>
      </c>
      <c r="DJ143" s="566">
        <f t="shared" si="387"/>
        <v>2065</v>
      </c>
      <c r="DK143" s="566">
        <f t="shared" si="387"/>
        <v>0</v>
      </c>
      <c r="DL143" s="566">
        <f t="shared" si="387"/>
        <v>71301.287600000011</v>
      </c>
      <c r="DM143" s="566">
        <f t="shared" si="387"/>
        <v>0</v>
      </c>
      <c r="DN143" s="566">
        <f t="shared" si="387"/>
        <v>62292.789999999994</v>
      </c>
      <c r="DO143" s="566">
        <f t="shared" si="387"/>
        <v>28082.100200000001</v>
      </c>
      <c r="DP143" s="566">
        <f t="shared" si="387"/>
        <v>0</v>
      </c>
      <c r="DQ143" s="566">
        <f t="shared" ref="DQ143:EO143" si="388">SUM(DQ145:DQ209)</f>
        <v>2808.21002</v>
      </c>
      <c r="DR143" s="566">
        <f t="shared" si="388"/>
        <v>8424.6300599999995</v>
      </c>
      <c r="DS143" s="566">
        <f t="shared" si="388"/>
        <v>16849.260119999999</v>
      </c>
      <c r="DT143" s="566">
        <f t="shared" si="388"/>
        <v>0</v>
      </c>
      <c r="DU143" s="566">
        <f t="shared" si="388"/>
        <v>5900</v>
      </c>
      <c r="DV143" s="566">
        <f t="shared" si="388"/>
        <v>29500.141599999999</v>
      </c>
      <c r="DW143" s="566">
        <f t="shared" si="388"/>
        <v>0</v>
      </c>
      <c r="DX143" s="566">
        <f t="shared" si="388"/>
        <v>128341.0362</v>
      </c>
      <c r="DY143" s="566">
        <f t="shared" si="388"/>
        <v>0</v>
      </c>
      <c r="DZ143" s="566">
        <f t="shared" si="388"/>
        <v>0</v>
      </c>
      <c r="EA143" s="566">
        <f t="shared" si="388"/>
        <v>0</v>
      </c>
      <c r="EB143" s="566">
        <f t="shared" si="388"/>
        <v>5900</v>
      </c>
      <c r="EC143" s="566">
        <f t="shared" si="388"/>
        <v>5900</v>
      </c>
      <c r="ED143" s="566">
        <f t="shared" si="388"/>
        <v>0</v>
      </c>
      <c r="EE143" s="566">
        <f t="shared" si="388"/>
        <v>0</v>
      </c>
      <c r="EF143" s="566">
        <f t="shared" si="388"/>
        <v>0</v>
      </c>
      <c r="EG143" s="566">
        <f t="shared" si="388"/>
        <v>0</v>
      </c>
      <c r="EH143" s="566">
        <f t="shared" si="388"/>
        <v>0</v>
      </c>
      <c r="EI143" s="566">
        <f t="shared" si="388"/>
        <v>0</v>
      </c>
      <c r="EJ143" s="566">
        <f t="shared" si="388"/>
        <v>0</v>
      </c>
      <c r="EK143" s="566">
        <f t="shared" si="388"/>
        <v>0</v>
      </c>
      <c r="EL143" s="566">
        <f t="shared" si="388"/>
        <v>0</v>
      </c>
      <c r="EM143" s="566">
        <f t="shared" si="388"/>
        <v>0</v>
      </c>
      <c r="EN143" s="566">
        <f t="shared" si="388"/>
        <v>0</v>
      </c>
      <c r="EO143" s="566">
        <f t="shared" si="388"/>
        <v>0</v>
      </c>
      <c r="EP143" s="566">
        <v>0</v>
      </c>
      <c r="EQ143" s="566">
        <f>SUM(EQ145:EQ209)</f>
        <v>0</v>
      </c>
      <c r="ER143" s="566">
        <f>SUM(ER145:ER209)</f>
        <v>151363.71</v>
      </c>
      <c r="ES143" s="566">
        <f>SUM(ES145:ES209)</f>
        <v>0</v>
      </c>
      <c r="ET143" s="566">
        <f>SUM(ET145:ET209)</f>
        <v>24977.467799999999</v>
      </c>
      <c r="EU143" s="566">
        <f>SUM(EU145:EU209)</f>
        <v>0</v>
      </c>
      <c r="EV143" s="566"/>
      <c r="EW143" s="568">
        <f t="shared" ref="EW143:FX143" si="389">SUM(EW145:EW209)</f>
        <v>1.5145364572004995E-2</v>
      </c>
      <c r="EX143" s="566">
        <f t="shared" si="389"/>
        <v>35663.71</v>
      </c>
      <c r="EY143" s="566">
        <f t="shared" si="389"/>
        <v>0</v>
      </c>
      <c r="EZ143" s="566">
        <f t="shared" si="389"/>
        <v>0</v>
      </c>
      <c r="FA143" s="566">
        <f t="shared" si="389"/>
        <v>0</v>
      </c>
      <c r="FB143" s="566">
        <f t="shared" si="389"/>
        <v>0</v>
      </c>
      <c r="FC143" s="566">
        <f t="shared" si="389"/>
        <v>0</v>
      </c>
      <c r="FD143" s="566">
        <f t="shared" si="389"/>
        <v>9800</v>
      </c>
      <c r="FE143" s="566">
        <f t="shared" si="389"/>
        <v>0</v>
      </c>
      <c r="FF143" s="566">
        <f t="shared" si="389"/>
        <v>93300</v>
      </c>
      <c r="FG143" s="566">
        <f t="shared" si="389"/>
        <v>0</v>
      </c>
      <c r="FH143" s="566">
        <f t="shared" si="389"/>
        <v>0</v>
      </c>
      <c r="FI143" s="566">
        <f t="shared" si="389"/>
        <v>0</v>
      </c>
      <c r="FJ143" s="566">
        <f t="shared" si="389"/>
        <v>0</v>
      </c>
      <c r="FK143" s="566">
        <f t="shared" si="389"/>
        <v>42083.177800000005</v>
      </c>
      <c r="FL143" s="566">
        <f t="shared" si="389"/>
        <v>0</v>
      </c>
      <c r="FM143" s="566">
        <f t="shared" si="389"/>
        <v>0</v>
      </c>
      <c r="FN143" s="566">
        <f t="shared" si="389"/>
        <v>0</v>
      </c>
      <c r="FO143" s="566">
        <f t="shared" si="389"/>
        <v>0</v>
      </c>
      <c r="FP143" s="566">
        <f t="shared" si="389"/>
        <v>0</v>
      </c>
      <c r="FQ143" s="566">
        <f t="shared" si="389"/>
        <v>11564</v>
      </c>
      <c r="FR143" s="566">
        <f t="shared" si="389"/>
        <v>0</v>
      </c>
      <c r="FS143" s="566">
        <f t="shared" si="389"/>
        <v>110094</v>
      </c>
      <c r="FT143" s="566">
        <f t="shared" si="389"/>
        <v>0</v>
      </c>
      <c r="FU143" s="566">
        <f t="shared" si="389"/>
        <v>0</v>
      </c>
      <c r="FV143" s="566">
        <f t="shared" si="389"/>
        <v>0</v>
      </c>
      <c r="FW143" s="566">
        <f t="shared" si="389"/>
        <v>0</v>
      </c>
      <c r="FX143" s="566">
        <f t="shared" si="389"/>
        <v>0</v>
      </c>
      <c r="FY143" s="566"/>
      <c r="FZ143" s="566"/>
      <c r="GA143" s="566"/>
      <c r="GB143" s="566"/>
      <c r="GC143" s="566"/>
      <c r="GD143" s="566"/>
      <c r="GE143" s="566"/>
      <c r="GF143" s="569"/>
      <c r="GG143" s="566"/>
      <c r="GH143" s="566"/>
      <c r="GI143" s="566"/>
      <c r="GJ143" s="566"/>
      <c r="GK143" s="565"/>
      <c r="GL143" s="565"/>
      <c r="GM143" s="565"/>
      <c r="GN143" s="570"/>
      <c r="GO143" s="571"/>
      <c r="GP143" s="571"/>
      <c r="GQ143" s="684"/>
      <c r="GR143" s="1001"/>
      <c r="GS143" s="575"/>
      <c r="GT143" s="817"/>
      <c r="GU143" s="817"/>
      <c r="GV143" s="575"/>
      <c r="GW143" s="575"/>
      <c r="GX143" s="575"/>
      <c r="GY143" s="575"/>
      <c r="GZ143" s="575"/>
      <c r="HA143" s="572">
        <f t="shared" ref="HA143:HH143" si="390">SUM(HA145:HA209)</f>
        <v>0</v>
      </c>
      <c r="HB143" s="565">
        <f t="shared" si="390"/>
        <v>0</v>
      </c>
      <c r="HC143" s="565">
        <f t="shared" si="390"/>
        <v>0</v>
      </c>
      <c r="HD143" s="565">
        <f t="shared" si="390"/>
        <v>0</v>
      </c>
      <c r="HE143" s="572">
        <f t="shared" si="390"/>
        <v>0</v>
      </c>
      <c r="HF143" s="565">
        <f t="shared" si="390"/>
        <v>0</v>
      </c>
      <c r="HG143" s="565">
        <f t="shared" si="390"/>
        <v>0</v>
      </c>
      <c r="HH143" s="565">
        <f t="shared" si="390"/>
        <v>0</v>
      </c>
      <c r="HI143" s="564">
        <f t="shared" si="384"/>
        <v>0</v>
      </c>
      <c r="HL143" s="688">
        <f t="shared" si="375"/>
        <v>0</v>
      </c>
    </row>
    <row r="144" spans="1:220" s="576" customFormat="1">
      <c r="A144" s="550"/>
      <c r="B144" s="558"/>
      <c r="C144" s="574"/>
      <c r="D144" s="574"/>
      <c r="E144" s="574"/>
      <c r="F144" s="937" t="s">
        <v>797</v>
      </c>
      <c r="G144" s="577"/>
      <c r="H144" s="577"/>
      <c r="I144" s="577"/>
      <c r="J144" s="565"/>
      <c r="K144" s="565"/>
      <c r="L144" s="566"/>
      <c r="M144" s="566"/>
      <c r="N144" s="566"/>
      <c r="O144" s="566"/>
      <c r="P144" s="936"/>
      <c r="Q144" s="936"/>
      <c r="R144" s="936"/>
      <c r="S144" s="936"/>
      <c r="T144" s="936"/>
      <c r="U144" s="566"/>
      <c r="V144" s="566"/>
      <c r="W144" s="566"/>
      <c r="X144" s="566"/>
      <c r="Y144" s="567"/>
      <c r="Z144" s="566"/>
      <c r="AA144" s="566"/>
      <c r="AB144" s="566"/>
      <c r="AC144" s="567"/>
      <c r="AD144" s="567"/>
      <c r="AE144" s="567"/>
      <c r="AF144" s="567"/>
      <c r="AG144" s="566"/>
      <c r="AH144" s="566"/>
      <c r="AI144" s="566"/>
      <c r="AJ144" s="566"/>
      <c r="AK144" s="566"/>
      <c r="AL144" s="566"/>
      <c r="AM144" s="566"/>
      <c r="AN144" s="566"/>
      <c r="AO144" s="566"/>
      <c r="AP144" s="566"/>
      <c r="AQ144" s="566"/>
      <c r="AR144" s="566"/>
      <c r="AS144" s="566"/>
      <c r="AT144" s="566"/>
      <c r="AU144" s="566"/>
      <c r="AV144" s="566"/>
      <c r="AW144" s="566"/>
      <c r="AX144" s="566"/>
      <c r="AY144" s="566"/>
      <c r="AZ144" s="566"/>
      <c r="BA144" s="566"/>
      <c r="BB144" s="566"/>
      <c r="BC144" s="566"/>
      <c r="BD144" s="566"/>
      <c r="BE144" s="566"/>
      <c r="BF144" s="566"/>
      <c r="BG144" s="566"/>
      <c r="BH144" s="566"/>
      <c r="BI144" s="566"/>
      <c r="BJ144" s="566"/>
      <c r="BK144" s="566"/>
      <c r="BL144" s="566"/>
      <c r="BM144" s="566"/>
      <c r="BN144" s="566"/>
      <c r="BO144" s="566"/>
      <c r="BP144" s="566"/>
      <c r="BQ144" s="566"/>
      <c r="BR144" s="566"/>
      <c r="BS144" s="566"/>
      <c r="BT144" s="566"/>
      <c r="BU144" s="566"/>
      <c r="BV144" s="566"/>
      <c r="BW144" s="566"/>
      <c r="BX144" s="566"/>
      <c r="BY144" s="566"/>
      <c r="BZ144" s="566"/>
      <c r="CA144" s="566"/>
      <c r="CB144" s="566"/>
      <c r="CC144" s="565"/>
      <c r="CD144" s="566"/>
      <c r="CE144" s="566"/>
      <c r="CF144" s="565"/>
      <c r="CG144" s="565"/>
      <c r="CH144" s="566"/>
      <c r="CI144" s="566"/>
      <c r="CJ144" s="566"/>
      <c r="CK144" s="566"/>
      <c r="CL144" s="566"/>
      <c r="CM144" s="566"/>
      <c r="CN144" s="566"/>
      <c r="CO144" s="566"/>
      <c r="CP144" s="566"/>
      <c r="CQ144" s="566"/>
      <c r="CR144" s="566"/>
      <c r="CS144" s="566"/>
      <c r="CT144" s="566"/>
      <c r="CU144" s="566"/>
      <c r="CV144" s="566"/>
      <c r="CW144" s="566"/>
      <c r="CX144" s="566"/>
      <c r="CY144" s="566"/>
      <c r="CZ144" s="566"/>
      <c r="DA144" s="566"/>
      <c r="DB144" s="566"/>
      <c r="DC144" s="566"/>
      <c r="DD144" s="566"/>
      <c r="DE144" s="566"/>
      <c r="DF144" s="566"/>
      <c r="DG144" s="566"/>
      <c r="DH144" s="566"/>
      <c r="DI144" s="566"/>
      <c r="DJ144" s="566"/>
      <c r="DK144" s="566"/>
      <c r="DL144" s="566"/>
      <c r="DM144" s="566"/>
      <c r="DN144" s="566"/>
      <c r="DO144" s="566"/>
      <c r="DP144" s="566"/>
      <c r="DQ144" s="566"/>
      <c r="DR144" s="566"/>
      <c r="DS144" s="566"/>
      <c r="DT144" s="566"/>
      <c r="DU144" s="566"/>
      <c r="DV144" s="566"/>
      <c r="DW144" s="566"/>
      <c r="DX144" s="566"/>
      <c r="DY144" s="566"/>
      <c r="DZ144" s="566"/>
      <c r="EA144" s="566"/>
      <c r="EB144" s="566"/>
      <c r="EC144" s="566"/>
      <c r="ED144" s="566"/>
      <c r="EE144" s="566"/>
      <c r="EF144" s="566"/>
      <c r="EG144" s="566"/>
      <c r="EH144" s="566"/>
      <c r="EI144" s="566"/>
      <c r="EJ144" s="566"/>
      <c r="EK144" s="566"/>
      <c r="EL144" s="566"/>
      <c r="EM144" s="566"/>
      <c r="EN144" s="566"/>
      <c r="EO144" s="566"/>
      <c r="EP144" s="566"/>
      <c r="EQ144" s="566"/>
      <c r="ER144" s="566"/>
      <c r="ES144" s="594"/>
      <c r="ET144" s="935"/>
      <c r="EU144" s="566"/>
      <c r="EV144" s="566"/>
      <c r="EW144" s="568"/>
      <c r="EX144" s="566"/>
      <c r="EY144" s="566"/>
      <c r="EZ144" s="566"/>
      <c r="FA144" s="566"/>
      <c r="FB144" s="566"/>
      <c r="FC144" s="566"/>
      <c r="FD144" s="566"/>
      <c r="FE144" s="566"/>
      <c r="FF144" s="566"/>
      <c r="FG144" s="566"/>
      <c r="FH144" s="566"/>
      <c r="FI144" s="566"/>
      <c r="FJ144" s="566"/>
      <c r="FK144" s="566"/>
      <c r="FL144" s="566"/>
      <c r="FM144" s="566"/>
      <c r="FN144" s="566"/>
      <c r="FO144" s="566"/>
      <c r="FP144" s="566"/>
      <c r="FQ144" s="566"/>
      <c r="FR144" s="566"/>
      <c r="FS144" s="566"/>
      <c r="FT144" s="566"/>
      <c r="FU144" s="566"/>
      <c r="FV144" s="566"/>
      <c r="FW144" s="566"/>
      <c r="FX144" s="566"/>
      <c r="FY144" s="566"/>
      <c r="FZ144" s="566"/>
      <c r="GA144" s="566"/>
      <c r="GB144" s="566"/>
      <c r="GC144" s="566"/>
      <c r="GD144" s="566"/>
      <c r="GE144" s="566"/>
      <c r="GF144" s="569"/>
      <c r="GG144" s="566"/>
      <c r="GH144" s="566"/>
      <c r="GI144" s="566"/>
      <c r="GJ144" s="566"/>
      <c r="GK144" s="565"/>
      <c r="GL144" s="565"/>
      <c r="GM144" s="565"/>
      <c r="GN144" s="570"/>
      <c r="GO144" s="571"/>
      <c r="GP144" s="571"/>
      <c r="GQ144" s="684"/>
      <c r="GR144" s="1001"/>
      <c r="GS144" s="575"/>
      <c r="GT144" s="817"/>
      <c r="GU144" s="817"/>
      <c r="GV144" s="575"/>
      <c r="GW144" s="575"/>
      <c r="GX144" s="575"/>
      <c r="GY144" s="575"/>
      <c r="GZ144" s="575"/>
      <c r="HA144" s="572"/>
      <c r="HB144" s="565"/>
      <c r="HC144" s="565"/>
      <c r="HD144" s="565"/>
      <c r="HE144" s="572"/>
      <c r="HF144" s="565"/>
      <c r="HG144" s="565"/>
      <c r="HH144" s="565"/>
      <c r="HI144" s="564"/>
      <c r="HL144" s="688"/>
    </row>
    <row r="145" spans="1:220" s="592" customFormat="1" ht="24" outlineLevel="1">
      <c r="A145" s="578" t="s">
        <v>394</v>
      </c>
      <c r="B145" s="579"/>
      <c r="C145" s="580">
        <v>104</v>
      </c>
      <c r="D145" s="580"/>
      <c r="E145" s="580"/>
      <c r="F145" s="272" t="s">
        <v>334</v>
      </c>
      <c r="G145" s="270"/>
      <c r="H145" s="270"/>
      <c r="I145" s="270"/>
      <c r="J145" s="581">
        <v>2011</v>
      </c>
      <c r="K145" s="581">
        <v>2011</v>
      </c>
      <c r="L145" s="581" t="s">
        <v>419</v>
      </c>
      <c r="M145" s="581" t="s">
        <v>419</v>
      </c>
      <c r="N145" s="581" t="s">
        <v>419</v>
      </c>
      <c r="O145" s="581" t="s">
        <v>419</v>
      </c>
      <c r="P145" s="273"/>
      <c r="Q145" s="273"/>
      <c r="R145" s="273"/>
      <c r="S145" s="273"/>
      <c r="T145" s="273"/>
      <c r="U145" s="582"/>
      <c r="V145" s="582"/>
      <c r="W145" s="582"/>
      <c r="X145" s="582"/>
      <c r="Y145" s="583"/>
      <c r="Z145" s="582"/>
      <c r="AA145" s="582"/>
      <c r="AB145" s="582"/>
      <c r="AC145" s="583"/>
      <c r="AD145" s="583"/>
      <c r="AE145" s="583"/>
      <c r="AF145" s="583"/>
      <c r="AG145" s="582">
        <f t="shared" ref="AG145:AG209" si="391">Y145</f>
        <v>0</v>
      </c>
      <c r="AH145" s="582">
        <f t="shared" ref="AH145:AH209" si="392">Z145</f>
        <v>0</v>
      </c>
      <c r="AI145" s="582">
        <f t="shared" ref="AI145:AI209" si="393">AA145</f>
        <v>0</v>
      </c>
      <c r="AJ145" s="582">
        <f t="shared" ref="AJ145:AJ209" si="394">AB145</f>
        <v>0</v>
      </c>
      <c r="AK145" s="582">
        <f t="shared" ref="AK145:AK175" si="395">IF(EI145,Y145,0)</f>
        <v>0</v>
      </c>
      <c r="AL145" s="582">
        <f t="shared" ref="AL145:AL175" si="396">IF(EI145,AH145,0)</f>
        <v>0</v>
      </c>
      <c r="AM145" s="582"/>
      <c r="AN145" s="582"/>
      <c r="AO145" s="582">
        <f t="shared" ref="AO145:AO175" si="397">IF(EJ145,Y145,0)</f>
        <v>0</v>
      </c>
      <c r="AP145" s="582">
        <f t="shared" ref="AP145:AP175" si="398">IF(EJ145,AH145,0)</f>
        <v>0</v>
      </c>
      <c r="AQ145" s="582"/>
      <c r="AR145" s="582"/>
      <c r="AS145" s="582">
        <f t="shared" ref="AS145:AS175" si="399">IF(EK145,Y145,0)</f>
        <v>0</v>
      </c>
      <c r="AT145" s="582">
        <f t="shared" ref="AT145:AT175" si="400">IF(EK145,AH145,0)</f>
        <v>0</v>
      </c>
      <c r="AU145" s="582"/>
      <c r="AV145" s="582"/>
      <c r="AW145" s="582">
        <f t="shared" ref="AW145:AW175" si="401">IF(EL145,Y145,0)</f>
        <v>0</v>
      </c>
      <c r="AX145" s="582">
        <f t="shared" ref="AX145:AX175" si="402">IF(EL145,AH145,0)</f>
        <v>0</v>
      </c>
      <c r="AY145" s="582"/>
      <c r="AZ145" s="582"/>
      <c r="BA145" s="582"/>
      <c r="BB145" s="582"/>
      <c r="BC145" s="582"/>
      <c r="BD145" s="582"/>
      <c r="BE145" s="582"/>
      <c r="BF145" s="582"/>
      <c r="BG145" s="582"/>
      <c r="BH145" s="582"/>
      <c r="BI145" s="582">
        <v>0</v>
      </c>
      <c r="BJ145" s="582">
        <v>0</v>
      </c>
      <c r="BK145" s="582"/>
      <c r="BL145" s="582"/>
      <c r="BM145" s="582"/>
      <c r="BN145" s="582"/>
      <c r="BO145" s="582"/>
      <c r="BP145" s="582"/>
      <c r="BQ145" s="582"/>
      <c r="BR145" s="582"/>
      <c r="BS145" s="582"/>
      <c r="BT145" s="582"/>
      <c r="BU145" s="582">
        <f t="shared" ref="BU145:BU211" si="403">BV145+BW145+BX145+BY145</f>
        <v>72.010000000000005</v>
      </c>
      <c r="BV145" s="582">
        <v>72.010000000000005</v>
      </c>
      <c r="BW145" s="582">
        <v>0</v>
      </c>
      <c r="BX145" s="582">
        <v>0</v>
      </c>
      <c r="BY145" s="582">
        <v>0</v>
      </c>
      <c r="BZ145" s="582">
        <v>72.010000000000005</v>
      </c>
      <c r="CA145" s="582"/>
      <c r="CB145" s="582"/>
      <c r="CC145" s="581" t="s">
        <v>425</v>
      </c>
      <c r="CD145" s="582">
        <v>0</v>
      </c>
      <c r="CE145" s="582">
        <v>0</v>
      </c>
      <c r="CF145" s="581">
        <v>0</v>
      </c>
      <c r="CG145" s="581">
        <v>0</v>
      </c>
      <c r="CH145" s="582"/>
      <c r="CI145" s="582"/>
      <c r="CJ145" s="582"/>
      <c r="CK145" s="582"/>
      <c r="CL145" s="582"/>
      <c r="CM145" s="582">
        <v>72.010000000000005</v>
      </c>
      <c r="CN145" s="582">
        <v>72.010000000000005</v>
      </c>
      <c r="CO145" s="582"/>
      <c r="CP145" s="582">
        <v>72.010000000000005</v>
      </c>
      <c r="CQ145" s="582">
        <f t="shared" ref="CQ145:CQ212" si="404">CR145+CS145+CT145+CU145</f>
        <v>72.010000000000005</v>
      </c>
      <c r="CR145" s="582">
        <v>0</v>
      </c>
      <c r="CS145" s="582">
        <v>0</v>
      </c>
      <c r="CT145" s="582">
        <v>72.010000000000005</v>
      </c>
      <c r="CU145" s="582">
        <v>0</v>
      </c>
      <c r="CV145" s="582">
        <v>0</v>
      </c>
      <c r="CW145" s="582">
        <v>0</v>
      </c>
      <c r="CX145" s="582">
        <v>0</v>
      </c>
      <c r="CY145" s="809">
        <f t="shared" ref="CY145:CY211" si="405">CL145</f>
        <v>0</v>
      </c>
      <c r="CZ145" s="582"/>
      <c r="DA145" s="582"/>
      <c r="DB145" s="582"/>
      <c r="DC145" s="582"/>
      <c r="DD145" s="582"/>
      <c r="DE145" s="582">
        <v>84.971800000000002</v>
      </c>
      <c r="DF145" s="582">
        <f t="shared" ref="DF145:DF209" si="406">DJ145+DL145+DN145+DO145</f>
        <v>84.971800000000002</v>
      </c>
      <c r="DG145" s="582"/>
      <c r="DH145" s="582"/>
      <c r="DI145" s="582"/>
      <c r="DJ145" s="582">
        <v>0</v>
      </c>
      <c r="DK145" s="582"/>
      <c r="DL145" s="582">
        <v>0</v>
      </c>
      <c r="DM145" s="582"/>
      <c r="DN145" s="582">
        <v>84.971800000000002</v>
      </c>
      <c r="DO145" s="582">
        <v>0</v>
      </c>
      <c r="DP145" s="582"/>
      <c r="DQ145" s="582">
        <v>0</v>
      </c>
      <c r="DR145" s="582">
        <v>0</v>
      </c>
      <c r="DS145" s="582">
        <v>0</v>
      </c>
      <c r="DT145" s="582"/>
      <c r="DU145" s="582"/>
      <c r="DV145" s="582"/>
      <c r="DW145" s="582"/>
      <c r="DX145" s="582">
        <v>84.971800000000002</v>
      </c>
      <c r="DY145" s="582"/>
      <c r="DZ145" s="582"/>
      <c r="EA145" s="582"/>
      <c r="EB145" s="582"/>
      <c r="EC145" s="582"/>
      <c r="ED145" s="582">
        <f t="shared" ref="ED145:ED209" si="407">CQ145*1.18+DB145-DC145-DF145</f>
        <v>0</v>
      </c>
      <c r="EE145" s="582"/>
      <c r="EF145" s="582"/>
      <c r="EG145" s="582">
        <f t="shared" ref="EG145:EH211" si="408">EH145+EI145+EJ145+EK145</f>
        <v>0</v>
      </c>
      <c r="EH145" s="582">
        <f t="shared" si="408"/>
        <v>0</v>
      </c>
      <c r="EI145" s="582">
        <v>0</v>
      </c>
      <c r="EJ145" s="582">
        <v>0</v>
      </c>
      <c r="EK145" s="582">
        <v>0</v>
      </c>
      <c r="EL145" s="582">
        <v>0</v>
      </c>
      <c r="EM145" s="582">
        <v>0</v>
      </c>
      <c r="EN145" s="582">
        <v>0</v>
      </c>
      <c r="EO145" s="582">
        <v>0</v>
      </c>
      <c r="EP145" s="582">
        <v>0</v>
      </c>
      <c r="EQ145" s="582"/>
      <c r="ER145" s="582">
        <f t="shared" ref="ER145:ER209" si="409">CK145+CQ145-EH145</f>
        <v>72.010000000000005</v>
      </c>
      <c r="ES145" s="584"/>
      <c r="ET145" s="585">
        <f t="shared" ref="ET145:ET209" si="410">CQ145*0.18</f>
        <v>12.9618</v>
      </c>
      <c r="EU145" s="582">
        <f t="shared" ref="EU145:EU209" si="411">EH145*0.18</f>
        <v>0</v>
      </c>
      <c r="EV145" s="582"/>
      <c r="EW145" s="587">
        <f t="shared" ref="EW145:EW209" si="412">CQ145/$CQ$6</f>
        <v>7.8595311614980593E-6</v>
      </c>
      <c r="EX145" s="582">
        <f t="shared" ref="EX145:EX175" si="413">SUMIF(GT145,$GT$13,CQ145)</f>
        <v>72.010000000000005</v>
      </c>
      <c r="EY145" s="582">
        <f t="shared" ref="EY145:EY175" si="414">SUMIF(GT145,$GT$101,CQ145)</f>
        <v>0</v>
      </c>
      <c r="EZ145" s="582">
        <f t="shared" ref="EZ145:EZ175" si="415">SUMIF(GT145,$GT$101,CQ145)</f>
        <v>0</v>
      </c>
      <c r="FA145" s="582">
        <f t="shared" ref="FA145:FA175" si="416">SUMIF(GT145,$GT$16,CQ145)</f>
        <v>0</v>
      </c>
      <c r="FB145" s="582">
        <f t="shared" ref="FB145:FB175" si="417">SUMIF(GT145,$GT$129,CQ145)</f>
        <v>0</v>
      </c>
      <c r="FC145" s="582"/>
      <c r="FD145" s="582">
        <f t="shared" ref="FD145:FD175" si="418">SUMIF(GT145,$GT$104,CQ145)</f>
        <v>0</v>
      </c>
      <c r="FE145" s="582"/>
      <c r="FF145" s="582">
        <f t="shared" ref="FF145:FF175" si="419">SUMIF(GT145,$GT$202,CQ145)</f>
        <v>0</v>
      </c>
      <c r="FG145" s="582"/>
      <c r="FH145" s="582"/>
      <c r="FI145" s="582"/>
      <c r="FJ145" s="582"/>
      <c r="FK145" s="582">
        <f t="shared" ref="FK145:FK175" si="420">SUMIF(GU145,$GU$13,DF145)</f>
        <v>84.971800000000002</v>
      </c>
      <c r="FL145" s="582">
        <f t="shared" ref="FL145:FL175" si="421">SUMIF(GU145,$GU$101,DF145)</f>
        <v>0</v>
      </c>
      <c r="FM145" s="582">
        <f t="shared" ref="FM145:FM175" si="422">SUMIF(GU145,$GU$102,DF145)</f>
        <v>0</v>
      </c>
      <c r="FN145" s="582">
        <f t="shared" ref="FN145:FN175" si="423">SUMIF(GU145,$GU$16,DF145)</f>
        <v>0</v>
      </c>
      <c r="FO145" s="582">
        <f t="shared" ref="FO145:FO175" si="424">SUMIF(GU145,$GU$129,DF145)</f>
        <v>0</v>
      </c>
      <c r="FP145" s="582"/>
      <c r="FQ145" s="582">
        <f t="shared" ref="FQ145:FQ175" si="425">SUMIF(GU145,$GU$97,DF145)</f>
        <v>0</v>
      </c>
      <c r="FR145" s="582"/>
      <c r="FS145" s="582">
        <f t="shared" ref="FS145:FS175" si="426">SUMIF(GU145,$GU$205,DF145)</f>
        <v>0</v>
      </c>
      <c r="FT145" s="582"/>
      <c r="FU145" s="582"/>
      <c r="FV145" s="582"/>
      <c r="FW145" s="582"/>
      <c r="FX145" s="582"/>
      <c r="FY145" s="581" t="s">
        <v>417</v>
      </c>
      <c r="FZ145" s="582"/>
      <c r="GA145" s="582"/>
      <c r="GB145" s="582"/>
      <c r="GC145" s="582"/>
      <c r="GD145" s="582"/>
      <c r="GE145" s="582"/>
      <c r="GF145" s="599" t="s">
        <v>417</v>
      </c>
      <c r="GG145" s="582" t="s">
        <v>417</v>
      </c>
      <c r="GH145" s="582" t="s">
        <v>417</v>
      </c>
      <c r="GI145" s="582" t="s">
        <v>417</v>
      </c>
      <c r="GJ145" s="582" t="s">
        <v>417</v>
      </c>
      <c r="GK145" s="581" t="s">
        <v>417</v>
      </c>
      <c r="GL145" s="581" t="s">
        <v>417</v>
      </c>
      <c r="GM145" s="581" t="s">
        <v>417</v>
      </c>
      <c r="GN145" s="589"/>
      <c r="GO145" s="809"/>
      <c r="GP145" s="809" t="s">
        <v>1062</v>
      </c>
      <c r="GQ145" s="685"/>
      <c r="GR145" s="1002"/>
      <c r="GS145" s="590"/>
      <c r="GT145" s="811">
        <v>2</v>
      </c>
      <c r="GU145" s="811">
        <v>2</v>
      </c>
      <c r="GV145" s="590"/>
      <c r="GW145" s="590"/>
      <c r="GX145" s="590"/>
      <c r="GY145" s="590"/>
      <c r="GZ145" s="312">
        <v>4</v>
      </c>
      <c r="HA145" s="814">
        <f t="shared" ref="HA145:HA211" si="427">IF(GW145=1,AG145,0)</f>
        <v>0</v>
      </c>
      <c r="HB145" s="815">
        <f t="shared" ref="HB145:HB209" si="428">IF(GW145=1,EH145,0)</f>
        <v>0</v>
      </c>
      <c r="HC145" s="816">
        <f t="shared" ref="HC145:HC209" si="429">IF(GX145=2,AH145,0)</f>
        <v>0</v>
      </c>
      <c r="HD145" s="815">
        <f t="shared" ref="HD145:HD209" si="430">IF(GX145=2,EH145,0)</f>
        <v>0</v>
      </c>
      <c r="HE145" s="814">
        <f t="shared" ref="HE145:HE209" si="431">IF(GY145=3,AG145,0)</f>
        <v>0</v>
      </c>
      <c r="HF145" s="815">
        <f t="shared" ref="HF145:HF209" si="432">IF(GY145=3,EH145,0)</f>
        <v>0</v>
      </c>
      <c r="HG145" s="816">
        <f t="shared" ref="HG145:HG209" si="433">IF(GZ145=4,AH145,0)</f>
        <v>0</v>
      </c>
      <c r="HH145" s="815">
        <f t="shared" ref="HH145:HH209" si="434">IF(GZ145=4,EH145,0)</f>
        <v>0</v>
      </c>
      <c r="HI145" s="591">
        <f t="shared" si="384"/>
        <v>0</v>
      </c>
      <c r="HL145" s="688">
        <f t="shared" si="375"/>
        <v>0</v>
      </c>
    </row>
    <row r="146" spans="1:220" s="592" customFormat="1" ht="24" outlineLevel="1">
      <c r="A146" s="578" t="s">
        <v>394</v>
      </c>
      <c r="B146" s="579"/>
      <c r="C146" s="580">
        <v>105</v>
      </c>
      <c r="D146" s="580"/>
      <c r="E146" s="580"/>
      <c r="F146" s="272" t="s">
        <v>335</v>
      </c>
      <c r="G146" s="270"/>
      <c r="H146" s="270"/>
      <c r="I146" s="270"/>
      <c r="J146" s="581">
        <v>2011</v>
      </c>
      <c r="K146" s="581">
        <v>2011</v>
      </c>
      <c r="L146" s="581" t="s">
        <v>419</v>
      </c>
      <c r="M146" s="581" t="s">
        <v>419</v>
      </c>
      <c r="N146" s="581" t="s">
        <v>419</v>
      </c>
      <c r="O146" s="581" t="s">
        <v>419</v>
      </c>
      <c r="P146" s="273"/>
      <c r="Q146" s="273"/>
      <c r="R146" s="273"/>
      <c r="S146" s="273"/>
      <c r="T146" s="273"/>
      <c r="U146" s="582"/>
      <c r="V146" s="582"/>
      <c r="W146" s="582"/>
      <c r="X146" s="582"/>
      <c r="Y146" s="583"/>
      <c r="Z146" s="582"/>
      <c r="AA146" s="582"/>
      <c r="AB146" s="582"/>
      <c r="AC146" s="583"/>
      <c r="AD146" s="583"/>
      <c r="AE146" s="583"/>
      <c r="AF146" s="583"/>
      <c r="AG146" s="582">
        <f t="shared" si="391"/>
        <v>0</v>
      </c>
      <c r="AH146" s="582">
        <f t="shared" si="392"/>
        <v>0</v>
      </c>
      <c r="AI146" s="582">
        <f t="shared" si="393"/>
        <v>0</v>
      </c>
      <c r="AJ146" s="582">
        <f t="shared" si="394"/>
        <v>0</v>
      </c>
      <c r="AK146" s="582">
        <f t="shared" si="395"/>
        <v>0</v>
      </c>
      <c r="AL146" s="582">
        <f t="shared" si="396"/>
        <v>0</v>
      </c>
      <c r="AM146" s="582"/>
      <c r="AN146" s="582"/>
      <c r="AO146" s="582">
        <f t="shared" si="397"/>
        <v>0</v>
      </c>
      <c r="AP146" s="582">
        <f t="shared" si="398"/>
        <v>0</v>
      </c>
      <c r="AQ146" s="582"/>
      <c r="AR146" s="582"/>
      <c r="AS146" s="582">
        <f t="shared" si="399"/>
        <v>0</v>
      </c>
      <c r="AT146" s="582">
        <f t="shared" si="400"/>
        <v>0</v>
      </c>
      <c r="AU146" s="582"/>
      <c r="AV146" s="582"/>
      <c r="AW146" s="582">
        <f t="shared" si="401"/>
        <v>0</v>
      </c>
      <c r="AX146" s="582">
        <f t="shared" si="402"/>
        <v>0</v>
      </c>
      <c r="AY146" s="582"/>
      <c r="AZ146" s="582"/>
      <c r="BA146" s="582"/>
      <c r="BB146" s="582"/>
      <c r="BC146" s="582"/>
      <c r="BD146" s="582"/>
      <c r="BE146" s="582"/>
      <c r="BF146" s="582"/>
      <c r="BG146" s="582"/>
      <c r="BH146" s="582"/>
      <c r="BI146" s="582">
        <v>0</v>
      </c>
      <c r="BJ146" s="582">
        <v>0</v>
      </c>
      <c r="BK146" s="582"/>
      <c r="BL146" s="582"/>
      <c r="BM146" s="582"/>
      <c r="BN146" s="582"/>
      <c r="BO146" s="582"/>
      <c r="BP146" s="582"/>
      <c r="BQ146" s="582"/>
      <c r="BR146" s="582"/>
      <c r="BS146" s="582"/>
      <c r="BT146" s="582"/>
      <c r="BU146" s="582">
        <f t="shared" si="403"/>
        <v>115.21</v>
      </c>
      <c r="BV146" s="582">
        <v>115.21</v>
      </c>
      <c r="BW146" s="582">
        <v>0</v>
      </c>
      <c r="BX146" s="582">
        <v>0</v>
      </c>
      <c r="BY146" s="582">
        <v>0</v>
      </c>
      <c r="BZ146" s="582">
        <v>115.21</v>
      </c>
      <c r="CA146" s="582"/>
      <c r="CB146" s="582"/>
      <c r="CC146" s="581" t="s">
        <v>425</v>
      </c>
      <c r="CD146" s="582">
        <v>0</v>
      </c>
      <c r="CE146" s="582">
        <v>0</v>
      </c>
      <c r="CF146" s="581">
        <v>0</v>
      </c>
      <c r="CG146" s="581">
        <v>0</v>
      </c>
      <c r="CH146" s="582"/>
      <c r="CI146" s="582"/>
      <c r="CJ146" s="582"/>
      <c r="CK146" s="582"/>
      <c r="CL146" s="582"/>
      <c r="CM146" s="582">
        <v>115.21</v>
      </c>
      <c r="CN146" s="582">
        <v>115.21</v>
      </c>
      <c r="CO146" s="582"/>
      <c r="CP146" s="582">
        <v>115.21</v>
      </c>
      <c r="CQ146" s="582">
        <f t="shared" si="404"/>
        <v>115.21</v>
      </c>
      <c r="CR146" s="582">
        <v>0</v>
      </c>
      <c r="CS146" s="582">
        <v>0</v>
      </c>
      <c r="CT146" s="582">
        <v>115.21</v>
      </c>
      <c r="CU146" s="582">
        <v>0</v>
      </c>
      <c r="CV146" s="582">
        <v>0</v>
      </c>
      <c r="CW146" s="582">
        <v>0</v>
      </c>
      <c r="CX146" s="582">
        <v>0</v>
      </c>
      <c r="CY146" s="809">
        <f t="shared" si="405"/>
        <v>0</v>
      </c>
      <c r="CZ146" s="582"/>
      <c r="DA146" s="582"/>
      <c r="DB146" s="582"/>
      <c r="DC146" s="582"/>
      <c r="DD146" s="582"/>
      <c r="DE146" s="582">
        <v>135.94779999999997</v>
      </c>
      <c r="DF146" s="582">
        <f t="shared" si="406"/>
        <v>135.94779999999997</v>
      </c>
      <c r="DG146" s="582"/>
      <c r="DH146" s="582"/>
      <c r="DI146" s="582"/>
      <c r="DJ146" s="582">
        <v>0</v>
      </c>
      <c r="DK146" s="582"/>
      <c r="DL146" s="582">
        <v>0</v>
      </c>
      <c r="DM146" s="582"/>
      <c r="DN146" s="582">
        <v>135.94779999999997</v>
      </c>
      <c r="DO146" s="582">
        <v>0</v>
      </c>
      <c r="DP146" s="582"/>
      <c r="DQ146" s="582">
        <v>0</v>
      </c>
      <c r="DR146" s="582">
        <v>0</v>
      </c>
      <c r="DS146" s="582">
        <v>0</v>
      </c>
      <c r="DT146" s="582"/>
      <c r="DU146" s="582"/>
      <c r="DV146" s="582"/>
      <c r="DW146" s="582"/>
      <c r="DX146" s="582">
        <v>135.94779999999997</v>
      </c>
      <c r="DY146" s="582"/>
      <c r="DZ146" s="582"/>
      <c r="EA146" s="582"/>
      <c r="EB146" s="582"/>
      <c r="EC146" s="582"/>
      <c r="ED146" s="582">
        <f t="shared" si="407"/>
        <v>0</v>
      </c>
      <c r="EE146" s="582"/>
      <c r="EF146" s="582"/>
      <c r="EG146" s="582">
        <f t="shared" si="408"/>
        <v>0</v>
      </c>
      <c r="EH146" s="582">
        <f t="shared" si="408"/>
        <v>0</v>
      </c>
      <c r="EI146" s="582">
        <v>0</v>
      </c>
      <c r="EJ146" s="582">
        <v>0</v>
      </c>
      <c r="EK146" s="582">
        <v>0</v>
      </c>
      <c r="EL146" s="582">
        <v>0</v>
      </c>
      <c r="EM146" s="582">
        <v>0</v>
      </c>
      <c r="EN146" s="582">
        <v>0</v>
      </c>
      <c r="EO146" s="582">
        <v>0</v>
      </c>
      <c r="EP146" s="582">
        <v>0</v>
      </c>
      <c r="EQ146" s="582"/>
      <c r="ER146" s="582">
        <f t="shared" si="409"/>
        <v>115.21</v>
      </c>
      <c r="ES146" s="584"/>
      <c r="ET146" s="585">
        <f t="shared" si="410"/>
        <v>20.737799999999996</v>
      </c>
      <c r="EU146" s="582">
        <f t="shared" si="411"/>
        <v>0</v>
      </c>
      <c r="EV146" s="582"/>
      <c r="EW146" s="587">
        <f t="shared" si="412"/>
        <v>1.257459498842093E-5</v>
      </c>
      <c r="EX146" s="582">
        <f t="shared" si="413"/>
        <v>115.21</v>
      </c>
      <c r="EY146" s="582">
        <f t="shared" si="414"/>
        <v>0</v>
      </c>
      <c r="EZ146" s="582">
        <f t="shared" si="415"/>
        <v>0</v>
      </c>
      <c r="FA146" s="582">
        <f t="shared" si="416"/>
        <v>0</v>
      </c>
      <c r="FB146" s="582">
        <f t="shared" si="417"/>
        <v>0</v>
      </c>
      <c r="FC146" s="582"/>
      <c r="FD146" s="582">
        <f t="shared" si="418"/>
        <v>0</v>
      </c>
      <c r="FE146" s="582"/>
      <c r="FF146" s="582">
        <f t="shared" si="419"/>
        <v>0</v>
      </c>
      <c r="FG146" s="582"/>
      <c r="FH146" s="582"/>
      <c r="FI146" s="582"/>
      <c r="FJ146" s="582"/>
      <c r="FK146" s="582">
        <f t="shared" si="420"/>
        <v>135.94779999999997</v>
      </c>
      <c r="FL146" s="582">
        <f t="shared" si="421"/>
        <v>0</v>
      </c>
      <c r="FM146" s="582">
        <f t="shared" si="422"/>
        <v>0</v>
      </c>
      <c r="FN146" s="582">
        <f t="shared" si="423"/>
        <v>0</v>
      </c>
      <c r="FO146" s="582">
        <f t="shared" si="424"/>
        <v>0</v>
      </c>
      <c r="FP146" s="582"/>
      <c r="FQ146" s="582">
        <f t="shared" si="425"/>
        <v>0</v>
      </c>
      <c r="FR146" s="582"/>
      <c r="FS146" s="582">
        <f t="shared" si="426"/>
        <v>0</v>
      </c>
      <c r="FT146" s="582"/>
      <c r="FU146" s="582"/>
      <c r="FV146" s="582"/>
      <c r="FW146" s="582"/>
      <c r="FX146" s="582"/>
      <c r="FY146" s="581" t="s">
        <v>417</v>
      </c>
      <c r="FZ146" s="582"/>
      <c r="GA146" s="582"/>
      <c r="GB146" s="582"/>
      <c r="GC146" s="582"/>
      <c r="GD146" s="582"/>
      <c r="GE146" s="582"/>
      <c r="GF146" s="599" t="s">
        <v>417</v>
      </c>
      <c r="GG146" s="582" t="s">
        <v>417</v>
      </c>
      <c r="GH146" s="582" t="s">
        <v>417</v>
      </c>
      <c r="GI146" s="582" t="s">
        <v>417</v>
      </c>
      <c r="GJ146" s="582" t="s">
        <v>417</v>
      </c>
      <c r="GK146" s="581" t="s">
        <v>417</v>
      </c>
      <c r="GL146" s="581" t="s">
        <v>417</v>
      </c>
      <c r="GM146" s="581" t="s">
        <v>417</v>
      </c>
      <c r="GN146" s="589"/>
      <c r="GO146" s="809"/>
      <c r="GP146" s="809" t="s">
        <v>1062</v>
      </c>
      <c r="GQ146" s="685"/>
      <c r="GR146" s="1002"/>
      <c r="GS146" s="590"/>
      <c r="GT146" s="811">
        <v>2</v>
      </c>
      <c r="GU146" s="811">
        <v>2</v>
      </c>
      <c r="GV146" s="590"/>
      <c r="GW146" s="590"/>
      <c r="GX146" s="590"/>
      <c r="GY146" s="590"/>
      <c r="GZ146" s="312">
        <v>4</v>
      </c>
      <c r="HA146" s="814">
        <f t="shared" si="427"/>
        <v>0</v>
      </c>
      <c r="HB146" s="815">
        <f t="shared" si="428"/>
        <v>0</v>
      </c>
      <c r="HC146" s="816">
        <f t="shared" si="429"/>
        <v>0</v>
      </c>
      <c r="HD146" s="815">
        <f t="shared" si="430"/>
        <v>0</v>
      </c>
      <c r="HE146" s="814">
        <f t="shared" si="431"/>
        <v>0</v>
      </c>
      <c r="HF146" s="815">
        <f t="shared" si="432"/>
        <v>0</v>
      </c>
      <c r="HG146" s="816">
        <f t="shared" si="433"/>
        <v>0</v>
      </c>
      <c r="HH146" s="815">
        <f t="shared" si="434"/>
        <v>0</v>
      </c>
      <c r="HI146" s="591">
        <f t="shared" si="384"/>
        <v>0</v>
      </c>
      <c r="HL146" s="688">
        <f t="shared" si="375"/>
        <v>0</v>
      </c>
    </row>
    <row r="147" spans="1:220" s="592" customFormat="1" ht="24" outlineLevel="1">
      <c r="A147" s="578" t="s">
        <v>394</v>
      </c>
      <c r="B147" s="579"/>
      <c r="C147" s="580">
        <v>106</v>
      </c>
      <c r="D147" s="580"/>
      <c r="E147" s="580"/>
      <c r="F147" s="272" t="s">
        <v>336</v>
      </c>
      <c r="G147" s="270"/>
      <c r="H147" s="270"/>
      <c r="I147" s="270"/>
      <c r="J147" s="581">
        <v>2011</v>
      </c>
      <c r="K147" s="581">
        <v>2011</v>
      </c>
      <c r="L147" s="581" t="s">
        <v>419</v>
      </c>
      <c r="M147" s="581" t="s">
        <v>419</v>
      </c>
      <c r="N147" s="581" t="s">
        <v>419</v>
      </c>
      <c r="O147" s="581" t="s">
        <v>419</v>
      </c>
      <c r="P147" s="273"/>
      <c r="Q147" s="273"/>
      <c r="R147" s="273"/>
      <c r="S147" s="273"/>
      <c r="T147" s="273"/>
      <c r="U147" s="582"/>
      <c r="V147" s="582"/>
      <c r="W147" s="582"/>
      <c r="X147" s="582"/>
      <c r="Y147" s="583"/>
      <c r="Z147" s="582"/>
      <c r="AA147" s="582"/>
      <c r="AB147" s="582"/>
      <c r="AC147" s="583"/>
      <c r="AD147" s="583"/>
      <c r="AE147" s="583"/>
      <c r="AF147" s="583"/>
      <c r="AG147" s="582">
        <f t="shared" si="391"/>
        <v>0</v>
      </c>
      <c r="AH147" s="582">
        <f t="shared" si="392"/>
        <v>0</v>
      </c>
      <c r="AI147" s="582">
        <f t="shared" si="393"/>
        <v>0</v>
      </c>
      <c r="AJ147" s="582">
        <f t="shared" si="394"/>
        <v>0</v>
      </c>
      <c r="AK147" s="582">
        <f t="shared" si="395"/>
        <v>0</v>
      </c>
      <c r="AL147" s="582">
        <f t="shared" si="396"/>
        <v>0</v>
      </c>
      <c r="AM147" s="582"/>
      <c r="AN147" s="582"/>
      <c r="AO147" s="582">
        <f t="shared" si="397"/>
        <v>0</v>
      </c>
      <c r="AP147" s="582">
        <f t="shared" si="398"/>
        <v>0</v>
      </c>
      <c r="AQ147" s="582"/>
      <c r="AR147" s="582"/>
      <c r="AS147" s="582">
        <f t="shared" si="399"/>
        <v>0</v>
      </c>
      <c r="AT147" s="582">
        <f t="shared" si="400"/>
        <v>0</v>
      </c>
      <c r="AU147" s="582"/>
      <c r="AV147" s="582"/>
      <c r="AW147" s="582">
        <f t="shared" si="401"/>
        <v>0</v>
      </c>
      <c r="AX147" s="582">
        <f t="shared" si="402"/>
        <v>0</v>
      </c>
      <c r="AY147" s="582"/>
      <c r="AZ147" s="582"/>
      <c r="BA147" s="582"/>
      <c r="BB147" s="582"/>
      <c r="BC147" s="582"/>
      <c r="BD147" s="582"/>
      <c r="BE147" s="582"/>
      <c r="BF147" s="582"/>
      <c r="BG147" s="582"/>
      <c r="BH147" s="582"/>
      <c r="BI147" s="582">
        <v>0</v>
      </c>
      <c r="BJ147" s="582">
        <v>0</v>
      </c>
      <c r="BK147" s="582"/>
      <c r="BL147" s="582"/>
      <c r="BM147" s="582"/>
      <c r="BN147" s="582"/>
      <c r="BO147" s="582"/>
      <c r="BP147" s="582"/>
      <c r="BQ147" s="582"/>
      <c r="BR147" s="582"/>
      <c r="BS147" s="582"/>
      <c r="BT147" s="582"/>
      <c r="BU147" s="582">
        <f t="shared" si="403"/>
        <v>300.99</v>
      </c>
      <c r="BV147" s="582">
        <v>300.99</v>
      </c>
      <c r="BW147" s="582">
        <v>0</v>
      </c>
      <c r="BX147" s="582">
        <v>0</v>
      </c>
      <c r="BY147" s="582">
        <v>0</v>
      </c>
      <c r="BZ147" s="582">
        <v>300.99</v>
      </c>
      <c r="CA147" s="582"/>
      <c r="CB147" s="582"/>
      <c r="CC147" s="581" t="s">
        <v>425</v>
      </c>
      <c r="CD147" s="582">
        <v>0</v>
      </c>
      <c r="CE147" s="582">
        <v>0</v>
      </c>
      <c r="CF147" s="581">
        <v>0</v>
      </c>
      <c r="CG147" s="581">
        <v>0</v>
      </c>
      <c r="CH147" s="582"/>
      <c r="CI147" s="582"/>
      <c r="CJ147" s="582"/>
      <c r="CK147" s="582"/>
      <c r="CL147" s="582"/>
      <c r="CM147" s="582">
        <v>300.99</v>
      </c>
      <c r="CN147" s="582">
        <v>300.99</v>
      </c>
      <c r="CO147" s="582"/>
      <c r="CP147" s="582">
        <v>300.99</v>
      </c>
      <c r="CQ147" s="582">
        <f t="shared" si="404"/>
        <v>300.99</v>
      </c>
      <c r="CR147" s="582">
        <v>0</v>
      </c>
      <c r="CS147" s="582">
        <v>0</v>
      </c>
      <c r="CT147" s="582">
        <v>300.99</v>
      </c>
      <c r="CU147" s="582">
        <v>0</v>
      </c>
      <c r="CV147" s="582">
        <v>0</v>
      </c>
      <c r="CW147" s="582">
        <v>0</v>
      </c>
      <c r="CX147" s="582">
        <v>0</v>
      </c>
      <c r="CY147" s="809">
        <f t="shared" si="405"/>
        <v>0</v>
      </c>
      <c r="CZ147" s="582"/>
      <c r="DA147" s="582"/>
      <c r="DB147" s="582"/>
      <c r="DC147" s="582"/>
      <c r="DD147" s="582"/>
      <c r="DE147" s="582">
        <v>355.16820000000001</v>
      </c>
      <c r="DF147" s="582">
        <f t="shared" si="406"/>
        <v>355.16820000000001</v>
      </c>
      <c r="DG147" s="582"/>
      <c r="DH147" s="582"/>
      <c r="DI147" s="582"/>
      <c r="DJ147" s="582">
        <v>0</v>
      </c>
      <c r="DK147" s="582"/>
      <c r="DL147" s="582">
        <v>0</v>
      </c>
      <c r="DM147" s="582"/>
      <c r="DN147" s="582">
        <v>355.16820000000001</v>
      </c>
      <c r="DO147" s="582">
        <v>0</v>
      </c>
      <c r="DP147" s="582"/>
      <c r="DQ147" s="582">
        <v>0</v>
      </c>
      <c r="DR147" s="582">
        <v>0</v>
      </c>
      <c r="DS147" s="582">
        <v>0</v>
      </c>
      <c r="DT147" s="582"/>
      <c r="DU147" s="582"/>
      <c r="DV147" s="582"/>
      <c r="DW147" s="582"/>
      <c r="DX147" s="582">
        <v>355.16820000000001</v>
      </c>
      <c r="DY147" s="582"/>
      <c r="DZ147" s="582"/>
      <c r="EA147" s="582"/>
      <c r="EB147" s="582"/>
      <c r="EC147" s="582"/>
      <c r="ED147" s="582">
        <f t="shared" si="407"/>
        <v>0</v>
      </c>
      <c r="EE147" s="582"/>
      <c r="EF147" s="582"/>
      <c r="EG147" s="582">
        <f t="shared" si="408"/>
        <v>0</v>
      </c>
      <c r="EH147" s="582">
        <f t="shared" si="408"/>
        <v>0</v>
      </c>
      <c r="EI147" s="582">
        <v>0</v>
      </c>
      <c r="EJ147" s="582">
        <v>0</v>
      </c>
      <c r="EK147" s="582">
        <v>0</v>
      </c>
      <c r="EL147" s="582">
        <v>0</v>
      </c>
      <c r="EM147" s="582">
        <v>0</v>
      </c>
      <c r="EN147" s="582">
        <v>0</v>
      </c>
      <c r="EO147" s="582">
        <v>0</v>
      </c>
      <c r="EP147" s="582"/>
      <c r="EQ147" s="582"/>
      <c r="ER147" s="582">
        <f t="shared" si="409"/>
        <v>300.99</v>
      </c>
      <c r="ES147" s="584"/>
      <c r="ET147" s="585">
        <f t="shared" si="410"/>
        <v>54.178199999999997</v>
      </c>
      <c r="EU147" s="582">
        <f t="shared" si="411"/>
        <v>0</v>
      </c>
      <c r="EV147" s="582"/>
      <c r="EW147" s="587">
        <f t="shared" si="412"/>
        <v>3.2851552344109159E-5</v>
      </c>
      <c r="EX147" s="582">
        <f t="shared" si="413"/>
        <v>300.99</v>
      </c>
      <c r="EY147" s="582">
        <f t="shared" si="414"/>
        <v>0</v>
      </c>
      <c r="EZ147" s="582">
        <f t="shared" si="415"/>
        <v>0</v>
      </c>
      <c r="FA147" s="582">
        <f t="shared" si="416"/>
        <v>0</v>
      </c>
      <c r="FB147" s="582">
        <f t="shared" si="417"/>
        <v>0</v>
      </c>
      <c r="FC147" s="582"/>
      <c r="FD147" s="582">
        <f t="shared" si="418"/>
        <v>0</v>
      </c>
      <c r="FE147" s="582"/>
      <c r="FF147" s="582">
        <f t="shared" si="419"/>
        <v>0</v>
      </c>
      <c r="FG147" s="582"/>
      <c r="FH147" s="582"/>
      <c r="FI147" s="582"/>
      <c r="FJ147" s="582"/>
      <c r="FK147" s="582">
        <f t="shared" si="420"/>
        <v>355.16820000000001</v>
      </c>
      <c r="FL147" s="582">
        <f t="shared" si="421"/>
        <v>0</v>
      </c>
      <c r="FM147" s="582">
        <f t="shared" si="422"/>
        <v>0</v>
      </c>
      <c r="FN147" s="582">
        <f t="shared" si="423"/>
        <v>0</v>
      </c>
      <c r="FO147" s="582">
        <f t="shared" si="424"/>
        <v>0</v>
      </c>
      <c r="FP147" s="582"/>
      <c r="FQ147" s="582">
        <f t="shared" si="425"/>
        <v>0</v>
      </c>
      <c r="FR147" s="582"/>
      <c r="FS147" s="582">
        <f t="shared" si="426"/>
        <v>0</v>
      </c>
      <c r="FT147" s="582"/>
      <c r="FU147" s="582"/>
      <c r="FV147" s="582"/>
      <c r="FW147" s="582"/>
      <c r="FX147" s="582"/>
      <c r="FY147" s="581" t="s">
        <v>417</v>
      </c>
      <c r="FZ147" s="582"/>
      <c r="GA147" s="582"/>
      <c r="GB147" s="582"/>
      <c r="GC147" s="582"/>
      <c r="GD147" s="582"/>
      <c r="GE147" s="582"/>
      <c r="GF147" s="599" t="s">
        <v>417</v>
      </c>
      <c r="GG147" s="582" t="s">
        <v>417</v>
      </c>
      <c r="GH147" s="582" t="s">
        <v>417</v>
      </c>
      <c r="GI147" s="582" t="s">
        <v>417</v>
      </c>
      <c r="GJ147" s="582" t="s">
        <v>417</v>
      </c>
      <c r="GK147" s="581" t="s">
        <v>417</v>
      </c>
      <c r="GL147" s="581" t="s">
        <v>417</v>
      </c>
      <c r="GM147" s="581" t="s">
        <v>417</v>
      </c>
      <c r="GN147" s="589"/>
      <c r="GO147" s="809"/>
      <c r="GP147" s="809" t="s">
        <v>1062</v>
      </c>
      <c r="GQ147" s="685"/>
      <c r="GR147" s="1002"/>
      <c r="GS147" s="590"/>
      <c r="GT147" s="811">
        <v>2</v>
      </c>
      <c r="GU147" s="811">
        <v>2</v>
      </c>
      <c r="GV147" s="590"/>
      <c r="GW147" s="590"/>
      <c r="GX147" s="590"/>
      <c r="GY147" s="590"/>
      <c r="GZ147" s="312">
        <v>4</v>
      </c>
      <c r="HA147" s="814">
        <f t="shared" si="427"/>
        <v>0</v>
      </c>
      <c r="HB147" s="815">
        <f t="shared" si="428"/>
        <v>0</v>
      </c>
      <c r="HC147" s="816">
        <f t="shared" si="429"/>
        <v>0</v>
      </c>
      <c r="HD147" s="815">
        <f t="shared" si="430"/>
        <v>0</v>
      </c>
      <c r="HE147" s="814">
        <f t="shared" si="431"/>
        <v>0</v>
      </c>
      <c r="HF147" s="815">
        <f t="shared" si="432"/>
        <v>0</v>
      </c>
      <c r="HG147" s="816">
        <f t="shared" si="433"/>
        <v>0</v>
      </c>
      <c r="HH147" s="815">
        <f t="shared" si="434"/>
        <v>0</v>
      </c>
      <c r="HI147" s="591">
        <f t="shared" si="384"/>
        <v>0</v>
      </c>
      <c r="HL147" s="688">
        <f t="shared" si="375"/>
        <v>0</v>
      </c>
    </row>
    <row r="148" spans="1:220" s="592" customFormat="1" ht="24" outlineLevel="1">
      <c r="A148" s="578" t="s">
        <v>394</v>
      </c>
      <c r="B148" s="579"/>
      <c r="C148" s="580">
        <v>107</v>
      </c>
      <c r="D148" s="580"/>
      <c r="E148" s="580"/>
      <c r="F148" s="272" t="s">
        <v>337</v>
      </c>
      <c r="G148" s="270"/>
      <c r="H148" s="270"/>
      <c r="I148" s="270"/>
      <c r="J148" s="581">
        <v>2011</v>
      </c>
      <c r="K148" s="581">
        <v>2011</v>
      </c>
      <c r="L148" s="581" t="s">
        <v>419</v>
      </c>
      <c r="M148" s="581" t="s">
        <v>419</v>
      </c>
      <c r="N148" s="581" t="s">
        <v>419</v>
      </c>
      <c r="O148" s="581" t="s">
        <v>419</v>
      </c>
      <c r="P148" s="273"/>
      <c r="Q148" s="273"/>
      <c r="R148" s="273"/>
      <c r="S148" s="273"/>
      <c r="T148" s="273"/>
      <c r="U148" s="582"/>
      <c r="V148" s="582"/>
      <c r="W148" s="582"/>
      <c r="X148" s="582"/>
      <c r="Y148" s="583"/>
      <c r="Z148" s="582"/>
      <c r="AA148" s="582"/>
      <c r="AB148" s="582"/>
      <c r="AC148" s="583"/>
      <c r="AD148" s="583"/>
      <c r="AE148" s="583"/>
      <c r="AF148" s="583"/>
      <c r="AG148" s="582">
        <f t="shared" si="391"/>
        <v>0</v>
      </c>
      <c r="AH148" s="582">
        <f t="shared" si="392"/>
        <v>0</v>
      </c>
      <c r="AI148" s="582">
        <f t="shared" si="393"/>
        <v>0</v>
      </c>
      <c r="AJ148" s="582">
        <f t="shared" si="394"/>
        <v>0</v>
      </c>
      <c r="AK148" s="582">
        <f t="shared" si="395"/>
        <v>0</v>
      </c>
      <c r="AL148" s="582">
        <f t="shared" si="396"/>
        <v>0</v>
      </c>
      <c r="AM148" s="582"/>
      <c r="AN148" s="582"/>
      <c r="AO148" s="582">
        <f t="shared" si="397"/>
        <v>0</v>
      </c>
      <c r="AP148" s="582">
        <f t="shared" si="398"/>
        <v>0</v>
      </c>
      <c r="AQ148" s="582"/>
      <c r="AR148" s="582"/>
      <c r="AS148" s="582">
        <f t="shared" si="399"/>
        <v>0</v>
      </c>
      <c r="AT148" s="582">
        <f t="shared" si="400"/>
        <v>0</v>
      </c>
      <c r="AU148" s="582"/>
      <c r="AV148" s="582"/>
      <c r="AW148" s="582">
        <f t="shared" si="401"/>
        <v>0</v>
      </c>
      <c r="AX148" s="582">
        <f t="shared" si="402"/>
        <v>0</v>
      </c>
      <c r="AY148" s="582"/>
      <c r="AZ148" s="582"/>
      <c r="BA148" s="582"/>
      <c r="BB148" s="582"/>
      <c r="BC148" s="582"/>
      <c r="BD148" s="582"/>
      <c r="BE148" s="582"/>
      <c r="BF148" s="582"/>
      <c r="BG148" s="582"/>
      <c r="BH148" s="582"/>
      <c r="BI148" s="582">
        <v>0</v>
      </c>
      <c r="BJ148" s="582">
        <v>0</v>
      </c>
      <c r="BK148" s="582"/>
      <c r="BL148" s="582"/>
      <c r="BM148" s="582"/>
      <c r="BN148" s="582"/>
      <c r="BO148" s="582"/>
      <c r="BP148" s="582"/>
      <c r="BQ148" s="582"/>
      <c r="BR148" s="582"/>
      <c r="BS148" s="582"/>
      <c r="BT148" s="582"/>
      <c r="BU148" s="582">
        <f t="shared" si="403"/>
        <v>288.02999999999997</v>
      </c>
      <c r="BV148" s="582">
        <v>288.02999999999997</v>
      </c>
      <c r="BW148" s="582">
        <v>0</v>
      </c>
      <c r="BX148" s="582">
        <v>0</v>
      </c>
      <c r="BY148" s="582">
        <v>0</v>
      </c>
      <c r="BZ148" s="582">
        <v>288.02999999999997</v>
      </c>
      <c r="CA148" s="582"/>
      <c r="CB148" s="582"/>
      <c r="CC148" s="581" t="s">
        <v>425</v>
      </c>
      <c r="CD148" s="582">
        <v>0</v>
      </c>
      <c r="CE148" s="582">
        <v>0</v>
      </c>
      <c r="CF148" s="581">
        <v>0</v>
      </c>
      <c r="CG148" s="581">
        <v>0</v>
      </c>
      <c r="CH148" s="582"/>
      <c r="CI148" s="582"/>
      <c r="CJ148" s="582"/>
      <c r="CK148" s="582"/>
      <c r="CL148" s="582"/>
      <c r="CM148" s="582">
        <v>288.02999999999997</v>
      </c>
      <c r="CN148" s="582">
        <v>288.02999999999997</v>
      </c>
      <c r="CO148" s="582"/>
      <c r="CP148" s="582">
        <v>288.02999999999997</v>
      </c>
      <c r="CQ148" s="582">
        <f t="shared" si="404"/>
        <v>288.02999999999997</v>
      </c>
      <c r="CR148" s="582">
        <v>0</v>
      </c>
      <c r="CS148" s="582">
        <v>0</v>
      </c>
      <c r="CT148" s="582">
        <v>288.02999999999997</v>
      </c>
      <c r="CU148" s="582">
        <v>0</v>
      </c>
      <c r="CV148" s="582">
        <v>0</v>
      </c>
      <c r="CW148" s="582">
        <v>0</v>
      </c>
      <c r="CX148" s="582">
        <v>0</v>
      </c>
      <c r="CY148" s="809">
        <f t="shared" si="405"/>
        <v>0</v>
      </c>
      <c r="CZ148" s="582"/>
      <c r="DA148" s="582"/>
      <c r="DB148" s="582"/>
      <c r="DC148" s="582"/>
      <c r="DD148" s="582"/>
      <c r="DE148" s="582">
        <v>339.87539999999996</v>
      </c>
      <c r="DF148" s="582">
        <f t="shared" si="406"/>
        <v>339.87539999999996</v>
      </c>
      <c r="DG148" s="582"/>
      <c r="DH148" s="582"/>
      <c r="DI148" s="582"/>
      <c r="DJ148" s="582">
        <v>0</v>
      </c>
      <c r="DK148" s="582"/>
      <c r="DL148" s="582">
        <v>0</v>
      </c>
      <c r="DM148" s="582"/>
      <c r="DN148" s="582">
        <v>339.87539999999996</v>
      </c>
      <c r="DO148" s="582">
        <v>0</v>
      </c>
      <c r="DP148" s="582"/>
      <c r="DQ148" s="582">
        <v>0</v>
      </c>
      <c r="DR148" s="582">
        <v>0</v>
      </c>
      <c r="DS148" s="582">
        <v>0</v>
      </c>
      <c r="DT148" s="582"/>
      <c r="DU148" s="582"/>
      <c r="DV148" s="582"/>
      <c r="DW148" s="582"/>
      <c r="DX148" s="582">
        <v>339.87539999999996</v>
      </c>
      <c r="DY148" s="582"/>
      <c r="DZ148" s="582"/>
      <c r="EA148" s="582"/>
      <c r="EB148" s="582"/>
      <c r="EC148" s="582"/>
      <c r="ED148" s="582">
        <f t="shared" si="407"/>
        <v>0</v>
      </c>
      <c r="EE148" s="582"/>
      <c r="EF148" s="582"/>
      <c r="EG148" s="582">
        <f t="shared" si="408"/>
        <v>0</v>
      </c>
      <c r="EH148" s="582">
        <f t="shared" si="408"/>
        <v>0</v>
      </c>
      <c r="EI148" s="582">
        <v>0</v>
      </c>
      <c r="EJ148" s="582">
        <v>0</v>
      </c>
      <c r="EK148" s="582">
        <v>0</v>
      </c>
      <c r="EL148" s="582">
        <v>0</v>
      </c>
      <c r="EM148" s="582">
        <v>0</v>
      </c>
      <c r="EN148" s="582">
        <v>0</v>
      </c>
      <c r="EO148" s="582">
        <v>0</v>
      </c>
      <c r="EP148" s="582"/>
      <c r="EQ148" s="582"/>
      <c r="ER148" s="582">
        <f t="shared" si="409"/>
        <v>288.02999999999997</v>
      </c>
      <c r="ES148" s="584"/>
      <c r="ET148" s="585">
        <f t="shared" si="410"/>
        <v>51.845399999999991</v>
      </c>
      <c r="EU148" s="582">
        <f t="shared" si="411"/>
        <v>0</v>
      </c>
      <c r="EV148" s="582"/>
      <c r="EW148" s="587">
        <f t="shared" si="412"/>
        <v>3.1437033196032292E-5</v>
      </c>
      <c r="EX148" s="582">
        <f t="shared" si="413"/>
        <v>288.02999999999997</v>
      </c>
      <c r="EY148" s="582">
        <f t="shared" si="414"/>
        <v>0</v>
      </c>
      <c r="EZ148" s="582">
        <f t="shared" si="415"/>
        <v>0</v>
      </c>
      <c r="FA148" s="582">
        <f t="shared" si="416"/>
        <v>0</v>
      </c>
      <c r="FB148" s="582">
        <f t="shared" si="417"/>
        <v>0</v>
      </c>
      <c r="FC148" s="582"/>
      <c r="FD148" s="582">
        <f t="shared" si="418"/>
        <v>0</v>
      </c>
      <c r="FE148" s="582"/>
      <c r="FF148" s="582">
        <f t="shared" si="419"/>
        <v>0</v>
      </c>
      <c r="FG148" s="582"/>
      <c r="FH148" s="582"/>
      <c r="FI148" s="582"/>
      <c r="FJ148" s="582"/>
      <c r="FK148" s="582">
        <f t="shared" si="420"/>
        <v>339.87539999999996</v>
      </c>
      <c r="FL148" s="582">
        <f t="shared" si="421"/>
        <v>0</v>
      </c>
      <c r="FM148" s="582">
        <f t="shared" si="422"/>
        <v>0</v>
      </c>
      <c r="FN148" s="582">
        <f t="shared" si="423"/>
        <v>0</v>
      </c>
      <c r="FO148" s="582">
        <f t="shared" si="424"/>
        <v>0</v>
      </c>
      <c r="FP148" s="582"/>
      <c r="FQ148" s="582">
        <f t="shared" si="425"/>
        <v>0</v>
      </c>
      <c r="FR148" s="582"/>
      <c r="FS148" s="582">
        <f t="shared" si="426"/>
        <v>0</v>
      </c>
      <c r="FT148" s="582"/>
      <c r="FU148" s="582"/>
      <c r="FV148" s="582"/>
      <c r="FW148" s="582"/>
      <c r="FX148" s="582"/>
      <c r="FY148" s="581" t="s">
        <v>417</v>
      </c>
      <c r="FZ148" s="582"/>
      <c r="GA148" s="582"/>
      <c r="GB148" s="582"/>
      <c r="GC148" s="582"/>
      <c r="GD148" s="582"/>
      <c r="GE148" s="582"/>
      <c r="GF148" s="599" t="s">
        <v>417</v>
      </c>
      <c r="GG148" s="582" t="s">
        <v>417</v>
      </c>
      <c r="GH148" s="582" t="s">
        <v>417</v>
      </c>
      <c r="GI148" s="582" t="s">
        <v>417</v>
      </c>
      <c r="GJ148" s="582" t="s">
        <v>417</v>
      </c>
      <c r="GK148" s="581" t="s">
        <v>417</v>
      </c>
      <c r="GL148" s="581" t="s">
        <v>417</v>
      </c>
      <c r="GM148" s="581" t="s">
        <v>417</v>
      </c>
      <c r="GN148" s="589"/>
      <c r="GO148" s="809"/>
      <c r="GP148" s="809" t="s">
        <v>1062</v>
      </c>
      <c r="GQ148" s="685"/>
      <c r="GR148" s="1002"/>
      <c r="GS148" s="590"/>
      <c r="GT148" s="811">
        <v>2</v>
      </c>
      <c r="GU148" s="811">
        <v>2</v>
      </c>
      <c r="GV148" s="590"/>
      <c r="GW148" s="590"/>
      <c r="GX148" s="590"/>
      <c r="GY148" s="590"/>
      <c r="GZ148" s="312">
        <v>4</v>
      </c>
      <c r="HA148" s="814">
        <f t="shared" si="427"/>
        <v>0</v>
      </c>
      <c r="HB148" s="815">
        <f t="shared" si="428"/>
        <v>0</v>
      </c>
      <c r="HC148" s="816">
        <f t="shared" si="429"/>
        <v>0</v>
      </c>
      <c r="HD148" s="815">
        <f t="shared" si="430"/>
        <v>0</v>
      </c>
      <c r="HE148" s="814">
        <f t="shared" si="431"/>
        <v>0</v>
      </c>
      <c r="HF148" s="815">
        <f t="shared" si="432"/>
        <v>0</v>
      </c>
      <c r="HG148" s="816">
        <f t="shared" si="433"/>
        <v>0</v>
      </c>
      <c r="HH148" s="815">
        <f t="shared" si="434"/>
        <v>0</v>
      </c>
      <c r="HI148" s="591">
        <f t="shared" si="384"/>
        <v>0</v>
      </c>
      <c r="HL148" s="688">
        <f t="shared" si="375"/>
        <v>0</v>
      </c>
    </row>
    <row r="149" spans="1:220" s="592" customFormat="1" ht="24" outlineLevel="1">
      <c r="A149" s="578" t="s">
        <v>394</v>
      </c>
      <c r="B149" s="579"/>
      <c r="C149" s="580">
        <v>108</v>
      </c>
      <c r="D149" s="580"/>
      <c r="E149" s="580"/>
      <c r="F149" s="272" t="s">
        <v>338</v>
      </c>
      <c r="G149" s="270"/>
      <c r="H149" s="270"/>
      <c r="I149" s="270"/>
      <c r="J149" s="581">
        <v>2011</v>
      </c>
      <c r="K149" s="581">
        <v>2011</v>
      </c>
      <c r="L149" s="581" t="s">
        <v>419</v>
      </c>
      <c r="M149" s="581" t="s">
        <v>419</v>
      </c>
      <c r="N149" s="581" t="s">
        <v>419</v>
      </c>
      <c r="O149" s="581" t="s">
        <v>419</v>
      </c>
      <c r="P149" s="273"/>
      <c r="Q149" s="273"/>
      <c r="R149" s="273"/>
      <c r="S149" s="273"/>
      <c r="T149" s="273"/>
      <c r="U149" s="582"/>
      <c r="V149" s="582"/>
      <c r="W149" s="582"/>
      <c r="X149" s="582"/>
      <c r="Y149" s="583"/>
      <c r="Z149" s="582"/>
      <c r="AA149" s="582"/>
      <c r="AB149" s="582"/>
      <c r="AC149" s="583"/>
      <c r="AD149" s="583"/>
      <c r="AE149" s="583"/>
      <c r="AF149" s="583"/>
      <c r="AG149" s="582">
        <f t="shared" si="391"/>
        <v>0</v>
      </c>
      <c r="AH149" s="582">
        <f t="shared" si="392"/>
        <v>0</v>
      </c>
      <c r="AI149" s="582">
        <f t="shared" si="393"/>
        <v>0</v>
      </c>
      <c r="AJ149" s="582">
        <f t="shared" si="394"/>
        <v>0</v>
      </c>
      <c r="AK149" s="582">
        <f t="shared" si="395"/>
        <v>0</v>
      </c>
      <c r="AL149" s="582">
        <f t="shared" si="396"/>
        <v>0</v>
      </c>
      <c r="AM149" s="582"/>
      <c r="AN149" s="582"/>
      <c r="AO149" s="582">
        <f t="shared" si="397"/>
        <v>0</v>
      </c>
      <c r="AP149" s="582">
        <f t="shared" si="398"/>
        <v>0</v>
      </c>
      <c r="AQ149" s="582"/>
      <c r="AR149" s="582"/>
      <c r="AS149" s="582">
        <f t="shared" si="399"/>
        <v>0</v>
      </c>
      <c r="AT149" s="582">
        <f t="shared" si="400"/>
        <v>0</v>
      </c>
      <c r="AU149" s="582"/>
      <c r="AV149" s="582"/>
      <c r="AW149" s="582">
        <f t="shared" si="401"/>
        <v>0</v>
      </c>
      <c r="AX149" s="582">
        <f t="shared" si="402"/>
        <v>0</v>
      </c>
      <c r="AY149" s="582"/>
      <c r="AZ149" s="582"/>
      <c r="BA149" s="582"/>
      <c r="BB149" s="582"/>
      <c r="BC149" s="582"/>
      <c r="BD149" s="582"/>
      <c r="BE149" s="582"/>
      <c r="BF149" s="582"/>
      <c r="BG149" s="582"/>
      <c r="BH149" s="582"/>
      <c r="BI149" s="582">
        <v>0</v>
      </c>
      <c r="BJ149" s="582">
        <v>0</v>
      </c>
      <c r="BK149" s="582"/>
      <c r="BL149" s="582"/>
      <c r="BM149" s="582"/>
      <c r="BN149" s="582"/>
      <c r="BO149" s="582"/>
      <c r="BP149" s="582"/>
      <c r="BQ149" s="582"/>
      <c r="BR149" s="582"/>
      <c r="BS149" s="582"/>
      <c r="BT149" s="582"/>
      <c r="BU149" s="582">
        <f t="shared" si="403"/>
        <v>216.02</v>
      </c>
      <c r="BV149" s="582">
        <v>216.02</v>
      </c>
      <c r="BW149" s="582">
        <v>0</v>
      </c>
      <c r="BX149" s="582">
        <v>0</v>
      </c>
      <c r="BY149" s="582">
        <v>0</v>
      </c>
      <c r="BZ149" s="582">
        <v>216.02</v>
      </c>
      <c r="CA149" s="582"/>
      <c r="CB149" s="582"/>
      <c r="CC149" s="581" t="s">
        <v>425</v>
      </c>
      <c r="CD149" s="582">
        <v>0</v>
      </c>
      <c r="CE149" s="582">
        <v>0</v>
      </c>
      <c r="CF149" s="581">
        <v>0</v>
      </c>
      <c r="CG149" s="581">
        <v>0</v>
      </c>
      <c r="CH149" s="582"/>
      <c r="CI149" s="582"/>
      <c r="CJ149" s="582"/>
      <c r="CK149" s="582"/>
      <c r="CL149" s="582"/>
      <c r="CM149" s="582">
        <v>216.02</v>
      </c>
      <c r="CN149" s="582">
        <v>216.02</v>
      </c>
      <c r="CO149" s="582"/>
      <c r="CP149" s="582">
        <v>216.02</v>
      </c>
      <c r="CQ149" s="582">
        <f t="shared" si="404"/>
        <v>216.02</v>
      </c>
      <c r="CR149" s="582">
        <v>0</v>
      </c>
      <c r="CS149" s="582">
        <v>0</v>
      </c>
      <c r="CT149" s="582">
        <v>216.02</v>
      </c>
      <c r="CU149" s="582">
        <v>0</v>
      </c>
      <c r="CV149" s="582">
        <v>0</v>
      </c>
      <c r="CW149" s="582">
        <v>0</v>
      </c>
      <c r="CX149" s="582">
        <v>0</v>
      </c>
      <c r="CY149" s="809">
        <f t="shared" si="405"/>
        <v>0</v>
      </c>
      <c r="CZ149" s="582"/>
      <c r="DA149" s="582"/>
      <c r="DB149" s="582"/>
      <c r="DC149" s="582"/>
      <c r="DD149" s="582"/>
      <c r="DE149" s="582">
        <v>254.90360000000001</v>
      </c>
      <c r="DF149" s="582">
        <f t="shared" si="406"/>
        <v>254.90360000000001</v>
      </c>
      <c r="DG149" s="582"/>
      <c r="DH149" s="582"/>
      <c r="DI149" s="582"/>
      <c r="DJ149" s="582">
        <v>0</v>
      </c>
      <c r="DK149" s="582"/>
      <c r="DL149" s="582">
        <v>0</v>
      </c>
      <c r="DM149" s="582"/>
      <c r="DN149" s="582">
        <v>254.90360000000001</v>
      </c>
      <c r="DO149" s="582">
        <v>0</v>
      </c>
      <c r="DP149" s="582"/>
      <c r="DQ149" s="582">
        <v>0</v>
      </c>
      <c r="DR149" s="582">
        <v>0</v>
      </c>
      <c r="DS149" s="582">
        <v>0</v>
      </c>
      <c r="DT149" s="582"/>
      <c r="DU149" s="582"/>
      <c r="DV149" s="582"/>
      <c r="DW149" s="582"/>
      <c r="DX149" s="582">
        <v>254.90360000000001</v>
      </c>
      <c r="DY149" s="582"/>
      <c r="DZ149" s="582"/>
      <c r="EA149" s="582"/>
      <c r="EB149" s="582"/>
      <c r="EC149" s="582"/>
      <c r="ED149" s="582">
        <f t="shared" si="407"/>
        <v>0</v>
      </c>
      <c r="EE149" s="582"/>
      <c r="EF149" s="582"/>
      <c r="EG149" s="582">
        <f t="shared" si="408"/>
        <v>0</v>
      </c>
      <c r="EH149" s="582">
        <f t="shared" si="408"/>
        <v>0</v>
      </c>
      <c r="EI149" s="582">
        <v>0</v>
      </c>
      <c r="EJ149" s="582">
        <v>0</v>
      </c>
      <c r="EK149" s="582">
        <v>0</v>
      </c>
      <c r="EL149" s="582">
        <v>0</v>
      </c>
      <c r="EM149" s="582">
        <v>0</v>
      </c>
      <c r="EN149" s="582">
        <v>0</v>
      </c>
      <c r="EO149" s="582">
        <v>0</v>
      </c>
      <c r="EP149" s="582"/>
      <c r="EQ149" s="582"/>
      <c r="ER149" s="582">
        <f t="shared" si="409"/>
        <v>216.02</v>
      </c>
      <c r="ES149" s="584"/>
      <c r="ET149" s="585">
        <f t="shared" si="410"/>
        <v>38.883600000000001</v>
      </c>
      <c r="EU149" s="582">
        <f t="shared" si="411"/>
        <v>0</v>
      </c>
      <c r="EV149" s="582"/>
      <c r="EW149" s="587">
        <f t="shared" si="412"/>
        <v>2.3577502034534239E-5</v>
      </c>
      <c r="EX149" s="582">
        <f t="shared" si="413"/>
        <v>216.02</v>
      </c>
      <c r="EY149" s="582">
        <f t="shared" si="414"/>
        <v>0</v>
      </c>
      <c r="EZ149" s="582">
        <f t="shared" si="415"/>
        <v>0</v>
      </c>
      <c r="FA149" s="582">
        <f t="shared" si="416"/>
        <v>0</v>
      </c>
      <c r="FB149" s="582">
        <f t="shared" si="417"/>
        <v>0</v>
      </c>
      <c r="FC149" s="582"/>
      <c r="FD149" s="582">
        <f t="shared" si="418"/>
        <v>0</v>
      </c>
      <c r="FE149" s="582"/>
      <c r="FF149" s="582">
        <f t="shared" si="419"/>
        <v>0</v>
      </c>
      <c r="FG149" s="582"/>
      <c r="FH149" s="582"/>
      <c r="FI149" s="582"/>
      <c r="FJ149" s="582"/>
      <c r="FK149" s="582">
        <f t="shared" si="420"/>
        <v>254.90360000000001</v>
      </c>
      <c r="FL149" s="582">
        <f t="shared" si="421"/>
        <v>0</v>
      </c>
      <c r="FM149" s="582">
        <f t="shared" si="422"/>
        <v>0</v>
      </c>
      <c r="FN149" s="582">
        <f t="shared" si="423"/>
        <v>0</v>
      </c>
      <c r="FO149" s="582">
        <f t="shared" si="424"/>
        <v>0</v>
      </c>
      <c r="FP149" s="582"/>
      <c r="FQ149" s="582">
        <f t="shared" si="425"/>
        <v>0</v>
      </c>
      <c r="FR149" s="582"/>
      <c r="FS149" s="582">
        <f t="shared" si="426"/>
        <v>0</v>
      </c>
      <c r="FT149" s="582"/>
      <c r="FU149" s="582"/>
      <c r="FV149" s="582"/>
      <c r="FW149" s="582"/>
      <c r="FX149" s="582"/>
      <c r="FY149" s="581" t="s">
        <v>417</v>
      </c>
      <c r="FZ149" s="582"/>
      <c r="GA149" s="582"/>
      <c r="GB149" s="582"/>
      <c r="GC149" s="582"/>
      <c r="GD149" s="582"/>
      <c r="GE149" s="582"/>
      <c r="GF149" s="599" t="s">
        <v>417</v>
      </c>
      <c r="GG149" s="582" t="s">
        <v>417</v>
      </c>
      <c r="GH149" s="582" t="s">
        <v>417</v>
      </c>
      <c r="GI149" s="582" t="s">
        <v>417</v>
      </c>
      <c r="GJ149" s="582" t="s">
        <v>417</v>
      </c>
      <c r="GK149" s="581" t="s">
        <v>417</v>
      </c>
      <c r="GL149" s="581" t="s">
        <v>417</v>
      </c>
      <c r="GM149" s="581" t="s">
        <v>417</v>
      </c>
      <c r="GN149" s="589"/>
      <c r="GO149" s="809"/>
      <c r="GP149" s="809" t="s">
        <v>1062</v>
      </c>
      <c r="GQ149" s="685"/>
      <c r="GR149" s="1002"/>
      <c r="GS149" s="590"/>
      <c r="GT149" s="811">
        <v>2</v>
      </c>
      <c r="GU149" s="811">
        <v>2</v>
      </c>
      <c r="GV149" s="590"/>
      <c r="GW149" s="590"/>
      <c r="GX149" s="590"/>
      <c r="GY149" s="590"/>
      <c r="GZ149" s="312">
        <v>4</v>
      </c>
      <c r="HA149" s="814">
        <f t="shared" si="427"/>
        <v>0</v>
      </c>
      <c r="HB149" s="815">
        <f t="shared" si="428"/>
        <v>0</v>
      </c>
      <c r="HC149" s="816">
        <f t="shared" si="429"/>
        <v>0</v>
      </c>
      <c r="HD149" s="815">
        <f t="shared" si="430"/>
        <v>0</v>
      </c>
      <c r="HE149" s="814">
        <f t="shared" si="431"/>
        <v>0</v>
      </c>
      <c r="HF149" s="815">
        <f t="shared" si="432"/>
        <v>0</v>
      </c>
      <c r="HG149" s="816">
        <f t="shared" si="433"/>
        <v>0</v>
      </c>
      <c r="HH149" s="815">
        <f t="shared" si="434"/>
        <v>0</v>
      </c>
      <c r="HI149" s="591">
        <f t="shared" si="384"/>
        <v>0</v>
      </c>
      <c r="HL149" s="688">
        <f t="shared" si="375"/>
        <v>0</v>
      </c>
    </row>
    <row r="150" spans="1:220" s="592" customFormat="1" ht="24" outlineLevel="1">
      <c r="A150" s="578" t="s">
        <v>394</v>
      </c>
      <c r="B150" s="579"/>
      <c r="C150" s="580">
        <v>109</v>
      </c>
      <c r="D150" s="580"/>
      <c r="E150" s="580"/>
      <c r="F150" s="272" t="s">
        <v>339</v>
      </c>
      <c r="G150" s="270"/>
      <c r="H150" s="270"/>
      <c r="I150" s="270"/>
      <c r="J150" s="581">
        <v>2011</v>
      </c>
      <c r="K150" s="581">
        <v>2011</v>
      </c>
      <c r="L150" s="581" t="s">
        <v>419</v>
      </c>
      <c r="M150" s="581" t="s">
        <v>419</v>
      </c>
      <c r="N150" s="581" t="s">
        <v>419</v>
      </c>
      <c r="O150" s="581" t="s">
        <v>419</v>
      </c>
      <c r="P150" s="273"/>
      <c r="Q150" s="273"/>
      <c r="R150" s="273"/>
      <c r="S150" s="273"/>
      <c r="T150" s="273"/>
      <c r="U150" s="582"/>
      <c r="V150" s="582"/>
      <c r="W150" s="582"/>
      <c r="X150" s="582"/>
      <c r="Y150" s="583"/>
      <c r="Z150" s="582"/>
      <c r="AA150" s="582"/>
      <c r="AB150" s="582"/>
      <c r="AC150" s="583"/>
      <c r="AD150" s="583"/>
      <c r="AE150" s="583"/>
      <c r="AF150" s="583"/>
      <c r="AG150" s="582">
        <f t="shared" si="391"/>
        <v>0</v>
      </c>
      <c r="AH150" s="582">
        <f t="shared" si="392"/>
        <v>0</v>
      </c>
      <c r="AI150" s="582">
        <f t="shared" si="393"/>
        <v>0</v>
      </c>
      <c r="AJ150" s="582">
        <f t="shared" si="394"/>
        <v>0</v>
      </c>
      <c r="AK150" s="582">
        <f t="shared" si="395"/>
        <v>0</v>
      </c>
      <c r="AL150" s="582">
        <f t="shared" si="396"/>
        <v>0</v>
      </c>
      <c r="AM150" s="582"/>
      <c r="AN150" s="582"/>
      <c r="AO150" s="582">
        <f t="shared" si="397"/>
        <v>0</v>
      </c>
      <c r="AP150" s="582">
        <f t="shared" si="398"/>
        <v>0</v>
      </c>
      <c r="AQ150" s="582"/>
      <c r="AR150" s="582"/>
      <c r="AS150" s="582">
        <f t="shared" si="399"/>
        <v>0</v>
      </c>
      <c r="AT150" s="582">
        <f t="shared" si="400"/>
        <v>0</v>
      </c>
      <c r="AU150" s="582"/>
      <c r="AV150" s="582"/>
      <c r="AW150" s="582">
        <f t="shared" si="401"/>
        <v>0</v>
      </c>
      <c r="AX150" s="582">
        <f t="shared" si="402"/>
        <v>0</v>
      </c>
      <c r="AY150" s="582"/>
      <c r="AZ150" s="582"/>
      <c r="BA150" s="582"/>
      <c r="BB150" s="582"/>
      <c r="BC150" s="582"/>
      <c r="BD150" s="582"/>
      <c r="BE150" s="582"/>
      <c r="BF150" s="582"/>
      <c r="BG150" s="582"/>
      <c r="BH150" s="582"/>
      <c r="BI150" s="582">
        <v>0</v>
      </c>
      <c r="BJ150" s="582">
        <v>0</v>
      </c>
      <c r="BK150" s="582"/>
      <c r="BL150" s="582"/>
      <c r="BM150" s="582"/>
      <c r="BN150" s="582"/>
      <c r="BO150" s="582"/>
      <c r="BP150" s="582"/>
      <c r="BQ150" s="582"/>
      <c r="BR150" s="582"/>
      <c r="BS150" s="582"/>
      <c r="BT150" s="582"/>
      <c r="BU150" s="582">
        <f t="shared" si="403"/>
        <v>30.24</v>
      </c>
      <c r="BV150" s="582">
        <v>30.24</v>
      </c>
      <c r="BW150" s="582">
        <v>0</v>
      </c>
      <c r="BX150" s="582">
        <v>0</v>
      </c>
      <c r="BY150" s="582">
        <v>0</v>
      </c>
      <c r="BZ150" s="582">
        <v>30.24</v>
      </c>
      <c r="CA150" s="582"/>
      <c r="CB150" s="582"/>
      <c r="CC150" s="581" t="s">
        <v>425</v>
      </c>
      <c r="CD150" s="582">
        <v>0</v>
      </c>
      <c r="CE150" s="582">
        <v>0</v>
      </c>
      <c r="CF150" s="581">
        <v>0</v>
      </c>
      <c r="CG150" s="581">
        <v>0</v>
      </c>
      <c r="CH150" s="582"/>
      <c r="CI150" s="582"/>
      <c r="CJ150" s="582"/>
      <c r="CK150" s="582"/>
      <c r="CL150" s="582"/>
      <c r="CM150" s="582">
        <v>30.24</v>
      </c>
      <c r="CN150" s="582">
        <v>30.24</v>
      </c>
      <c r="CO150" s="582"/>
      <c r="CP150" s="582">
        <v>30.24</v>
      </c>
      <c r="CQ150" s="582">
        <f t="shared" si="404"/>
        <v>30.24</v>
      </c>
      <c r="CR150" s="582">
        <v>0</v>
      </c>
      <c r="CS150" s="582">
        <v>0</v>
      </c>
      <c r="CT150" s="582">
        <v>30.24</v>
      </c>
      <c r="CU150" s="582">
        <v>0</v>
      </c>
      <c r="CV150" s="582">
        <v>0</v>
      </c>
      <c r="CW150" s="582">
        <v>0</v>
      </c>
      <c r="CX150" s="582">
        <v>0</v>
      </c>
      <c r="CY150" s="809">
        <f t="shared" si="405"/>
        <v>0</v>
      </c>
      <c r="CZ150" s="582"/>
      <c r="DA150" s="582"/>
      <c r="DB150" s="582"/>
      <c r="DC150" s="582"/>
      <c r="DD150" s="582"/>
      <c r="DE150" s="582">
        <v>35.683199999999999</v>
      </c>
      <c r="DF150" s="582">
        <f t="shared" si="406"/>
        <v>35.683199999999999</v>
      </c>
      <c r="DG150" s="582"/>
      <c r="DH150" s="582"/>
      <c r="DI150" s="582"/>
      <c r="DJ150" s="582">
        <v>0</v>
      </c>
      <c r="DK150" s="582"/>
      <c r="DL150" s="582">
        <v>0</v>
      </c>
      <c r="DM150" s="582"/>
      <c r="DN150" s="582">
        <v>35.683199999999999</v>
      </c>
      <c r="DO150" s="582">
        <v>0</v>
      </c>
      <c r="DP150" s="582"/>
      <c r="DQ150" s="582">
        <v>0</v>
      </c>
      <c r="DR150" s="582">
        <v>0</v>
      </c>
      <c r="DS150" s="582">
        <v>0</v>
      </c>
      <c r="DT150" s="582"/>
      <c r="DU150" s="582"/>
      <c r="DV150" s="582"/>
      <c r="DW150" s="582"/>
      <c r="DX150" s="582">
        <v>35.683199999999999</v>
      </c>
      <c r="DY150" s="582"/>
      <c r="DZ150" s="582"/>
      <c r="EA150" s="582"/>
      <c r="EB150" s="582"/>
      <c r="EC150" s="582"/>
      <c r="ED150" s="582">
        <f t="shared" si="407"/>
        <v>0</v>
      </c>
      <c r="EE150" s="582"/>
      <c r="EF150" s="582"/>
      <c r="EG150" s="582">
        <f t="shared" si="408"/>
        <v>0</v>
      </c>
      <c r="EH150" s="582">
        <f t="shared" si="408"/>
        <v>0</v>
      </c>
      <c r="EI150" s="582">
        <v>0</v>
      </c>
      <c r="EJ150" s="582">
        <v>0</v>
      </c>
      <c r="EK150" s="582">
        <v>0</v>
      </c>
      <c r="EL150" s="582">
        <v>0</v>
      </c>
      <c r="EM150" s="582">
        <v>0</v>
      </c>
      <c r="EN150" s="582">
        <v>0</v>
      </c>
      <c r="EO150" s="582">
        <v>0</v>
      </c>
      <c r="EP150" s="582"/>
      <c r="EQ150" s="582"/>
      <c r="ER150" s="582">
        <f t="shared" si="409"/>
        <v>30.24</v>
      </c>
      <c r="ES150" s="584"/>
      <c r="ET150" s="585">
        <f t="shared" si="410"/>
        <v>5.4431999999999992</v>
      </c>
      <c r="EU150" s="582">
        <f t="shared" si="411"/>
        <v>0</v>
      </c>
      <c r="EV150" s="582"/>
      <c r="EW150" s="587">
        <f t="shared" si="412"/>
        <v>3.3005446788460111E-6</v>
      </c>
      <c r="EX150" s="582">
        <f t="shared" si="413"/>
        <v>30.24</v>
      </c>
      <c r="EY150" s="582">
        <f t="shared" si="414"/>
        <v>0</v>
      </c>
      <c r="EZ150" s="582">
        <f t="shared" si="415"/>
        <v>0</v>
      </c>
      <c r="FA150" s="582">
        <f t="shared" si="416"/>
        <v>0</v>
      </c>
      <c r="FB150" s="582">
        <f t="shared" si="417"/>
        <v>0</v>
      </c>
      <c r="FC150" s="582"/>
      <c r="FD150" s="582">
        <f t="shared" si="418"/>
        <v>0</v>
      </c>
      <c r="FE150" s="582"/>
      <c r="FF150" s="582">
        <f t="shared" si="419"/>
        <v>0</v>
      </c>
      <c r="FG150" s="582"/>
      <c r="FH150" s="582"/>
      <c r="FI150" s="582"/>
      <c r="FJ150" s="582"/>
      <c r="FK150" s="582">
        <f t="shared" si="420"/>
        <v>35.683199999999999</v>
      </c>
      <c r="FL150" s="582">
        <f t="shared" si="421"/>
        <v>0</v>
      </c>
      <c r="FM150" s="582">
        <f t="shared" si="422"/>
        <v>0</v>
      </c>
      <c r="FN150" s="582">
        <f t="shared" si="423"/>
        <v>0</v>
      </c>
      <c r="FO150" s="582">
        <f t="shared" si="424"/>
        <v>0</v>
      </c>
      <c r="FP150" s="582"/>
      <c r="FQ150" s="582">
        <f t="shared" si="425"/>
        <v>0</v>
      </c>
      <c r="FR150" s="582"/>
      <c r="FS150" s="582">
        <f t="shared" si="426"/>
        <v>0</v>
      </c>
      <c r="FT150" s="582"/>
      <c r="FU150" s="582"/>
      <c r="FV150" s="582"/>
      <c r="FW150" s="582"/>
      <c r="FX150" s="582"/>
      <c r="FY150" s="581" t="s">
        <v>417</v>
      </c>
      <c r="FZ150" s="582"/>
      <c r="GA150" s="582"/>
      <c r="GB150" s="582"/>
      <c r="GC150" s="582"/>
      <c r="GD150" s="582"/>
      <c r="GE150" s="582"/>
      <c r="GF150" s="599" t="s">
        <v>417</v>
      </c>
      <c r="GG150" s="582" t="s">
        <v>417</v>
      </c>
      <c r="GH150" s="582" t="s">
        <v>417</v>
      </c>
      <c r="GI150" s="582" t="s">
        <v>417</v>
      </c>
      <c r="GJ150" s="582" t="s">
        <v>417</v>
      </c>
      <c r="GK150" s="581" t="s">
        <v>417</v>
      </c>
      <c r="GL150" s="581" t="s">
        <v>417</v>
      </c>
      <c r="GM150" s="581" t="s">
        <v>417</v>
      </c>
      <c r="GN150" s="589"/>
      <c r="GO150" s="809"/>
      <c r="GP150" s="809" t="s">
        <v>1062</v>
      </c>
      <c r="GQ150" s="685"/>
      <c r="GR150" s="1002"/>
      <c r="GS150" s="590"/>
      <c r="GT150" s="811">
        <v>2</v>
      </c>
      <c r="GU150" s="811">
        <v>2</v>
      </c>
      <c r="GV150" s="590"/>
      <c r="GW150" s="590"/>
      <c r="GX150" s="590"/>
      <c r="GY150" s="590"/>
      <c r="GZ150" s="312">
        <v>4</v>
      </c>
      <c r="HA150" s="814">
        <f t="shared" si="427"/>
        <v>0</v>
      </c>
      <c r="HB150" s="815">
        <f t="shared" si="428"/>
        <v>0</v>
      </c>
      <c r="HC150" s="816">
        <f t="shared" si="429"/>
        <v>0</v>
      </c>
      <c r="HD150" s="815">
        <f t="shared" si="430"/>
        <v>0</v>
      </c>
      <c r="HE150" s="814">
        <f t="shared" si="431"/>
        <v>0</v>
      </c>
      <c r="HF150" s="815">
        <f t="shared" si="432"/>
        <v>0</v>
      </c>
      <c r="HG150" s="816">
        <f t="shared" si="433"/>
        <v>0</v>
      </c>
      <c r="HH150" s="815">
        <f t="shared" si="434"/>
        <v>0</v>
      </c>
      <c r="HI150" s="591">
        <f t="shared" si="384"/>
        <v>0</v>
      </c>
      <c r="HL150" s="688">
        <f t="shared" si="375"/>
        <v>0</v>
      </c>
    </row>
    <row r="151" spans="1:220" s="592" customFormat="1" ht="36" outlineLevel="1">
      <c r="A151" s="578" t="s">
        <v>394</v>
      </c>
      <c r="B151" s="579"/>
      <c r="C151" s="580">
        <v>110</v>
      </c>
      <c r="D151" s="580"/>
      <c r="E151" s="580"/>
      <c r="F151" s="272" t="s">
        <v>340</v>
      </c>
      <c r="G151" s="270"/>
      <c r="H151" s="270"/>
      <c r="I151" s="270"/>
      <c r="J151" s="581">
        <v>2011</v>
      </c>
      <c r="K151" s="581">
        <v>2011</v>
      </c>
      <c r="L151" s="581" t="s">
        <v>419</v>
      </c>
      <c r="M151" s="581" t="s">
        <v>419</v>
      </c>
      <c r="N151" s="581" t="s">
        <v>419</v>
      </c>
      <c r="O151" s="581" t="s">
        <v>419</v>
      </c>
      <c r="P151" s="273"/>
      <c r="Q151" s="273"/>
      <c r="R151" s="273"/>
      <c r="S151" s="273"/>
      <c r="T151" s="273"/>
      <c r="U151" s="582"/>
      <c r="V151" s="582"/>
      <c r="W151" s="582"/>
      <c r="X151" s="582"/>
      <c r="Y151" s="583"/>
      <c r="Z151" s="582"/>
      <c r="AA151" s="582"/>
      <c r="AB151" s="582"/>
      <c r="AC151" s="583"/>
      <c r="AD151" s="583"/>
      <c r="AE151" s="583"/>
      <c r="AF151" s="583"/>
      <c r="AG151" s="582">
        <f t="shared" si="391"/>
        <v>0</v>
      </c>
      <c r="AH151" s="582">
        <f t="shared" si="392"/>
        <v>0</v>
      </c>
      <c r="AI151" s="582">
        <f t="shared" si="393"/>
        <v>0</v>
      </c>
      <c r="AJ151" s="582">
        <f t="shared" si="394"/>
        <v>0</v>
      </c>
      <c r="AK151" s="582">
        <f t="shared" si="395"/>
        <v>0</v>
      </c>
      <c r="AL151" s="582">
        <f t="shared" si="396"/>
        <v>0</v>
      </c>
      <c r="AM151" s="582"/>
      <c r="AN151" s="582"/>
      <c r="AO151" s="582">
        <f t="shared" si="397"/>
        <v>0</v>
      </c>
      <c r="AP151" s="582">
        <f t="shared" si="398"/>
        <v>0</v>
      </c>
      <c r="AQ151" s="582"/>
      <c r="AR151" s="582"/>
      <c r="AS151" s="582">
        <f t="shared" si="399"/>
        <v>0</v>
      </c>
      <c r="AT151" s="582">
        <f t="shared" si="400"/>
        <v>0</v>
      </c>
      <c r="AU151" s="582"/>
      <c r="AV151" s="582"/>
      <c r="AW151" s="582">
        <f t="shared" si="401"/>
        <v>0</v>
      </c>
      <c r="AX151" s="582">
        <f t="shared" si="402"/>
        <v>0</v>
      </c>
      <c r="AY151" s="582"/>
      <c r="AZ151" s="582"/>
      <c r="BA151" s="582"/>
      <c r="BB151" s="582"/>
      <c r="BC151" s="582"/>
      <c r="BD151" s="582"/>
      <c r="BE151" s="582"/>
      <c r="BF151" s="582"/>
      <c r="BG151" s="582"/>
      <c r="BH151" s="582"/>
      <c r="BI151" s="582">
        <v>0</v>
      </c>
      <c r="BJ151" s="582">
        <v>0</v>
      </c>
      <c r="BK151" s="582"/>
      <c r="BL151" s="582"/>
      <c r="BM151" s="582"/>
      <c r="BN151" s="582"/>
      <c r="BO151" s="582"/>
      <c r="BP151" s="582"/>
      <c r="BQ151" s="582"/>
      <c r="BR151" s="582"/>
      <c r="BS151" s="582"/>
      <c r="BT151" s="582"/>
      <c r="BU151" s="582">
        <f t="shared" si="403"/>
        <v>93.45</v>
      </c>
      <c r="BV151" s="582">
        <v>93.45</v>
      </c>
      <c r="BW151" s="582">
        <v>0</v>
      </c>
      <c r="BX151" s="582">
        <v>0</v>
      </c>
      <c r="BY151" s="582">
        <v>0</v>
      </c>
      <c r="BZ151" s="582">
        <v>93.45</v>
      </c>
      <c r="CA151" s="582"/>
      <c r="CB151" s="582"/>
      <c r="CC151" s="581" t="s">
        <v>425</v>
      </c>
      <c r="CD151" s="582">
        <v>0</v>
      </c>
      <c r="CE151" s="582">
        <v>0</v>
      </c>
      <c r="CF151" s="581">
        <v>0</v>
      </c>
      <c r="CG151" s="581">
        <v>0</v>
      </c>
      <c r="CH151" s="582"/>
      <c r="CI151" s="582"/>
      <c r="CJ151" s="582"/>
      <c r="CK151" s="582"/>
      <c r="CL151" s="582"/>
      <c r="CM151" s="582">
        <v>93.45</v>
      </c>
      <c r="CN151" s="582">
        <v>93.45</v>
      </c>
      <c r="CO151" s="582"/>
      <c r="CP151" s="582">
        <v>93.45</v>
      </c>
      <c r="CQ151" s="582">
        <f t="shared" si="404"/>
        <v>93.45</v>
      </c>
      <c r="CR151" s="582">
        <v>0</v>
      </c>
      <c r="CS151" s="582">
        <v>0</v>
      </c>
      <c r="CT151" s="582">
        <v>93.45</v>
      </c>
      <c r="CU151" s="582">
        <v>0</v>
      </c>
      <c r="CV151" s="582">
        <v>0</v>
      </c>
      <c r="CW151" s="582">
        <v>0</v>
      </c>
      <c r="CX151" s="582">
        <v>0</v>
      </c>
      <c r="CY151" s="809">
        <f t="shared" si="405"/>
        <v>0</v>
      </c>
      <c r="CZ151" s="582"/>
      <c r="DA151" s="582"/>
      <c r="DB151" s="582"/>
      <c r="DC151" s="582"/>
      <c r="DD151" s="582"/>
      <c r="DE151" s="582">
        <v>110.271</v>
      </c>
      <c r="DF151" s="582">
        <f t="shared" si="406"/>
        <v>110.271</v>
      </c>
      <c r="DG151" s="582"/>
      <c r="DH151" s="582"/>
      <c r="DI151" s="582"/>
      <c r="DJ151" s="582">
        <v>0</v>
      </c>
      <c r="DK151" s="582"/>
      <c r="DL151" s="582">
        <v>0</v>
      </c>
      <c r="DM151" s="582"/>
      <c r="DN151" s="582">
        <v>110.271</v>
      </c>
      <c r="DO151" s="582">
        <v>0</v>
      </c>
      <c r="DP151" s="582"/>
      <c r="DQ151" s="582">
        <v>0</v>
      </c>
      <c r="DR151" s="582">
        <v>0</v>
      </c>
      <c r="DS151" s="582">
        <v>0</v>
      </c>
      <c r="DT151" s="582"/>
      <c r="DU151" s="582"/>
      <c r="DV151" s="582"/>
      <c r="DW151" s="582"/>
      <c r="DX151" s="582">
        <v>110.271</v>
      </c>
      <c r="DY151" s="582"/>
      <c r="DZ151" s="582"/>
      <c r="EA151" s="582"/>
      <c r="EB151" s="582"/>
      <c r="EC151" s="582"/>
      <c r="ED151" s="582">
        <f t="shared" si="407"/>
        <v>0</v>
      </c>
      <c r="EE151" s="582"/>
      <c r="EF151" s="582"/>
      <c r="EG151" s="582">
        <f t="shared" si="408"/>
        <v>0</v>
      </c>
      <c r="EH151" s="582">
        <f t="shared" si="408"/>
        <v>0</v>
      </c>
      <c r="EI151" s="582">
        <v>0</v>
      </c>
      <c r="EJ151" s="582">
        <v>0</v>
      </c>
      <c r="EK151" s="582">
        <v>0</v>
      </c>
      <c r="EL151" s="582">
        <v>0</v>
      </c>
      <c r="EM151" s="582">
        <v>0</v>
      </c>
      <c r="EN151" s="582">
        <v>0</v>
      </c>
      <c r="EO151" s="582">
        <v>0</v>
      </c>
      <c r="EP151" s="582"/>
      <c r="EQ151" s="582"/>
      <c r="ER151" s="582">
        <f t="shared" si="409"/>
        <v>93.45</v>
      </c>
      <c r="ES151" s="584"/>
      <c r="ET151" s="585">
        <f t="shared" si="410"/>
        <v>16.821000000000002</v>
      </c>
      <c r="EU151" s="582">
        <f t="shared" si="411"/>
        <v>0</v>
      </c>
      <c r="EV151" s="582"/>
      <c r="EW151" s="587">
        <f t="shared" si="412"/>
        <v>1.0199599875600521E-5</v>
      </c>
      <c r="EX151" s="582">
        <f t="shared" si="413"/>
        <v>93.45</v>
      </c>
      <c r="EY151" s="582">
        <f t="shared" si="414"/>
        <v>0</v>
      </c>
      <c r="EZ151" s="582">
        <f t="shared" si="415"/>
        <v>0</v>
      </c>
      <c r="FA151" s="582">
        <f t="shared" si="416"/>
        <v>0</v>
      </c>
      <c r="FB151" s="582">
        <f t="shared" si="417"/>
        <v>0</v>
      </c>
      <c r="FC151" s="582"/>
      <c r="FD151" s="582">
        <f t="shared" si="418"/>
        <v>0</v>
      </c>
      <c r="FE151" s="582"/>
      <c r="FF151" s="582">
        <f t="shared" si="419"/>
        <v>0</v>
      </c>
      <c r="FG151" s="582"/>
      <c r="FH151" s="582"/>
      <c r="FI151" s="582"/>
      <c r="FJ151" s="582"/>
      <c r="FK151" s="582">
        <f t="shared" si="420"/>
        <v>110.271</v>
      </c>
      <c r="FL151" s="582">
        <f t="shared" si="421"/>
        <v>0</v>
      </c>
      <c r="FM151" s="582">
        <f t="shared" si="422"/>
        <v>0</v>
      </c>
      <c r="FN151" s="582">
        <f t="shared" si="423"/>
        <v>0</v>
      </c>
      <c r="FO151" s="582">
        <f t="shared" si="424"/>
        <v>0</v>
      </c>
      <c r="FP151" s="582"/>
      <c r="FQ151" s="582">
        <f t="shared" si="425"/>
        <v>0</v>
      </c>
      <c r="FR151" s="582"/>
      <c r="FS151" s="582">
        <f t="shared" si="426"/>
        <v>0</v>
      </c>
      <c r="FT151" s="582"/>
      <c r="FU151" s="582"/>
      <c r="FV151" s="582"/>
      <c r="FW151" s="582"/>
      <c r="FX151" s="582"/>
      <c r="FY151" s="581" t="s">
        <v>417</v>
      </c>
      <c r="FZ151" s="582"/>
      <c r="GA151" s="582"/>
      <c r="GB151" s="582"/>
      <c r="GC151" s="582"/>
      <c r="GD151" s="582"/>
      <c r="GE151" s="582"/>
      <c r="GF151" s="599" t="s">
        <v>417</v>
      </c>
      <c r="GG151" s="582" t="s">
        <v>417</v>
      </c>
      <c r="GH151" s="582" t="s">
        <v>417</v>
      </c>
      <c r="GI151" s="582" t="s">
        <v>417</v>
      </c>
      <c r="GJ151" s="582" t="s">
        <v>417</v>
      </c>
      <c r="GK151" s="581" t="s">
        <v>417</v>
      </c>
      <c r="GL151" s="581" t="s">
        <v>417</v>
      </c>
      <c r="GM151" s="581" t="s">
        <v>417</v>
      </c>
      <c r="GN151" s="589"/>
      <c r="GO151" s="809"/>
      <c r="GP151" s="809" t="s">
        <v>1062</v>
      </c>
      <c r="GQ151" s="685"/>
      <c r="GR151" s="1002"/>
      <c r="GS151" s="590"/>
      <c r="GT151" s="811">
        <v>2</v>
      </c>
      <c r="GU151" s="811">
        <v>2</v>
      </c>
      <c r="GV151" s="590"/>
      <c r="GW151" s="590"/>
      <c r="GX151" s="590"/>
      <c r="GY151" s="590"/>
      <c r="GZ151" s="312">
        <v>4</v>
      </c>
      <c r="HA151" s="814">
        <f t="shared" si="427"/>
        <v>0</v>
      </c>
      <c r="HB151" s="815">
        <f t="shared" si="428"/>
        <v>0</v>
      </c>
      <c r="HC151" s="816">
        <f t="shared" si="429"/>
        <v>0</v>
      </c>
      <c r="HD151" s="815">
        <f t="shared" si="430"/>
        <v>0</v>
      </c>
      <c r="HE151" s="814">
        <f t="shared" si="431"/>
        <v>0</v>
      </c>
      <c r="HF151" s="815">
        <f t="shared" si="432"/>
        <v>0</v>
      </c>
      <c r="HG151" s="816">
        <f t="shared" si="433"/>
        <v>0</v>
      </c>
      <c r="HH151" s="815">
        <f t="shared" si="434"/>
        <v>0</v>
      </c>
      <c r="HI151" s="591">
        <f t="shared" si="384"/>
        <v>0</v>
      </c>
      <c r="HL151" s="688">
        <f t="shared" si="375"/>
        <v>0</v>
      </c>
    </row>
    <row r="152" spans="1:220" s="592" customFormat="1" ht="36" outlineLevel="1">
      <c r="A152" s="578" t="s">
        <v>388</v>
      </c>
      <c r="B152" s="579"/>
      <c r="C152" s="580">
        <v>111</v>
      </c>
      <c r="D152" s="580"/>
      <c r="E152" s="580"/>
      <c r="F152" s="272" t="s">
        <v>341</v>
      </c>
      <c r="G152" s="270"/>
      <c r="H152" s="270"/>
      <c r="I152" s="270"/>
      <c r="J152" s="581">
        <v>2011</v>
      </c>
      <c r="K152" s="581">
        <v>2011</v>
      </c>
      <c r="L152" s="581" t="s">
        <v>419</v>
      </c>
      <c r="M152" s="581" t="s">
        <v>419</v>
      </c>
      <c r="N152" s="581" t="s">
        <v>419</v>
      </c>
      <c r="O152" s="581" t="s">
        <v>419</v>
      </c>
      <c r="P152" s="273" t="s">
        <v>1339</v>
      </c>
      <c r="Q152" s="273">
        <v>1</v>
      </c>
      <c r="R152" s="273"/>
      <c r="S152" s="273"/>
      <c r="T152" s="273"/>
      <c r="U152" s="582"/>
      <c r="V152" s="582"/>
      <c r="W152" s="582"/>
      <c r="X152" s="582"/>
      <c r="Y152" s="583"/>
      <c r="Z152" s="582"/>
      <c r="AA152" s="582"/>
      <c r="AB152" s="582"/>
      <c r="AC152" s="583"/>
      <c r="AD152" s="583"/>
      <c r="AE152" s="583"/>
      <c r="AF152" s="583"/>
      <c r="AG152" s="582">
        <f t="shared" si="391"/>
        <v>0</v>
      </c>
      <c r="AH152" s="582">
        <f t="shared" si="392"/>
        <v>0</v>
      </c>
      <c r="AI152" s="582">
        <f t="shared" si="393"/>
        <v>0</v>
      </c>
      <c r="AJ152" s="582">
        <f t="shared" si="394"/>
        <v>0</v>
      </c>
      <c r="AK152" s="582">
        <f t="shared" si="395"/>
        <v>0</v>
      </c>
      <c r="AL152" s="582">
        <f t="shared" si="396"/>
        <v>0</v>
      </c>
      <c r="AM152" s="582"/>
      <c r="AN152" s="582"/>
      <c r="AO152" s="582">
        <f t="shared" si="397"/>
        <v>0</v>
      </c>
      <c r="AP152" s="582">
        <f t="shared" si="398"/>
        <v>0</v>
      </c>
      <c r="AQ152" s="582"/>
      <c r="AR152" s="582"/>
      <c r="AS152" s="582">
        <f t="shared" si="399"/>
        <v>0</v>
      </c>
      <c r="AT152" s="582">
        <f t="shared" si="400"/>
        <v>0</v>
      </c>
      <c r="AU152" s="582"/>
      <c r="AV152" s="582"/>
      <c r="AW152" s="582">
        <f t="shared" si="401"/>
        <v>0</v>
      </c>
      <c r="AX152" s="582">
        <f t="shared" si="402"/>
        <v>0</v>
      </c>
      <c r="AY152" s="582"/>
      <c r="AZ152" s="582"/>
      <c r="BA152" s="582"/>
      <c r="BB152" s="582"/>
      <c r="BC152" s="582"/>
      <c r="BD152" s="582"/>
      <c r="BE152" s="582"/>
      <c r="BF152" s="582"/>
      <c r="BG152" s="582"/>
      <c r="BH152" s="582"/>
      <c r="BI152" s="582">
        <v>0</v>
      </c>
      <c r="BJ152" s="582">
        <v>0</v>
      </c>
      <c r="BK152" s="582"/>
      <c r="BL152" s="582"/>
      <c r="BM152" s="582"/>
      <c r="BN152" s="582"/>
      <c r="BO152" s="582"/>
      <c r="BP152" s="582"/>
      <c r="BQ152" s="582"/>
      <c r="BR152" s="582"/>
      <c r="BS152" s="582"/>
      <c r="BT152" s="582"/>
      <c r="BU152" s="582">
        <f t="shared" si="403"/>
        <v>40</v>
      </c>
      <c r="BV152" s="582">
        <v>40</v>
      </c>
      <c r="BW152" s="582">
        <v>0</v>
      </c>
      <c r="BX152" s="582">
        <v>0</v>
      </c>
      <c r="BY152" s="582">
        <v>0</v>
      </c>
      <c r="BZ152" s="582">
        <v>40</v>
      </c>
      <c r="CA152" s="582"/>
      <c r="CB152" s="582"/>
      <c r="CC152" s="581" t="s">
        <v>425</v>
      </c>
      <c r="CD152" s="582">
        <v>0</v>
      </c>
      <c r="CE152" s="582">
        <v>0</v>
      </c>
      <c r="CF152" s="581">
        <v>0</v>
      </c>
      <c r="CG152" s="581">
        <v>0</v>
      </c>
      <c r="CH152" s="582"/>
      <c r="CI152" s="582"/>
      <c r="CJ152" s="582"/>
      <c r="CK152" s="582"/>
      <c r="CL152" s="582"/>
      <c r="CM152" s="582">
        <v>40</v>
      </c>
      <c r="CN152" s="582">
        <v>40</v>
      </c>
      <c r="CO152" s="582"/>
      <c r="CP152" s="582">
        <v>40</v>
      </c>
      <c r="CQ152" s="582">
        <f t="shared" si="404"/>
        <v>40</v>
      </c>
      <c r="CR152" s="582"/>
      <c r="CS152" s="582"/>
      <c r="CT152" s="582">
        <v>40</v>
      </c>
      <c r="CU152" s="582"/>
      <c r="CV152" s="582">
        <v>0</v>
      </c>
      <c r="CW152" s="582">
        <v>0</v>
      </c>
      <c r="CX152" s="582">
        <v>0</v>
      </c>
      <c r="CY152" s="809">
        <f t="shared" si="405"/>
        <v>0</v>
      </c>
      <c r="CZ152" s="582"/>
      <c r="DA152" s="582"/>
      <c r="DB152" s="582"/>
      <c r="DC152" s="582"/>
      <c r="DD152" s="582"/>
      <c r="DE152" s="582">
        <v>47.2</v>
      </c>
      <c r="DF152" s="582">
        <f t="shared" si="406"/>
        <v>47.2</v>
      </c>
      <c r="DG152" s="582"/>
      <c r="DH152" s="582"/>
      <c r="DI152" s="582"/>
      <c r="DJ152" s="582"/>
      <c r="DK152" s="582"/>
      <c r="DL152" s="582"/>
      <c r="DM152" s="582"/>
      <c r="DN152" s="582">
        <v>47.2</v>
      </c>
      <c r="DO152" s="582"/>
      <c r="DP152" s="582"/>
      <c r="DQ152" s="582">
        <v>0</v>
      </c>
      <c r="DR152" s="582">
        <v>0</v>
      </c>
      <c r="DS152" s="582">
        <v>0</v>
      </c>
      <c r="DT152" s="582"/>
      <c r="DU152" s="582"/>
      <c r="DV152" s="582"/>
      <c r="DW152" s="582"/>
      <c r="DX152" s="582">
        <v>47.2</v>
      </c>
      <c r="DY152" s="582"/>
      <c r="DZ152" s="582"/>
      <c r="EA152" s="582"/>
      <c r="EB152" s="582"/>
      <c r="EC152" s="582"/>
      <c r="ED152" s="582">
        <f t="shared" si="407"/>
        <v>0</v>
      </c>
      <c r="EE152" s="582"/>
      <c r="EF152" s="582"/>
      <c r="EG152" s="582">
        <f t="shared" si="408"/>
        <v>0</v>
      </c>
      <c r="EH152" s="582">
        <f t="shared" si="408"/>
        <v>0</v>
      </c>
      <c r="EI152" s="582"/>
      <c r="EJ152" s="582"/>
      <c r="EK152" s="582"/>
      <c r="EL152" s="582"/>
      <c r="EM152" s="582">
        <v>0</v>
      </c>
      <c r="EN152" s="582">
        <v>0</v>
      </c>
      <c r="EO152" s="582">
        <v>0</v>
      </c>
      <c r="EP152" s="582"/>
      <c r="EQ152" s="582"/>
      <c r="ER152" s="582">
        <f t="shared" si="409"/>
        <v>40</v>
      </c>
      <c r="ES152" s="584"/>
      <c r="ET152" s="585">
        <f t="shared" si="410"/>
        <v>7.1999999999999993</v>
      </c>
      <c r="EU152" s="582">
        <f t="shared" si="411"/>
        <v>0</v>
      </c>
      <c r="EV152" s="582"/>
      <c r="EW152" s="587">
        <f t="shared" si="412"/>
        <v>4.3657998397434016E-6</v>
      </c>
      <c r="EX152" s="582">
        <f t="shared" si="413"/>
        <v>40</v>
      </c>
      <c r="EY152" s="582">
        <f t="shared" si="414"/>
        <v>0</v>
      </c>
      <c r="EZ152" s="582">
        <f t="shared" si="415"/>
        <v>0</v>
      </c>
      <c r="FA152" s="582">
        <f t="shared" si="416"/>
        <v>0</v>
      </c>
      <c r="FB152" s="582">
        <f t="shared" si="417"/>
        <v>0</v>
      </c>
      <c r="FC152" s="582"/>
      <c r="FD152" s="582">
        <f t="shared" si="418"/>
        <v>0</v>
      </c>
      <c r="FE152" s="582"/>
      <c r="FF152" s="582">
        <f t="shared" si="419"/>
        <v>0</v>
      </c>
      <c r="FG152" s="582"/>
      <c r="FH152" s="582"/>
      <c r="FI152" s="582"/>
      <c r="FJ152" s="582"/>
      <c r="FK152" s="582">
        <f t="shared" si="420"/>
        <v>47.2</v>
      </c>
      <c r="FL152" s="582">
        <f t="shared" si="421"/>
        <v>0</v>
      </c>
      <c r="FM152" s="582">
        <f t="shared" si="422"/>
        <v>0</v>
      </c>
      <c r="FN152" s="582">
        <f t="shared" si="423"/>
        <v>0</v>
      </c>
      <c r="FO152" s="582">
        <f t="shared" si="424"/>
        <v>0</v>
      </c>
      <c r="FP152" s="582"/>
      <c r="FQ152" s="582">
        <f t="shared" si="425"/>
        <v>0</v>
      </c>
      <c r="FR152" s="582"/>
      <c r="FS152" s="582">
        <f t="shared" si="426"/>
        <v>0</v>
      </c>
      <c r="FT152" s="582"/>
      <c r="FU152" s="582"/>
      <c r="FV152" s="582"/>
      <c r="FW152" s="582"/>
      <c r="FX152" s="582"/>
      <c r="FY152" s="581" t="s">
        <v>417</v>
      </c>
      <c r="FZ152" s="582"/>
      <c r="GA152" s="582"/>
      <c r="GB152" s="582"/>
      <c r="GC152" s="582"/>
      <c r="GD152" s="582"/>
      <c r="GE152" s="582"/>
      <c r="GF152" s="599" t="s">
        <v>417</v>
      </c>
      <c r="GG152" s="582" t="s">
        <v>417</v>
      </c>
      <c r="GH152" s="582" t="s">
        <v>417</v>
      </c>
      <c r="GI152" s="582" t="s">
        <v>417</v>
      </c>
      <c r="GJ152" s="582" t="s">
        <v>417</v>
      </c>
      <c r="GK152" s="581" t="s">
        <v>419</v>
      </c>
      <c r="GL152" s="581" t="s">
        <v>419</v>
      </c>
      <c r="GM152" s="581" t="s">
        <v>419</v>
      </c>
      <c r="GN152" s="589"/>
      <c r="GO152" s="809"/>
      <c r="GP152" s="809" t="s">
        <v>1062</v>
      </c>
      <c r="GQ152" s="685"/>
      <c r="GR152" s="1002"/>
      <c r="GS152" s="590"/>
      <c r="GT152" s="811">
        <v>2</v>
      </c>
      <c r="GU152" s="811">
        <v>2</v>
      </c>
      <c r="GV152" s="590"/>
      <c r="GW152" s="590"/>
      <c r="GX152" s="590"/>
      <c r="GY152" s="590"/>
      <c r="GZ152" s="312">
        <v>4</v>
      </c>
      <c r="HA152" s="814">
        <f t="shared" si="427"/>
        <v>0</v>
      </c>
      <c r="HB152" s="815">
        <f t="shared" si="428"/>
        <v>0</v>
      </c>
      <c r="HC152" s="816">
        <f t="shared" si="429"/>
        <v>0</v>
      </c>
      <c r="HD152" s="815">
        <f t="shared" si="430"/>
        <v>0</v>
      </c>
      <c r="HE152" s="814">
        <f t="shared" si="431"/>
        <v>0</v>
      </c>
      <c r="HF152" s="815">
        <f t="shared" si="432"/>
        <v>0</v>
      </c>
      <c r="HG152" s="816">
        <f t="shared" si="433"/>
        <v>0</v>
      </c>
      <c r="HH152" s="815">
        <f t="shared" si="434"/>
        <v>0</v>
      </c>
      <c r="HI152" s="591">
        <f t="shared" si="384"/>
        <v>0</v>
      </c>
      <c r="HL152" s="688">
        <f t="shared" si="375"/>
        <v>0</v>
      </c>
    </row>
    <row r="153" spans="1:220" s="592" customFormat="1" ht="24" outlineLevel="1">
      <c r="A153" s="578" t="s">
        <v>388</v>
      </c>
      <c r="B153" s="579"/>
      <c r="C153" s="580">
        <v>112</v>
      </c>
      <c r="D153" s="580"/>
      <c r="E153" s="580"/>
      <c r="F153" s="272" t="s">
        <v>342</v>
      </c>
      <c r="G153" s="270"/>
      <c r="H153" s="270"/>
      <c r="I153" s="270"/>
      <c r="J153" s="581">
        <v>2011</v>
      </c>
      <c r="K153" s="581">
        <v>2011</v>
      </c>
      <c r="L153" s="581" t="s">
        <v>419</v>
      </c>
      <c r="M153" s="581" t="s">
        <v>419</v>
      </c>
      <c r="N153" s="581" t="s">
        <v>419</v>
      </c>
      <c r="O153" s="581" t="s">
        <v>419</v>
      </c>
      <c r="P153" s="273"/>
      <c r="Q153" s="273"/>
      <c r="R153" s="273"/>
      <c r="S153" s="273">
        <v>2</v>
      </c>
      <c r="T153" s="273"/>
      <c r="U153" s="582"/>
      <c r="V153" s="582"/>
      <c r="W153" s="582"/>
      <c r="X153" s="582"/>
      <c r="Y153" s="583"/>
      <c r="Z153" s="582"/>
      <c r="AA153" s="582"/>
      <c r="AB153" s="582"/>
      <c r="AC153" s="583"/>
      <c r="AD153" s="583"/>
      <c r="AE153" s="583"/>
      <c r="AF153" s="583"/>
      <c r="AG153" s="582">
        <f t="shared" si="391"/>
        <v>0</v>
      </c>
      <c r="AH153" s="582">
        <f t="shared" si="392"/>
        <v>0</v>
      </c>
      <c r="AI153" s="582">
        <f t="shared" si="393"/>
        <v>0</v>
      </c>
      <c r="AJ153" s="582">
        <f t="shared" si="394"/>
        <v>0</v>
      </c>
      <c r="AK153" s="582">
        <f t="shared" si="395"/>
        <v>0</v>
      </c>
      <c r="AL153" s="582">
        <f t="shared" si="396"/>
        <v>0</v>
      </c>
      <c r="AM153" s="582"/>
      <c r="AN153" s="582"/>
      <c r="AO153" s="582">
        <f t="shared" si="397"/>
        <v>0</v>
      </c>
      <c r="AP153" s="582">
        <f t="shared" si="398"/>
        <v>0</v>
      </c>
      <c r="AQ153" s="582"/>
      <c r="AR153" s="582"/>
      <c r="AS153" s="582">
        <f t="shared" si="399"/>
        <v>0</v>
      </c>
      <c r="AT153" s="582">
        <f t="shared" si="400"/>
        <v>0</v>
      </c>
      <c r="AU153" s="582"/>
      <c r="AV153" s="582"/>
      <c r="AW153" s="582">
        <f t="shared" si="401"/>
        <v>0</v>
      </c>
      <c r="AX153" s="582">
        <f t="shared" si="402"/>
        <v>0</v>
      </c>
      <c r="AY153" s="582"/>
      <c r="AZ153" s="582"/>
      <c r="BA153" s="582"/>
      <c r="BB153" s="582"/>
      <c r="BC153" s="582"/>
      <c r="BD153" s="582"/>
      <c r="BE153" s="582"/>
      <c r="BF153" s="582"/>
      <c r="BG153" s="582"/>
      <c r="BH153" s="582"/>
      <c r="BI153" s="582">
        <v>0</v>
      </c>
      <c r="BJ153" s="582">
        <v>0</v>
      </c>
      <c r="BK153" s="582"/>
      <c r="BL153" s="582"/>
      <c r="BM153" s="582"/>
      <c r="BN153" s="582"/>
      <c r="BO153" s="582"/>
      <c r="BP153" s="582"/>
      <c r="BQ153" s="582"/>
      <c r="BR153" s="582"/>
      <c r="BS153" s="582"/>
      <c r="BT153" s="582"/>
      <c r="BU153" s="582">
        <f t="shared" si="403"/>
        <v>45</v>
      </c>
      <c r="BV153" s="582">
        <v>45</v>
      </c>
      <c r="BW153" s="582">
        <v>0</v>
      </c>
      <c r="BX153" s="582">
        <v>0</v>
      </c>
      <c r="BY153" s="582">
        <v>0</v>
      </c>
      <c r="BZ153" s="582">
        <v>45</v>
      </c>
      <c r="CA153" s="582"/>
      <c r="CB153" s="582"/>
      <c r="CC153" s="581" t="s">
        <v>425</v>
      </c>
      <c r="CD153" s="582">
        <v>0</v>
      </c>
      <c r="CE153" s="582">
        <v>0</v>
      </c>
      <c r="CF153" s="581">
        <v>0</v>
      </c>
      <c r="CG153" s="581">
        <v>0</v>
      </c>
      <c r="CH153" s="582"/>
      <c r="CI153" s="582"/>
      <c r="CJ153" s="582"/>
      <c r="CK153" s="582"/>
      <c r="CL153" s="582"/>
      <c r="CM153" s="582">
        <v>45</v>
      </c>
      <c r="CN153" s="582">
        <v>45</v>
      </c>
      <c r="CO153" s="582"/>
      <c r="CP153" s="582">
        <v>45</v>
      </c>
      <c r="CQ153" s="582">
        <f t="shared" si="404"/>
        <v>45</v>
      </c>
      <c r="CR153" s="582"/>
      <c r="CS153" s="582"/>
      <c r="CT153" s="582">
        <v>45</v>
      </c>
      <c r="CU153" s="582"/>
      <c r="CV153" s="582">
        <v>0</v>
      </c>
      <c r="CW153" s="582">
        <v>0</v>
      </c>
      <c r="CX153" s="582">
        <v>0</v>
      </c>
      <c r="CY153" s="809">
        <f t="shared" si="405"/>
        <v>0</v>
      </c>
      <c r="CZ153" s="582"/>
      <c r="DA153" s="582"/>
      <c r="DB153" s="582"/>
      <c r="DC153" s="582"/>
      <c r="DD153" s="582"/>
      <c r="DE153" s="582">
        <v>53.1</v>
      </c>
      <c r="DF153" s="582">
        <f t="shared" si="406"/>
        <v>53.1</v>
      </c>
      <c r="DG153" s="582"/>
      <c r="DH153" s="582"/>
      <c r="DI153" s="582"/>
      <c r="DJ153" s="582"/>
      <c r="DK153" s="582"/>
      <c r="DL153" s="582"/>
      <c r="DM153" s="582"/>
      <c r="DN153" s="582">
        <v>53.1</v>
      </c>
      <c r="DO153" s="582"/>
      <c r="DP153" s="582"/>
      <c r="DQ153" s="582">
        <v>0</v>
      </c>
      <c r="DR153" s="582">
        <v>0</v>
      </c>
      <c r="DS153" s="582">
        <v>0</v>
      </c>
      <c r="DT153" s="582"/>
      <c r="DU153" s="582"/>
      <c r="DV153" s="582"/>
      <c r="DW153" s="582"/>
      <c r="DX153" s="582">
        <v>53.1</v>
      </c>
      <c r="DY153" s="582"/>
      <c r="DZ153" s="582"/>
      <c r="EA153" s="582"/>
      <c r="EB153" s="582"/>
      <c r="EC153" s="582"/>
      <c r="ED153" s="582">
        <f t="shared" si="407"/>
        <v>0</v>
      </c>
      <c r="EE153" s="582"/>
      <c r="EF153" s="582"/>
      <c r="EG153" s="582">
        <f t="shared" si="408"/>
        <v>0</v>
      </c>
      <c r="EH153" s="582">
        <f t="shared" si="408"/>
        <v>0</v>
      </c>
      <c r="EI153" s="582"/>
      <c r="EJ153" s="582"/>
      <c r="EK153" s="582"/>
      <c r="EL153" s="582"/>
      <c r="EM153" s="582">
        <v>0</v>
      </c>
      <c r="EN153" s="582">
        <v>0</v>
      </c>
      <c r="EO153" s="582">
        <v>0</v>
      </c>
      <c r="EP153" s="582"/>
      <c r="EQ153" s="582"/>
      <c r="ER153" s="582">
        <f t="shared" si="409"/>
        <v>45</v>
      </c>
      <c r="ES153" s="584"/>
      <c r="ET153" s="585">
        <f t="shared" si="410"/>
        <v>8.1</v>
      </c>
      <c r="EU153" s="582">
        <f t="shared" si="411"/>
        <v>0</v>
      </c>
      <c r="EV153" s="582"/>
      <c r="EW153" s="587">
        <f t="shared" si="412"/>
        <v>4.9115248197113262E-6</v>
      </c>
      <c r="EX153" s="582">
        <f t="shared" si="413"/>
        <v>45</v>
      </c>
      <c r="EY153" s="582">
        <f t="shared" si="414"/>
        <v>0</v>
      </c>
      <c r="EZ153" s="582">
        <f t="shared" si="415"/>
        <v>0</v>
      </c>
      <c r="FA153" s="582">
        <f t="shared" si="416"/>
        <v>0</v>
      </c>
      <c r="FB153" s="582">
        <f t="shared" si="417"/>
        <v>0</v>
      </c>
      <c r="FC153" s="582"/>
      <c r="FD153" s="582">
        <f t="shared" si="418"/>
        <v>0</v>
      </c>
      <c r="FE153" s="582"/>
      <c r="FF153" s="582">
        <f t="shared" si="419"/>
        <v>0</v>
      </c>
      <c r="FG153" s="582"/>
      <c r="FH153" s="582"/>
      <c r="FI153" s="582"/>
      <c r="FJ153" s="582"/>
      <c r="FK153" s="582">
        <f t="shared" si="420"/>
        <v>53.1</v>
      </c>
      <c r="FL153" s="582">
        <f t="shared" si="421"/>
        <v>0</v>
      </c>
      <c r="FM153" s="582">
        <f t="shared" si="422"/>
        <v>0</v>
      </c>
      <c r="FN153" s="582">
        <f t="shared" si="423"/>
        <v>0</v>
      </c>
      <c r="FO153" s="582">
        <f t="shared" si="424"/>
        <v>0</v>
      </c>
      <c r="FP153" s="582"/>
      <c r="FQ153" s="582">
        <f t="shared" si="425"/>
        <v>0</v>
      </c>
      <c r="FR153" s="582"/>
      <c r="FS153" s="582">
        <f t="shared" si="426"/>
        <v>0</v>
      </c>
      <c r="FT153" s="582"/>
      <c r="FU153" s="582"/>
      <c r="FV153" s="582"/>
      <c r="FW153" s="582"/>
      <c r="FX153" s="582"/>
      <c r="FY153" s="581" t="s">
        <v>417</v>
      </c>
      <c r="FZ153" s="582"/>
      <c r="GA153" s="582"/>
      <c r="GB153" s="582"/>
      <c r="GC153" s="582"/>
      <c r="GD153" s="582"/>
      <c r="GE153" s="582"/>
      <c r="GF153" s="599" t="s">
        <v>417</v>
      </c>
      <c r="GG153" s="582" t="s">
        <v>417</v>
      </c>
      <c r="GH153" s="582" t="s">
        <v>417</v>
      </c>
      <c r="GI153" s="582" t="s">
        <v>417</v>
      </c>
      <c r="GJ153" s="582" t="s">
        <v>417</v>
      </c>
      <c r="GK153" s="581" t="s">
        <v>419</v>
      </c>
      <c r="GL153" s="581" t="s">
        <v>419</v>
      </c>
      <c r="GM153" s="581" t="s">
        <v>419</v>
      </c>
      <c r="GN153" s="589"/>
      <c r="GO153" s="809"/>
      <c r="GP153" s="809" t="s">
        <v>1062</v>
      </c>
      <c r="GQ153" s="685"/>
      <c r="GR153" s="1002"/>
      <c r="GS153" s="590"/>
      <c r="GT153" s="811">
        <v>2</v>
      </c>
      <c r="GU153" s="811">
        <v>2</v>
      </c>
      <c r="GV153" s="590"/>
      <c r="GW153" s="590"/>
      <c r="GX153" s="590"/>
      <c r="GY153" s="590"/>
      <c r="GZ153" s="312">
        <v>4</v>
      </c>
      <c r="HA153" s="814">
        <f t="shared" si="427"/>
        <v>0</v>
      </c>
      <c r="HB153" s="815">
        <f t="shared" si="428"/>
        <v>0</v>
      </c>
      <c r="HC153" s="816">
        <f t="shared" si="429"/>
        <v>0</v>
      </c>
      <c r="HD153" s="815">
        <f t="shared" si="430"/>
        <v>0</v>
      </c>
      <c r="HE153" s="814">
        <f t="shared" si="431"/>
        <v>0</v>
      </c>
      <c r="HF153" s="815">
        <f t="shared" si="432"/>
        <v>0</v>
      </c>
      <c r="HG153" s="816">
        <f t="shared" si="433"/>
        <v>0</v>
      </c>
      <c r="HH153" s="815">
        <f t="shared" si="434"/>
        <v>0</v>
      </c>
      <c r="HI153" s="591">
        <f t="shared" si="384"/>
        <v>0</v>
      </c>
      <c r="HL153" s="688">
        <f t="shared" si="375"/>
        <v>0</v>
      </c>
    </row>
    <row r="154" spans="1:220" s="592" customFormat="1" ht="48" outlineLevel="1">
      <c r="A154" s="578" t="s">
        <v>388</v>
      </c>
      <c r="B154" s="579"/>
      <c r="C154" s="580">
        <v>113</v>
      </c>
      <c r="D154" s="580"/>
      <c r="E154" s="580"/>
      <c r="F154" s="272" t="s">
        <v>343</v>
      </c>
      <c r="G154" s="270"/>
      <c r="H154" s="270"/>
      <c r="I154" s="270"/>
      <c r="J154" s="581">
        <v>2011</v>
      </c>
      <c r="K154" s="581">
        <v>2011</v>
      </c>
      <c r="L154" s="581" t="s">
        <v>419</v>
      </c>
      <c r="M154" s="581" t="s">
        <v>419</v>
      </c>
      <c r="N154" s="581" t="s">
        <v>419</v>
      </c>
      <c r="O154" s="581" t="s">
        <v>419</v>
      </c>
      <c r="P154" s="273" t="s">
        <v>1337</v>
      </c>
      <c r="Q154" s="273">
        <v>1</v>
      </c>
      <c r="R154" s="273"/>
      <c r="S154" s="273">
        <v>3</v>
      </c>
      <c r="T154" s="273"/>
      <c r="U154" s="582"/>
      <c r="V154" s="582"/>
      <c r="W154" s="582"/>
      <c r="X154" s="582"/>
      <c r="Y154" s="583"/>
      <c r="Z154" s="582"/>
      <c r="AA154" s="582"/>
      <c r="AB154" s="582"/>
      <c r="AC154" s="583"/>
      <c r="AD154" s="583"/>
      <c r="AE154" s="583"/>
      <c r="AF154" s="583"/>
      <c r="AG154" s="582">
        <f t="shared" si="391"/>
        <v>0</v>
      </c>
      <c r="AH154" s="582">
        <f t="shared" si="392"/>
        <v>0</v>
      </c>
      <c r="AI154" s="582">
        <f t="shared" si="393"/>
        <v>0</v>
      </c>
      <c r="AJ154" s="582">
        <f t="shared" si="394"/>
        <v>0</v>
      </c>
      <c r="AK154" s="582">
        <f t="shared" si="395"/>
        <v>0</v>
      </c>
      <c r="AL154" s="582">
        <f t="shared" si="396"/>
        <v>0</v>
      </c>
      <c r="AM154" s="582"/>
      <c r="AN154" s="582"/>
      <c r="AO154" s="582">
        <f t="shared" si="397"/>
        <v>0</v>
      </c>
      <c r="AP154" s="582">
        <f t="shared" si="398"/>
        <v>0</v>
      </c>
      <c r="AQ154" s="582"/>
      <c r="AR154" s="582"/>
      <c r="AS154" s="582">
        <f t="shared" si="399"/>
        <v>0</v>
      </c>
      <c r="AT154" s="582">
        <f t="shared" si="400"/>
        <v>0</v>
      </c>
      <c r="AU154" s="582"/>
      <c r="AV154" s="582"/>
      <c r="AW154" s="582">
        <f t="shared" si="401"/>
        <v>0</v>
      </c>
      <c r="AX154" s="582">
        <f t="shared" si="402"/>
        <v>0</v>
      </c>
      <c r="AY154" s="582"/>
      <c r="AZ154" s="582"/>
      <c r="BA154" s="582"/>
      <c r="BB154" s="582"/>
      <c r="BC154" s="582"/>
      <c r="BD154" s="582"/>
      <c r="BE154" s="582"/>
      <c r="BF154" s="582"/>
      <c r="BG154" s="582"/>
      <c r="BH154" s="582"/>
      <c r="BI154" s="582">
        <v>0</v>
      </c>
      <c r="BJ154" s="582">
        <v>0</v>
      </c>
      <c r="BK154" s="582"/>
      <c r="BL154" s="582"/>
      <c r="BM154" s="582"/>
      <c r="BN154" s="582"/>
      <c r="BO154" s="582"/>
      <c r="BP154" s="582"/>
      <c r="BQ154" s="582"/>
      <c r="BR154" s="582"/>
      <c r="BS154" s="582"/>
      <c r="BT154" s="582"/>
      <c r="BU154" s="582">
        <f t="shared" si="403"/>
        <v>335</v>
      </c>
      <c r="BV154" s="582">
        <v>335</v>
      </c>
      <c r="BW154" s="582">
        <v>0</v>
      </c>
      <c r="BX154" s="582">
        <v>0</v>
      </c>
      <c r="BY154" s="582">
        <v>0</v>
      </c>
      <c r="BZ154" s="582">
        <v>335</v>
      </c>
      <c r="CA154" s="582"/>
      <c r="CB154" s="582"/>
      <c r="CC154" s="581" t="s">
        <v>425</v>
      </c>
      <c r="CD154" s="582">
        <v>0</v>
      </c>
      <c r="CE154" s="582">
        <v>0</v>
      </c>
      <c r="CF154" s="581">
        <v>0</v>
      </c>
      <c r="CG154" s="581">
        <v>0</v>
      </c>
      <c r="CH154" s="582"/>
      <c r="CI154" s="582"/>
      <c r="CJ154" s="582"/>
      <c r="CK154" s="582"/>
      <c r="CL154" s="582"/>
      <c r="CM154" s="582">
        <v>335</v>
      </c>
      <c r="CN154" s="582">
        <v>335</v>
      </c>
      <c r="CO154" s="582"/>
      <c r="CP154" s="582">
        <v>335</v>
      </c>
      <c r="CQ154" s="582">
        <f t="shared" si="404"/>
        <v>335</v>
      </c>
      <c r="CR154" s="582"/>
      <c r="CS154" s="582"/>
      <c r="CT154" s="582">
        <v>335</v>
      </c>
      <c r="CU154" s="582"/>
      <c r="CV154" s="582">
        <v>0</v>
      </c>
      <c r="CW154" s="582">
        <v>0</v>
      </c>
      <c r="CX154" s="582">
        <v>0</v>
      </c>
      <c r="CY154" s="809">
        <f t="shared" si="405"/>
        <v>0</v>
      </c>
      <c r="CZ154" s="582"/>
      <c r="DA154" s="582"/>
      <c r="DB154" s="582"/>
      <c r="DC154" s="582"/>
      <c r="DD154" s="582"/>
      <c r="DE154" s="582">
        <v>395.3</v>
      </c>
      <c r="DF154" s="582">
        <f t="shared" si="406"/>
        <v>395.3</v>
      </c>
      <c r="DG154" s="582"/>
      <c r="DH154" s="582"/>
      <c r="DI154" s="582"/>
      <c r="DJ154" s="582"/>
      <c r="DK154" s="582"/>
      <c r="DL154" s="582">
        <v>395.3</v>
      </c>
      <c r="DM154" s="582"/>
      <c r="DN154" s="582"/>
      <c r="DO154" s="582"/>
      <c r="DP154" s="582"/>
      <c r="DQ154" s="582">
        <v>0</v>
      </c>
      <c r="DR154" s="582">
        <v>0</v>
      </c>
      <c r="DS154" s="582">
        <v>0</v>
      </c>
      <c r="DT154" s="582"/>
      <c r="DU154" s="582"/>
      <c r="DV154" s="582"/>
      <c r="DW154" s="582"/>
      <c r="DX154" s="582">
        <v>395.3</v>
      </c>
      <c r="DY154" s="582"/>
      <c r="DZ154" s="582"/>
      <c r="EA154" s="582"/>
      <c r="EB154" s="582"/>
      <c r="EC154" s="582"/>
      <c r="ED154" s="582">
        <f t="shared" si="407"/>
        <v>0</v>
      </c>
      <c r="EE154" s="582"/>
      <c r="EF154" s="582"/>
      <c r="EG154" s="582">
        <f t="shared" si="408"/>
        <v>0</v>
      </c>
      <c r="EH154" s="582">
        <f t="shared" si="408"/>
        <v>0</v>
      </c>
      <c r="EI154" s="582"/>
      <c r="EJ154" s="582"/>
      <c r="EK154" s="582"/>
      <c r="EL154" s="582"/>
      <c r="EM154" s="582">
        <v>0</v>
      </c>
      <c r="EN154" s="582">
        <v>0</v>
      </c>
      <c r="EO154" s="582">
        <v>0</v>
      </c>
      <c r="EP154" s="582"/>
      <c r="EQ154" s="582"/>
      <c r="ER154" s="582">
        <f t="shared" si="409"/>
        <v>335</v>
      </c>
      <c r="ES154" s="584"/>
      <c r="ET154" s="585">
        <f t="shared" si="410"/>
        <v>60.3</v>
      </c>
      <c r="EU154" s="582">
        <f t="shared" si="411"/>
        <v>0</v>
      </c>
      <c r="EV154" s="582"/>
      <c r="EW154" s="587">
        <f t="shared" si="412"/>
        <v>3.6563573657850987E-5</v>
      </c>
      <c r="EX154" s="582">
        <f t="shared" si="413"/>
        <v>335</v>
      </c>
      <c r="EY154" s="582">
        <f t="shared" si="414"/>
        <v>0</v>
      </c>
      <c r="EZ154" s="582">
        <f t="shared" si="415"/>
        <v>0</v>
      </c>
      <c r="FA154" s="582">
        <f t="shared" si="416"/>
        <v>0</v>
      </c>
      <c r="FB154" s="582">
        <f t="shared" si="417"/>
        <v>0</v>
      </c>
      <c r="FC154" s="582"/>
      <c r="FD154" s="582">
        <f t="shared" si="418"/>
        <v>0</v>
      </c>
      <c r="FE154" s="582"/>
      <c r="FF154" s="582">
        <f t="shared" si="419"/>
        <v>0</v>
      </c>
      <c r="FG154" s="582"/>
      <c r="FH154" s="582"/>
      <c r="FI154" s="582"/>
      <c r="FJ154" s="582"/>
      <c r="FK154" s="582">
        <f t="shared" si="420"/>
        <v>395.3</v>
      </c>
      <c r="FL154" s="582">
        <f t="shared" si="421"/>
        <v>0</v>
      </c>
      <c r="FM154" s="582">
        <f t="shared" si="422"/>
        <v>0</v>
      </c>
      <c r="FN154" s="582">
        <f t="shared" si="423"/>
        <v>0</v>
      </c>
      <c r="FO154" s="582">
        <f t="shared" si="424"/>
        <v>0</v>
      </c>
      <c r="FP154" s="582"/>
      <c r="FQ154" s="582">
        <f t="shared" si="425"/>
        <v>0</v>
      </c>
      <c r="FR154" s="582"/>
      <c r="FS154" s="582">
        <f t="shared" si="426"/>
        <v>0</v>
      </c>
      <c r="FT154" s="582"/>
      <c r="FU154" s="582"/>
      <c r="FV154" s="582"/>
      <c r="FW154" s="582"/>
      <c r="FX154" s="582"/>
      <c r="FY154" s="581" t="s">
        <v>417</v>
      </c>
      <c r="FZ154" s="582"/>
      <c r="GA154" s="582"/>
      <c r="GB154" s="582"/>
      <c r="GC154" s="582"/>
      <c r="GD154" s="582"/>
      <c r="GE154" s="582"/>
      <c r="GF154" s="599" t="s">
        <v>417</v>
      </c>
      <c r="GG154" s="582" t="s">
        <v>417</v>
      </c>
      <c r="GH154" s="582" t="s">
        <v>417</v>
      </c>
      <c r="GI154" s="582" t="s">
        <v>417</v>
      </c>
      <c r="GJ154" s="582" t="s">
        <v>417</v>
      </c>
      <c r="GK154" s="581" t="s">
        <v>419</v>
      </c>
      <c r="GL154" s="581" t="s">
        <v>418</v>
      </c>
      <c r="GM154" s="581" t="s">
        <v>419</v>
      </c>
      <c r="GN154" s="589"/>
      <c r="GO154" s="809"/>
      <c r="GP154" s="809" t="s">
        <v>1062</v>
      </c>
      <c r="GQ154" s="685"/>
      <c r="GR154" s="1002"/>
      <c r="GS154" s="590"/>
      <c r="GT154" s="811">
        <v>2</v>
      </c>
      <c r="GU154" s="811">
        <v>2</v>
      </c>
      <c r="GV154" s="590"/>
      <c r="GW154" s="590"/>
      <c r="GX154" s="590"/>
      <c r="GY154" s="590"/>
      <c r="GZ154" s="312">
        <v>4</v>
      </c>
      <c r="HA154" s="814">
        <f t="shared" si="427"/>
        <v>0</v>
      </c>
      <c r="HB154" s="815">
        <f t="shared" si="428"/>
        <v>0</v>
      </c>
      <c r="HC154" s="816">
        <f t="shared" si="429"/>
        <v>0</v>
      </c>
      <c r="HD154" s="815">
        <f t="shared" si="430"/>
        <v>0</v>
      </c>
      <c r="HE154" s="814">
        <f t="shared" si="431"/>
        <v>0</v>
      </c>
      <c r="HF154" s="815">
        <f t="shared" si="432"/>
        <v>0</v>
      </c>
      <c r="HG154" s="816">
        <f t="shared" si="433"/>
        <v>0</v>
      </c>
      <c r="HH154" s="815">
        <f t="shared" si="434"/>
        <v>0</v>
      </c>
      <c r="HI154" s="591">
        <f t="shared" si="384"/>
        <v>0</v>
      </c>
      <c r="HL154" s="688">
        <f t="shared" si="375"/>
        <v>0</v>
      </c>
    </row>
    <row r="155" spans="1:220" s="592" customFormat="1" ht="48" outlineLevel="1">
      <c r="A155" s="578" t="s">
        <v>388</v>
      </c>
      <c r="B155" s="579"/>
      <c r="C155" s="580">
        <v>114</v>
      </c>
      <c r="D155" s="580"/>
      <c r="E155" s="580"/>
      <c r="F155" s="272" t="s">
        <v>344</v>
      </c>
      <c r="G155" s="270"/>
      <c r="H155" s="270"/>
      <c r="I155" s="270"/>
      <c r="J155" s="581">
        <v>2011</v>
      </c>
      <c r="K155" s="581">
        <v>2011</v>
      </c>
      <c r="L155" s="581" t="s">
        <v>419</v>
      </c>
      <c r="M155" s="581" t="s">
        <v>419</v>
      </c>
      <c r="N155" s="581" t="s">
        <v>419</v>
      </c>
      <c r="O155" s="581" t="s">
        <v>419</v>
      </c>
      <c r="P155" s="273" t="s">
        <v>1337</v>
      </c>
      <c r="Q155" s="273">
        <v>1</v>
      </c>
      <c r="R155" s="273"/>
      <c r="S155" s="273">
        <v>3</v>
      </c>
      <c r="T155" s="273"/>
      <c r="U155" s="582"/>
      <c r="V155" s="582"/>
      <c r="W155" s="582"/>
      <c r="X155" s="582"/>
      <c r="Y155" s="583"/>
      <c r="Z155" s="582"/>
      <c r="AA155" s="582"/>
      <c r="AB155" s="582"/>
      <c r="AC155" s="583"/>
      <c r="AD155" s="583"/>
      <c r="AE155" s="583"/>
      <c r="AF155" s="583"/>
      <c r="AG155" s="582">
        <f t="shared" si="391"/>
        <v>0</v>
      </c>
      <c r="AH155" s="582">
        <f t="shared" si="392"/>
        <v>0</v>
      </c>
      <c r="AI155" s="582">
        <f t="shared" si="393"/>
        <v>0</v>
      </c>
      <c r="AJ155" s="582">
        <f t="shared" si="394"/>
        <v>0</v>
      </c>
      <c r="AK155" s="582">
        <f t="shared" si="395"/>
        <v>0</v>
      </c>
      <c r="AL155" s="582">
        <f t="shared" si="396"/>
        <v>0</v>
      </c>
      <c r="AM155" s="582"/>
      <c r="AN155" s="582"/>
      <c r="AO155" s="582">
        <f t="shared" si="397"/>
        <v>0</v>
      </c>
      <c r="AP155" s="582">
        <f t="shared" si="398"/>
        <v>0</v>
      </c>
      <c r="AQ155" s="582"/>
      <c r="AR155" s="582"/>
      <c r="AS155" s="582">
        <f t="shared" si="399"/>
        <v>0</v>
      </c>
      <c r="AT155" s="582">
        <f t="shared" si="400"/>
        <v>0</v>
      </c>
      <c r="AU155" s="582"/>
      <c r="AV155" s="582"/>
      <c r="AW155" s="582">
        <f t="shared" si="401"/>
        <v>0</v>
      </c>
      <c r="AX155" s="582">
        <f t="shared" si="402"/>
        <v>0</v>
      </c>
      <c r="AY155" s="582"/>
      <c r="AZ155" s="582"/>
      <c r="BA155" s="582"/>
      <c r="BB155" s="582"/>
      <c r="BC155" s="582"/>
      <c r="BD155" s="582"/>
      <c r="BE155" s="582"/>
      <c r="BF155" s="582"/>
      <c r="BG155" s="582"/>
      <c r="BH155" s="582"/>
      <c r="BI155" s="582">
        <v>0</v>
      </c>
      <c r="BJ155" s="582">
        <v>0</v>
      </c>
      <c r="BK155" s="582"/>
      <c r="BL155" s="582"/>
      <c r="BM155" s="582"/>
      <c r="BN155" s="582"/>
      <c r="BO155" s="582"/>
      <c r="BP155" s="582"/>
      <c r="BQ155" s="582"/>
      <c r="BR155" s="582"/>
      <c r="BS155" s="582"/>
      <c r="BT155" s="582"/>
      <c r="BU155" s="582">
        <f t="shared" si="403"/>
        <v>230</v>
      </c>
      <c r="BV155" s="582">
        <v>230</v>
      </c>
      <c r="BW155" s="582">
        <v>0</v>
      </c>
      <c r="BX155" s="582">
        <v>0</v>
      </c>
      <c r="BY155" s="582">
        <v>0</v>
      </c>
      <c r="BZ155" s="582">
        <v>230</v>
      </c>
      <c r="CA155" s="582"/>
      <c r="CB155" s="582"/>
      <c r="CC155" s="581" t="s">
        <v>425</v>
      </c>
      <c r="CD155" s="582">
        <v>0</v>
      </c>
      <c r="CE155" s="582">
        <v>0</v>
      </c>
      <c r="CF155" s="581">
        <v>0</v>
      </c>
      <c r="CG155" s="581">
        <v>0</v>
      </c>
      <c r="CH155" s="582"/>
      <c r="CI155" s="582"/>
      <c r="CJ155" s="582"/>
      <c r="CK155" s="582"/>
      <c r="CL155" s="582"/>
      <c r="CM155" s="582">
        <v>230</v>
      </c>
      <c r="CN155" s="582">
        <v>230</v>
      </c>
      <c r="CO155" s="582"/>
      <c r="CP155" s="582">
        <v>230</v>
      </c>
      <c r="CQ155" s="582">
        <f t="shared" si="404"/>
        <v>230</v>
      </c>
      <c r="CR155" s="582"/>
      <c r="CS155" s="582"/>
      <c r="CT155" s="582">
        <v>230</v>
      </c>
      <c r="CU155" s="582"/>
      <c r="CV155" s="582">
        <v>0</v>
      </c>
      <c r="CW155" s="582">
        <v>0</v>
      </c>
      <c r="CX155" s="582">
        <v>0</v>
      </c>
      <c r="CY155" s="809">
        <f t="shared" si="405"/>
        <v>0</v>
      </c>
      <c r="CZ155" s="582"/>
      <c r="DA155" s="582"/>
      <c r="DB155" s="582"/>
      <c r="DC155" s="582"/>
      <c r="DD155" s="582"/>
      <c r="DE155" s="582">
        <v>271.39999999999998</v>
      </c>
      <c r="DF155" s="582">
        <f t="shared" si="406"/>
        <v>271.39999999999998</v>
      </c>
      <c r="DG155" s="582"/>
      <c r="DH155" s="582"/>
      <c r="DI155" s="582"/>
      <c r="DJ155" s="582"/>
      <c r="DK155" s="582"/>
      <c r="DL155" s="582">
        <v>271.39999999999998</v>
      </c>
      <c r="DM155" s="582"/>
      <c r="DN155" s="582"/>
      <c r="DO155" s="582"/>
      <c r="DP155" s="582"/>
      <c r="DQ155" s="582">
        <v>0</v>
      </c>
      <c r="DR155" s="582">
        <v>0</v>
      </c>
      <c r="DS155" s="582">
        <v>0</v>
      </c>
      <c r="DT155" s="582"/>
      <c r="DU155" s="582"/>
      <c r="DV155" s="582"/>
      <c r="DW155" s="582"/>
      <c r="DX155" s="582">
        <v>271.39999999999998</v>
      </c>
      <c r="DY155" s="582"/>
      <c r="DZ155" s="582"/>
      <c r="EA155" s="582"/>
      <c r="EB155" s="582"/>
      <c r="EC155" s="582"/>
      <c r="ED155" s="582">
        <f t="shared" si="407"/>
        <v>0</v>
      </c>
      <c r="EE155" s="582"/>
      <c r="EF155" s="582"/>
      <c r="EG155" s="582">
        <f t="shared" si="408"/>
        <v>0</v>
      </c>
      <c r="EH155" s="582">
        <f t="shared" si="408"/>
        <v>0</v>
      </c>
      <c r="EI155" s="582"/>
      <c r="EJ155" s="582"/>
      <c r="EK155" s="582"/>
      <c r="EL155" s="582"/>
      <c r="EM155" s="582">
        <v>0</v>
      </c>
      <c r="EN155" s="582">
        <v>0</v>
      </c>
      <c r="EO155" s="582">
        <v>0</v>
      </c>
      <c r="EP155" s="582"/>
      <c r="EQ155" s="582"/>
      <c r="ER155" s="582">
        <f t="shared" si="409"/>
        <v>230</v>
      </c>
      <c r="ES155" s="584"/>
      <c r="ET155" s="585">
        <f t="shared" si="410"/>
        <v>41.4</v>
      </c>
      <c r="EU155" s="582">
        <f t="shared" si="411"/>
        <v>0</v>
      </c>
      <c r="EV155" s="582"/>
      <c r="EW155" s="587">
        <f t="shared" si="412"/>
        <v>2.5103349078524557E-5</v>
      </c>
      <c r="EX155" s="582">
        <f t="shared" si="413"/>
        <v>230</v>
      </c>
      <c r="EY155" s="582">
        <f t="shared" si="414"/>
        <v>0</v>
      </c>
      <c r="EZ155" s="582">
        <f t="shared" si="415"/>
        <v>0</v>
      </c>
      <c r="FA155" s="582">
        <f t="shared" si="416"/>
        <v>0</v>
      </c>
      <c r="FB155" s="582">
        <f t="shared" si="417"/>
        <v>0</v>
      </c>
      <c r="FC155" s="582"/>
      <c r="FD155" s="582">
        <f t="shared" si="418"/>
        <v>0</v>
      </c>
      <c r="FE155" s="582"/>
      <c r="FF155" s="582">
        <f t="shared" si="419"/>
        <v>0</v>
      </c>
      <c r="FG155" s="582"/>
      <c r="FH155" s="582"/>
      <c r="FI155" s="582"/>
      <c r="FJ155" s="582"/>
      <c r="FK155" s="582">
        <f t="shared" si="420"/>
        <v>271.39999999999998</v>
      </c>
      <c r="FL155" s="582">
        <f t="shared" si="421"/>
        <v>0</v>
      </c>
      <c r="FM155" s="582">
        <f t="shared" si="422"/>
        <v>0</v>
      </c>
      <c r="FN155" s="582">
        <f t="shared" si="423"/>
        <v>0</v>
      </c>
      <c r="FO155" s="582">
        <f t="shared" si="424"/>
        <v>0</v>
      </c>
      <c r="FP155" s="582"/>
      <c r="FQ155" s="582">
        <f t="shared" si="425"/>
        <v>0</v>
      </c>
      <c r="FR155" s="582"/>
      <c r="FS155" s="582">
        <f t="shared" si="426"/>
        <v>0</v>
      </c>
      <c r="FT155" s="582"/>
      <c r="FU155" s="582"/>
      <c r="FV155" s="582"/>
      <c r="FW155" s="582"/>
      <c r="FX155" s="582"/>
      <c r="FY155" s="581" t="s">
        <v>417</v>
      </c>
      <c r="FZ155" s="582"/>
      <c r="GA155" s="582"/>
      <c r="GB155" s="582"/>
      <c r="GC155" s="582"/>
      <c r="GD155" s="582"/>
      <c r="GE155" s="582"/>
      <c r="GF155" s="599" t="s">
        <v>417</v>
      </c>
      <c r="GG155" s="582" t="s">
        <v>417</v>
      </c>
      <c r="GH155" s="582" t="s">
        <v>417</v>
      </c>
      <c r="GI155" s="582" t="s">
        <v>417</v>
      </c>
      <c r="GJ155" s="582" t="s">
        <v>417</v>
      </c>
      <c r="GK155" s="581" t="s">
        <v>419</v>
      </c>
      <c r="GL155" s="581" t="s">
        <v>418</v>
      </c>
      <c r="GM155" s="581" t="s">
        <v>419</v>
      </c>
      <c r="GN155" s="589"/>
      <c r="GO155" s="809"/>
      <c r="GP155" s="809" t="s">
        <v>1062</v>
      </c>
      <c r="GQ155" s="685"/>
      <c r="GR155" s="1002"/>
      <c r="GS155" s="590"/>
      <c r="GT155" s="811">
        <v>2</v>
      </c>
      <c r="GU155" s="811">
        <v>2</v>
      </c>
      <c r="GV155" s="590"/>
      <c r="GW155" s="590"/>
      <c r="GX155" s="590"/>
      <c r="GY155" s="590"/>
      <c r="GZ155" s="312">
        <v>4</v>
      </c>
      <c r="HA155" s="814">
        <f t="shared" si="427"/>
        <v>0</v>
      </c>
      <c r="HB155" s="815">
        <f t="shared" si="428"/>
        <v>0</v>
      </c>
      <c r="HC155" s="816">
        <f t="shared" si="429"/>
        <v>0</v>
      </c>
      <c r="HD155" s="815">
        <f t="shared" si="430"/>
        <v>0</v>
      </c>
      <c r="HE155" s="814">
        <f t="shared" si="431"/>
        <v>0</v>
      </c>
      <c r="HF155" s="815">
        <f t="shared" si="432"/>
        <v>0</v>
      </c>
      <c r="HG155" s="816">
        <f t="shared" si="433"/>
        <v>0</v>
      </c>
      <c r="HH155" s="815">
        <f t="shared" si="434"/>
        <v>0</v>
      </c>
      <c r="HI155" s="591">
        <f t="shared" si="384"/>
        <v>0</v>
      </c>
      <c r="HL155" s="688">
        <f t="shared" si="375"/>
        <v>0</v>
      </c>
    </row>
    <row r="156" spans="1:220" s="592" customFormat="1" ht="60" outlineLevel="1">
      <c r="A156" s="578" t="s">
        <v>388</v>
      </c>
      <c r="B156" s="579"/>
      <c r="C156" s="580">
        <v>115</v>
      </c>
      <c r="D156" s="580"/>
      <c r="E156" s="580"/>
      <c r="F156" s="272" t="s">
        <v>345</v>
      </c>
      <c r="G156" s="270"/>
      <c r="H156" s="270"/>
      <c r="I156" s="270"/>
      <c r="J156" s="581">
        <v>2010</v>
      </c>
      <c r="K156" s="581">
        <v>2010</v>
      </c>
      <c r="L156" s="581" t="s">
        <v>419</v>
      </c>
      <c r="M156" s="581" t="s">
        <v>419</v>
      </c>
      <c r="N156" s="581" t="s">
        <v>419</v>
      </c>
      <c r="O156" s="581" t="s">
        <v>419</v>
      </c>
      <c r="P156" s="273" t="s">
        <v>1337</v>
      </c>
      <c r="Q156" s="273">
        <v>1</v>
      </c>
      <c r="R156" s="273"/>
      <c r="S156" s="273">
        <v>4</v>
      </c>
      <c r="T156" s="273"/>
      <c r="U156" s="582"/>
      <c r="V156" s="582"/>
      <c r="W156" s="582"/>
      <c r="X156" s="582"/>
      <c r="Y156" s="583"/>
      <c r="Z156" s="582"/>
      <c r="AA156" s="582"/>
      <c r="AB156" s="582"/>
      <c r="AC156" s="583"/>
      <c r="AD156" s="583"/>
      <c r="AE156" s="583"/>
      <c r="AF156" s="583"/>
      <c r="AG156" s="582">
        <f t="shared" si="391"/>
        <v>0</v>
      </c>
      <c r="AH156" s="582">
        <f t="shared" si="392"/>
        <v>0</v>
      </c>
      <c r="AI156" s="582">
        <f t="shared" si="393"/>
        <v>0</v>
      </c>
      <c r="AJ156" s="582">
        <f t="shared" si="394"/>
        <v>0</v>
      </c>
      <c r="AK156" s="582">
        <f t="shared" si="395"/>
        <v>0</v>
      </c>
      <c r="AL156" s="582">
        <f t="shared" si="396"/>
        <v>0</v>
      </c>
      <c r="AM156" s="582"/>
      <c r="AN156" s="582"/>
      <c r="AO156" s="582">
        <f t="shared" si="397"/>
        <v>0</v>
      </c>
      <c r="AP156" s="582">
        <f t="shared" si="398"/>
        <v>0</v>
      </c>
      <c r="AQ156" s="582"/>
      <c r="AR156" s="582"/>
      <c r="AS156" s="582">
        <f t="shared" si="399"/>
        <v>0</v>
      </c>
      <c r="AT156" s="582">
        <f t="shared" si="400"/>
        <v>0</v>
      </c>
      <c r="AU156" s="582"/>
      <c r="AV156" s="582"/>
      <c r="AW156" s="582">
        <f t="shared" si="401"/>
        <v>0</v>
      </c>
      <c r="AX156" s="582">
        <f t="shared" si="402"/>
        <v>0</v>
      </c>
      <c r="AY156" s="582"/>
      <c r="AZ156" s="582"/>
      <c r="BA156" s="582"/>
      <c r="BB156" s="582"/>
      <c r="BC156" s="582"/>
      <c r="BD156" s="582"/>
      <c r="BE156" s="582"/>
      <c r="BF156" s="582"/>
      <c r="BG156" s="582"/>
      <c r="BH156" s="582"/>
      <c r="BI156" s="582">
        <v>0</v>
      </c>
      <c r="BJ156" s="582">
        <v>0</v>
      </c>
      <c r="BK156" s="582"/>
      <c r="BL156" s="582"/>
      <c r="BM156" s="582"/>
      <c r="BN156" s="582"/>
      <c r="BO156" s="582"/>
      <c r="BP156" s="582"/>
      <c r="BQ156" s="582"/>
      <c r="BR156" s="582"/>
      <c r="BS156" s="582"/>
      <c r="BT156" s="582"/>
      <c r="BU156" s="582">
        <f t="shared" si="403"/>
        <v>350</v>
      </c>
      <c r="BV156" s="582">
        <v>350</v>
      </c>
      <c r="BW156" s="582">
        <v>0</v>
      </c>
      <c r="BX156" s="582">
        <v>0</v>
      </c>
      <c r="BY156" s="582">
        <v>0</v>
      </c>
      <c r="BZ156" s="582">
        <v>350</v>
      </c>
      <c r="CA156" s="582"/>
      <c r="CB156" s="582"/>
      <c r="CC156" s="581" t="s">
        <v>425</v>
      </c>
      <c r="CD156" s="582">
        <v>0</v>
      </c>
      <c r="CE156" s="582">
        <v>0</v>
      </c>
      <c r="CF156" s="581">
        <v>0</v>
      </c>
      <c r="CG156" s="581">
        <v>0</v>
      </c>
      <c r="CH156" s="582"/>
      <c r="CI156" s="582"/>
      <c r="CJ156" s="582"/>
      <c r="CK156" s="582"/>
      <c r="CL156" s="582"/>
      <c r="CM156" s="582">
        <v>350</v>
      </c>
      <c r="CN156" s="582">
        <v>350</v>
      </c>
      <c r="CO156" s="582"/>
      <c r="CP156" s="582">
        <v>350</v>
      </c>
      <c r="CQ156" s="582">
        <f t="shared" si="404"/>
        <v>350</v>
      </c>
      <c r="CR156" s="582"/>
      <c r="CS156" s="582"/>
      <c r="CT156" s="582">
        <v>350</v>
      </c>
      <c r="CU156" s="582"/>
      <c r="CV156" s="582">
        <v>0</v>
      </c>
      <c r="CW156" s="582">
        <v>0</v>
      </c>
      <c r="CX156" s="582">
        <v>0</v>
      </c>
      <c r="CY156" s="809">
        <f t="shared" si="405"/>
        <v>0</v>
      </c>
      <c r="CZ156" s="582"/>
      <c r="DA156" s="582"/>
      <c r="DB156" s="582"/>
      <c r="DC156" s="582"/>
      <c r="DD156" s="582"/>
      <c r="DE156" s="582">
        <v>413</v>
      </c>
      <c r="DF156" s="582">
        <f t="shared" si="406"/>
        <v>413</v>
      </c>
      <c r="DG156" s="582"/>
      <c r="DH156" s="582"/>
      <c r="DI156" s="582"/>
      <c r="DJ156" s="582"/>
      <c r="DK156" s="582"/>
      <c r="DL156" s="582">
        <v>413</v>
      </c>
      <c r="DM156" s="582"/>
      <c r="DN156" s="582"/>
      <c r="DO156" s="582"/>
      <c r="DP156" s="582"/>
      <c r="DQ156" s="582">
        <v>0</v>
      </c>
      <c r="DR156" s="582">
        <v>0</v>
      </c>
      <c r="DS156" s="582">
        <v>0</v>
      </c>
      <c r="DT156" s="582"/>
      <c r="DU156" s="582"/>
      <c r="DV156" s="582"/>
      <c r="DW156" s="582"/>
      <c r="DX156" s="582">
        <v>413</v>
      </c>
      <c r="DY156" s="582"/>
      <c r="DZ156" s="582"/>
      <c r="EA156" s="582"/>
      <c r="EB156" s="582"/>
      <c r="EC156" s="582"/>
      <c r="ED156" s="582">
        <f t="shared" si="407"/>
        <v>0</v>
      </c>
      <c r="EE156" s="582"/>
      <c r="EF156" s="582"/>
      <c r="EG156" s="582">
        <f t="shared" si="408"/>
        <v>0</v>
      </c>
      <c r="EH156" s="582">
        <f t="shared" si="408"/>
        <v>0</v>
      </c>
      <c r="EI156" s="582"/>
      <c r="EJ156" s="582"/>
      <c r="EK156" s="582"/>
      <c r="EL156" s="582"/>
      <c r="EM156" s="582">
        <v>0</v>
      </c>
      <c r="EN156" s="582">
        <v>0</v>
      </c>
      <c r="EO156" s="582">
        <v>0</v>
      </c>
      <c r="EP156" s="582"/>
      <c r="EQ156" s="582"/>
      <c r="ER156" s="582">
        <f t="shared" si="409"/>
        <v>350</v>
      </c>
      <c r="ES156" s="584"/>
      <c r="ET156" s="585">
        <f t="shared" si="410"/>
        <v>63</v>
      </c>
      <c r="EU156" s="582">
        <f t="shared" si="411"/>
        <v>0</v>
      </c>
      <c r="EV156" s="582"/>
      <c r="EW156" s="587">
        <f t="shared" si="412"/>
        <v>3.8200748597754762E-5</v>
      </c>
      <c r="EX156" s="582">
        <f t="shared" si="413"/>
        <v>350</v>
      </c>
      <c r="EY156" s="582">
        <f t="shared" si="414"/>
        <v>0</v>
      </c>
      <c r="EZ156" s="582">
        <f t="shared" si="415"/>
        <v>0</v>
      </c>
      <c r="FA156" s="582">
        <f t="shared" si="416"/>
        <v>0</v>
      </c>
      <c r="FB156" s="582">
        <f t="shared" si="417"/>
        <v>0</v>
      </c>
      <c r="FC156" s="582"/>
      <c r="FD156" s="582">
        <f t="shared" si="418"/>
        <v>0</v>
      </c>
      <c r="FE156" s="582"/>
      <c r="FF156" s="582">
        <f t="shared" si="419"/>
        <v>0</v>
      </c>
      <c r="FG156" s="582"/>
      <c r="FH156" s="582"/>
      <c r="FI156" s="582"/>
      <c r="FJ156" s="582"/>
      <c r="FK156" s="582">
        <f t="shared" si="420"/>
        <v>413</v>
      </c>
      <c r="FL156" s="582">
        <f t="shared" si="421"/>
        <v>0</v>
      </c>
      <c r="FM156" s="582">
        <f t="shared" si="422"/>
        <v>0</v>
      </c>
      <c r="FN156" s="582">
        <f t="shared" si="423"/>
        <v>0</v>
      </c>
      <c r="FO156" s="582">
        <f t="shared" si="424"/>
        <v>0</v>
      </c>
      <c r="FP156" s="582"/>
      <c r="FQ156" s="582">
        <f t="shared" si="425"/>
        <v>0</v>
      </c>
      <c r="FR156" s="582"/>
      <c r="FS156" s="582">
        <f t="shared" si="426"/>
        <v>0</v>
      </c>
      <c r="FT156" s="582"/>
      <c r="FU156" s="582"/>
      <c r="FV156" s="582"/>
      <c r="FW156" s="582"/>
      <c r="FX156" s="582"/>
      <c r="FY156" s="581" t="s">
        <v>417</v>
      </c>
      <c r="FZ156" s="582"/>
      <c r="GA156" s="582"/>
      <c r="GB156" s="582"/>
      <c r="GC156" s="582"/>
      <c r="GD156" s="582"/>
      <c r="GE156" s="582"/>
      <c r="GF156" s="599" t="s">
        <v>417</v>
      </c>
      <c r="GG156" s="582" t="s">
        <v>417</v>
      </c>
      <c r="GH156" s="582" t="s">
        <v>417</v>
      </c>
      <c r="GI156" s="582" t="s">
        <v>417</v>
      </c>
      <c r="GJ156" s="582" t="s">
        <v>417</v>
      </c>
      <c r="GK156" s="581" t="s">
        <v>419</v>
      </c>
      <c r="GL156" s="581" t="s">
        <v>418</v>
      </c>
      <c r="GM156" s="581" t="s">
        <v>419</v>
      </c>
      <c r="GN156" s="589"/>
      <c r="GO156" s="809"/>
      <c r="GP156" s="809" t="s">
        <v>1062</v>
      </c>
      <c r="GQ156" s="685"/>
      <c r="GR156" s="1002"/>
      <c r="GS156" s="590"/>
      <c r="GT156" s="811">
        <v>2</v>
      </c>
      <c r="GU156" s="811">
        <v>2</v>
      </c>
      <c r="GV156" s="590"/>
      <c r="GW156" s="590"/>
      <c r="GX156" s="590"/>
      <c r="GY156" s="590"/>
      <c r="GZ156" s="312">
        <v>4</v>
      </c>
      <c r="HA156" s="814">
        <f t="shared" si="427"/>
        <v>0</v>
      </c>
      <c r="HB156" s="815">
        <f t="shared" si="428"/>
        <v>0</v>
      </c>
      <c r="HC156" s="816">
        <f t="shared" si="429"/>
        <v>0</v>
      </c>
      <c r="HD156" s="815">
        <f t="shared" si="430"/>
        <v>0</v>
      </c>
      <c r="HE156" s="814">
        <f t="shared" si="431"/>
        <v>0</v>
      </c>
      <c r="HF156" s="815">
        <f t="shared" si="432"/>
        <v>0</v>
      </c>
      <c r="HG156" s="816">
        <f t="shared" si="433"/>
        <v>0</v>
      </c>
      <c r="HH156" s="815">
        <f t="shared" si="434"/>
        <v>0</v>
      </c>
      <c r="HI156" s="591">
        <f t="shared" si="384"/>
        <v>0</v>
      </c>
      <c r="HL156" s="688">
        <f t="shared" si="375"/>
        <v>0</v>
      </c>
    </row>
    <row r="157" spans="1:220" s="592" customFormat="1" ht="36" outlineLevel="1">
      <c r="A157" s="578" t="s">
        <v>391</v>
      </c>
      <c r="B157" s="579"/>
      <c r="C157" s="580">
        <v>116</v>
      </c>
      <c r="D157" s="580"/>
      <c r="E157" s="580"/>
      <c r="F157" s="272" t="s">
        <v>346</v>
      </c>
      <c r="G157" s="270"/>
      <c r="H157" s="270"/>
      <c r="I157" s="270"/>
      <c r="J157" s="581">
        <v>2011</v>
      </c>
      <c r="K157" s="581">
        <v>2012</v>
      </c>
      <c r="L157" s="581" t="s">
        <v>419</v>
      </c>
      <c r="M157" s="581" t="s">
        <v>419</v>
      </c>
      <c r="N157" s="581" t="s">
        <v>419</v>
      </c>
      <c r="O157" s="581" t="s">
        <v>419</v>
      </c>
      <c r="P157" s="273"/>
      <c r="Q157" s="273" t="s">
        <v>419</v>
      </c>
      <c r="R157" s="273" t="s">
        <v>419</v>
      </c>
      <c r="S157" s="273" t="s">
        <v>419</v>
      </c>
      <c r="T157" s="273" t="s">
        <v>419</v>
      </c>
      <c r="U157" s="582"/>
      <c r="V157" s="582"/>
      <c r="W157" s="582"/>
      <c r="X157" s="582"/>
      <c r="Y157" s="583"/>
      <c r="Z157" s="582"/>
      <c r="AA157" s="582"/>
      <c r="AB157" s="582"/>
      <c r="AC157" s="583"/>
      <c r="AD157" s="583"/>
      <c r="AE157" s="583"/>
      <c r="AF157" s="583"/>
      <c r="AG157" s="582">
        <f t="shared" si="391"/>
        <v>0</v>
      </c>
      <c r="AH157" s="582">
        <f t="shared" si="392"/>
        <v>0</v>
      </c>
      <c r="AI157" s="582">
        <f t="shared" si="393"/>
        <v>0</v>
      </c>
      <c r="AJ157" s="582">
        <f t="shared" si="394"/>
        <v>0</v>
      </c>
      <c r="AK157" s="582">
        <f t="shared" si="395"/>
        <v>0</v>
      </c>
      <c r="AL157" s="582">
        <f t="shared" si="396"/>
        <v>0</v>
      </c>
      <c r="AM157" s="582"/>
      <c r="AN157" s="582"/>
      <c r="AO157" s="582">
        <f t="shared" si="397"/>
        <v>0</v>
      </c>
      <c r="AP157" s="582">
        <f t="shared" si="398"/>
        <v>0</v>
      </c>
      <c r="AQ157" s="582"/>
      <c r="AR157" s="582"/>
      <c r="AS157" s="582">
        <f t="shared" si="399"/>
        <v>0</v>
      </c>
      <c r="AT157" s="582">
        <f t="shared" si="400"/>
        <v>0</v>
      </c>
      <c r="AU157" s="582"/>
      <c r="AV157" s="582"/>
      <c r="AW157" s="582">
        <f t="shared" si="401"/>
        <v>0</v>
      </c>
      <c r="AX157" s="582">
        <f t="shared" si="402"/>
        <v>0</v>
      </c>
      <c r="AY157" s="582"/>
      <c r="AZ157" s="582"/>
      <c r="BA157" s="582"/>
      <c r="BB157" s="582"/>
      <c r="BC157" s="582"/>
      <c r="BD157" s="582"/>
      <c r="BE157" s="582"/>
      <c r="BF157" s="582"/>
      <c r="BG157" s="582"/>
      <c r="BH157" s="582"/>
      <c r="BI157" s="582">
        <v>0</v>
      </c>
      <c r="BJ157" s="582">
        <v>0</v>
      </c>
      <c r="BK157" s="582"/>
      <c r="BL157" s="582"/>
      <c r="BM157" s="582"/>
      <c r="BN157" s="582"/>
      <c r="BO157" s="582"/>
      <c r="BP157" s="582"/>
      <c r="BQ157" s="582"/>
      <c r="BR157" s="582"/>
      <c r="BS157" s="582"/>
      <c r="BT157" s="582"/>
      <c r="BU157" s="582">
        <f t="shared" si="403"/>
        <v>480</v>
      </c>
      <c r="BV157" s="582">
        <v>480</v>
      </c>
      <c r="BW157" s="582">
        <v>0</v>
      </c>
      <c r="BX157" s="582">
        <v>0</v>
      </c>
      <c r="BY157" s="582">
        <v>0</v>
      </c>
      <c r="BZ157" s="582">
        <v>480</v>
      </c>
      <c r="CA157" s="582"/>
      <c r="CB157" s="582"/>
      <c r="CC157" s="581" t="s">
        <v>425</v>
      </c>
      <c r="CD157" s="582">
        <v>0</v>
      </c>
      <c r="CE157" s="582">
        <v>0</v>
      </c>
      <c r="CF157" s="581">
        <v>0</v>
      </c>
      <c r="CG157" s="581">
        <v>0</v>
      </c>
      <c r="CH157" s="582"/>
      <c r="CI157" s="582"/>
      <c r="CJ157" s="582"/>
      <c r="CK157" s="582"/>
      <c r="CL157" s="582"/>
      <c r="CM157" s="582">
        <v>480</v>
      </c>
      <c r="CN157" s="582">
        <v>480</v>
      </c>
      <c r="CO157" s="582"/>
      <c r="CP157" s="582">
        <v>480</v>
      </c>
      <c r="CQ157" s="582">
        <f t="shared" si="404"/>
        <v>480</v>
      </c>
      <c r="CR157" s="582"/>
      <c r="CS157" s="582"/>
      <c r="CT157" s="582">
        <v>480</v>
      </c>
      <c r="CU157" s="582"/>
      <c r="CV157" s="582">
        <v>0</v>
      </c>
      <c r="CW157" s="582">
        <v>0</v>
      </c>
      <c r="CX157" s="582">
        <v>0</v>
      </c>
      <c r="CY157" s="809">
        <f t="shared" si="405"/>
        <v>0</v>
      </c>
      <c r="CZ157" s="582"/>
      <c r="DA157" s="582"/>
      <c r="DB157" s="582"/>
      <c r="DC157" s="582"/>
      <c r="DD157" s="582"/>
      <c r="DE157" s="582">
        <v>566.4</v>
      </c>
      <c r="DF157" s="582">
        <f t="shared" si="406"/>
        <v>566.4</v>
      </c>
      <c r="DG157" s="582"/>
      <c r="DH157" s="582"/>
      <c r="DI157" s="582"/>
      <c r="DJ157" s="582"/>
      <c r="DK157" s="582"/>
      <c r="DL157" s="582"/>
      <c r="DM157" s="582"/>
      <c r="DN157" s="582">
        <v>566.4</v>
      </c>
      <c r="DO157" s="582"/>
      <c r="DP157" s="582"/>
      <c r="DQ157" s="582">
        <v>0</v>
      </c>
      <c r="DR157" s="582">
        <v>0</v>
      </c>
      <c r="DS157" s="582">
        <v>0</v>
      </c>
      <c r="DT157" s="582"/>
      <c r="DU157" s="582"/>
      <c r="DV157" s="582"/>
      <c r="DW157" s="582"/>
      <c r="DX157" s="582">
        <v>566.4</v>
      </c>
      <c r="DY157" s="582"/>
      <c r="DZ157" s="582"/>
      <c r="EA157" s="582"/>
      <c r="EB157" s="582"/>
      <c r="EC157" s="582"/>
      <c r="ED157" s="582">
        <f t="shared" si="407"/>
        <v>0</v>
      </c>
      <c r="EE157" s="582"/>
      <c r="EF157" s="582"/>
      <c r="EG157" s="582">
        <f t="shared" si="408"/>
        <v>0</v>
      </c>
      <c r="EH157" s="582">
        <f t="shared" si="408"/>
        <v>0</v>
      </c>
      <c r="EI157" s="582"/>
      <c r="EJ157" s="582"/>
      <c r="EK157" s="582"/>
      <c r="EL157" s="582"/>
      <c r="EM157" s="582">
        <v>0</v>
      </c>
      <c r="EN157" s="582">
        <v>0</v>
      </c>
      <c r="EO157" s="582">
        <v>0</v>
      </c>
      <c r="EP157" s="582"/>
      <c r="EQ157" s="582"/>
      <c r="ER157" s="582">
        <f t="shared" si="409"/>
        <v>480</v>
      </c>
      <c r="ES157" s="584"/>
      <c r="ET157" s="585">
        <f t="shared" si="410"/>
        <v>86.399999999999991</v>
      </c>
      <c r="EU157" s="582">
        <f t="shared" si="411"/>
        <v>0</v>
      </c>
      <c r="EV157" s="582"/>
      <c r="EW157" s="587">
        <f t="shared" si="412"/>
        <v>5.2389598076920815E-5</v>
      </c>
      <c r="EX157" s="582">
        <f t="shared" si="413"/>
        <v>480</v>
      </c>
      <c r="EY157" s="582">
        <f t="shared" si="414"/>
        <v>0</v>
      </c>
      <c r="EZ157" s="582">
        <f t="shared" si="415"/>
        <v>0</v>
      </c>
      <c r="FA157" s="582">
        <f t="shared" si="416"/>
        <v>0</v>
      </c>
      <c r="FB157" s="582">
        <f t="shared" si="417"/>
        <v>0</v>
      </c>
      <c r="FC157" s="582"/>
      <c r="FD157" s="582">
        <f t="shared" si="418"/>
        <v>0</v>
      </c>
      <c r="FE157" s="582"/>
      <c r="FF157" s="582">
        <f t="shared" si="419"/>
        <v>0</v>
      </c>
      <c r="FG157" s="582"/>
      <c r="FH157" s="582"/>
      <c r="FI157" s="582"/>
      <c r="FJ157" s="582"/>
      <c r="FK157" s="582">
        <f t="shared" si="420"/>
        <v>566.4</v>
      </c>
      <c r="FL157" s="582">
        <f t="shared" si="421"/>
        <v>0</v>
      </c>
      <c r="FM157" s="582">
        <f t="shared" si="422"/>
        <v>0</v>
      </c>
      <c r="FN157" s="582">
        <f t="shared" si="423"/>
        <v>0</v>
      </c>
      <c r="FO157" s="582">
        <f t="shared" si="424"/>
        <v>0</v>
      </c>
      <c r="FP157" s="582"/>
      <c r="FQ157" s="582">
        <f t="shared" si="425"/>
        <v>0</v>
      </c>
      <c r="FR157" s="582"/>
      <c r="FS157" s="582">
        <f t="shared" si="426"/>
        <v>0</v>
      </c>
      <c r="FT157" s="582"/>
      <c r="FU157" s="582"/>
      <c r="FV157" s="582"/>
      <c r="FW157" s="582"/>
      <c r="FX157" s="582"/>
      <c r="FY157" s="581" t="s">
        <v>417</v>
      </c>
      <c r="FZ157" s="582"/>
      <c r="GA157" s="582"/>
      <c r="GB157" s="582"/>
      <c r="GC157" s="582"/>
      <c r="GD157" s="582"/>
      <c r="GE157" s="582"/>
      <c r="GF157" s="599" t="s">
        <v>417</v>
      </c>
      <c r="GG157" s="582" t="s">
        <v>417</v>
      </c>
      <c r="GH157" s="582" t="s">
        <v>417</v>
      </c>
      <c r="GI157" s="582" t="s">
        <v>417</v>
      </c>
      <c r="GJ157" s="582" t="s">
        <v>417</v>
      </c>
      <c r="GK157" s="581" t="s">
        <v>457</v>
      </c>
      <c r="GL157" s="581" t="s">
        <v>418</v>
      </c>
      <c r="GM157" s="581" t="s">
        <v>450</v>
      </c>
      <c r="GN157" s="589"/>
      <c r="GO157" s="809"/>
      <c r="GP157" s="809" t="s">
        <v>1062</v>
      </c>
      <c r="GQ157" s="685"/>
      <c r="GR157" s="1002"/>
      <c r="GS157" s="590"/>
      <c r="GT157" s="811">
        <v>2</v>
      </c>
      <c r="GU157" s="811">
        <v>2</v>
      </c>
      <c r="GV157" s="590"/>
      <c r="GW157" s="590"/>
      <c r="GX157" s="590"/>
      <c r="GY157" s="590"/>
      <c r="GZ157" s="312">
        <v>4</v>
      </c>
      <c r="HA157" s="814">
        <f t="shared" si="427"/>
        <v>0</v>
      </c>
      <c r="HB157" s="815">
        <f t="shared" si="428"/>
        <v>0</v>
      </c>
      <c r="HC157" s="816">
        <f t="shared" si="429"/>
        <v>0</v>
      </c>
      <c r="HD157" s="815">
        <f t="shared" si="430"/>
        <v>0</v>
      </c>
      <c r="HE157" s="814">
        <f t="shared" si="431"/>
        <v>0</v>
      </c>
      <c r="HF157" s="815">
        <f t="shared" si="432"/>
        <v>0</v>
      </c>
      <c r="HG157" s="816">
        <f t="shared" si="433"/>
        <v>0</v>
      </c>
      <c r="HH157" s="815">
        <f t="shared" si="434"/>
        <v>0</v>
      </c>
      <c r="HI157" s="591">
        <f t="shared" si="384"/>
        <v>0</v>
      </c>
      <c r="HL157" s="688">
        <f t="shared" si="375"/>
        <v>0</v>
      </c>
    </row>
    <row r="158" spans="1:220" s="592" customFormat="1" ht="36" outlineLevel="1">
      <c r="A158" s="578" t="s">
        <v>391</v>
      </c>
      <c r="B158" s="579"/>
      <c r="C158" s="580">
        <v>117</v>
      </c>
      <c r="D158" s="580"/>
      <c r="E158" s="580"/>
      <c r="F158" s="272" t="s">
        <v>347</v>
      </c>
      <c r="G158" s="270"/>
      <c r="H158" s="270"/>
      <c r="I158" s="270"/>
      <c r="J158" s="581">
        <v>2011</v>
      </c>
      <c r="K158" s="581">
        <v>2012</v>
      </c>
      <c r="L158" s="581" t="s">
        <v>419</v>
      </c>
      <c r="M158" s="581" t="s">
        <v>419</v>
      </c>
      <c r="N158" s="581" t="s">
        <v>419</v>
      </c>
      <c r="O158" s="581" t="s">
        <v>419</v>
      </c>
      <c r="P158" s="273"/>
      <c r="Q158" s="273" t="s">
        <v>419</v>
      </c>
      <c r="R158" s="273" t="s">
        <v>419</v>
      </c>
      <c r="S158" s="273" t="s">
        <v>419</v>
      </c>
      <c r="T158" s="273" t="s">
        <v>419</v>
      </c>
      <c r="U158" s="582"/>
      <c r="V158" s="582"/>
      <c r="W158" s="582"/>
      <c r="X158" s="582"/>
      <c r="Y158" s="583"/>
      <c r="Z158" s="582"/>
      <c r="AA158" s="582"/>
      <c r="AB158" s="582"/>
      <c r="AC158" s="583"/>
      <c r="AD158" s="583"/>
      <c r="AE158" s="583"/>
      <c r="AF158" s="583"/>
      <c r="AG158" s="582">
        <f t="shared" si="391"/>
        <v>0</v>
      </c>
      <c r="AH158" s="582">
        <f t="shared" si="392"/>
        <v>0</v>
      </c>
      <c r="AI158" s="582">
        <f t="shared" si="393"/>
        <v>0</v>
      </c>
      <c r="AJ158" s="582">
        <f t="shared" si="394"/>
        <v>0</v>
      </c>
      <c r="AK158" s="582">
        <f t="shared" si="395"/>
        <v>0</v>
      </c>
      <c r="AL158" s="582">
        <f t="shared" si="396"/>
        <v>0</v>
      </c>
      <c r="AM158" s="582"/>
      <c r="AN158" s="582"/>
      <c r="AO158" s="582">
        <f t="shared" si="397"/>
        <v>0</v>
      </c>
      <c r="AP158" s="582">
        <f t="shared" si="398"/>
        <v>0</v>
      </c>
      <c r="AQ158" s="582"/>
      <c r="AR158" s="582"/>
      <c r="AS158" s="582">
        <f t="shared" si="399"/>
        <v>0</v>
      </c>
      <c r="AT158" s="582">
        <f t="shared" si="400"/>
        <v>0</v>
      </c>
      <c r="AU158" s="582"/>
      <c r="AV158" s="582"/>
      <c r="AW158" s="582">
        <f t="shared" si="401"/>
        <v>0</v>
      </c>
      <c r="AX158" s="582">
        <f t="shared" si="402"/>
        <v>0</v>
      </c>
      <c r="AY158" s="582"/>
      <c r="AZ158" s="582"/>
      <c r="BA158" s="582"/>
      <c r="BB158" s="582"/>
      <c r="BC158" s="582"/>
      <c r="BD158" s="582"/>
      <c r="BE158" s="582"/>
      <c r="BF158" s="582"/>
      <c r="BG158" s="582"/>
      <c r="BH158" s="582"/>
      <c r="BI158" s="582">
        <v>0</v>
      </c>
      <c r="BJ158" s="582">
        <v>0</v>
      </c>
      <c r="BK158" s="582"/>
      <c r="BL158" s="582"/>
      <c r="BM158" s="582"/>
      <c r="BN158" s="582"/>
      <c r="BO158" s="582"/>
      <c r="BP158" s="582"/>
      <c r="BQ158" s="582"/>
      <c r="BR158" s="582"/>
      <c r="BS158" s="582"/>
      <c r="BT158" s="582"/>
      <c r="BU158" s="582">
        <f t="shared" si="403"/>
        <v>390</v>
      </c>
      <c r="BV158" s="582">
        <v>390</v>
      </c>
      <c r="BW158" s="582">
        <v>0</v>
      </c>
      <c r="BX158" s="582">
        <v>0</v>
      </c>
      <c r="BY158" s="582">
        <v>0</v>
      </c>
      <c r="BZ158" s="582">
        <v>390</v>
      </c>
      <c r="CA158" s="582"/>
      <c r="CB158" s="582"/>
      <c r="CC158" s="581" t="s">
        <v>425</v>
      </c>
      <c r="CD158" s="582">
        <v>0</v>
      </c>
      <c r="CE158" s="582">
        <v>0</v>
      </c>
      <c r="CF158" s="581">
        <v>0</v>
      </c>
      <c r="CG158" s="581">
        <v>0</v>
      </c>
      <c r="CH158" s="582"/>
      <c r="CI158" s="582"/>
      <c r="CJ158" s="582"/>
      <c r="CK158" s="582"/>
      <c r="CL158" s="582"/>
      <c r="CM158" s="582">
        <v>390</v>
      </c>
      <c r="CN158" s="582">
        <v>390</v>
      </c>
      <c r="CO158" s="582"/>
      <c r="CP158" s="582">
        <v>390</v>
      </c>
      <c r="CQ158" s="582">
        <f t="shared" si="404"/>
        <v>390</v>
      </c>
      <c r="CR158" s="582"/>
      <c r="CS158" s="582"/>
      <c r="CT158" s="582"/>
      <c r="CU158" s="582">
        <v>390</v>
      </c>
      <c r="CV158" s="582">
        <v>39</v>
      </c>
      <c r="CW158" s="582">
        <v>117</v>
      </c>
      <c r="CX158" s="582">
        <v>234</v>
      </c>
      <c r="CY158" s="809">
        <f t="shared" si="405"/>
        <v>0</v>
      </c>
      <c r="CZ158" s="582"/>
      <c r="DA158" s="582"/>
      <c r="DB158" s="582"/>
      <c r="DC158" s="582"/>
      <c r="DD158" s="582"/>
      <c r="DE158" s="582">
        <v>460.2</v>
      </c>
      <c r="DF158" s="582">
        <f t="shared" si="406"/>
        <v>460.2</v>
      </c>
      <c r="DG158" s="582"/>
      <c r="DH158" s="582"/>
      <c r="DI158" s="582"/>
      <c r="DJ158" s="582"/>
      <c r="DK158" s="582"/>
      <c r="DL158" s="582"/>
      <c r="DM158" s="582"/>
      <c r="DN158" s="582"/>
      <c r="DO158" s="582">
        <v>460.2</v>
      </c>
      <c r="DP158" s="582"/>
      <c r="DQ158" s="582">
        <v>46.02</v>
      </c>
      <c r="DR158" s="582">
        <v>138.06</v>
      </c>
      <c r="DS158" s="582">
        <v>276.12</v>
      </c>
      <c r="DT158" s="582"/>
      <c r="DU158" s="582"/>
      <c r="DV158" s="582"/>
      <c r="DW158" s="582"/>
      <c r="DX158" s="582">
        <v>460.2</v>
      </c>
      <c r="DY158" s="582"/>
      <c r="DZ158" s="582"/>
      <c r="EA158" s="582"/>
      <c r="EB158" s="582"/>
      <c r="EC158" s="582"/>
      <c r="ED158" s="582">
        <f t="shared" si="407"/>
        <v>0</v>
      </c>
      <c r="EE158" s="582"/>
      <c r="EF158" s="582"/>
      <c r="EG158" s="582">
        <f t="shared" si="408"/>
        <v>0</v>
      </c>
      <c r="EH158" s="582">
        <f t="shared" si="408"/>
        <v>0</v>
      </c>
      <c r="EI158" s="582"/>
      <c r="EJ158" s="582"/>
      <c r="EK158" s="582"/>
      <c r="EL158" s="582"/>
      <c r="EM158" s="582">
        <v>0</v>
      </c>
      <c r="EN158" s="582">
        <v>0</v>
      </c>
      <c r="EO158" s="582">
        <v>0</v>
      </c>
      <c r="EP158" s="582"/>
      <c r="EQ158" s="582"/>
      <c r="ER158" s="582">
        <f t="shared" si="409"/>
        <v>390</v>
      </c>
      <c r="ES158" s="584"/>
      <c r="ET158" s="585">
        <f t="shared" si="410"/>
        <v>70.2</v>
      </c>
      <c r="EU158" s="582">
        <f t="shared" si="411"/>
        <v>0</v>
      </c>
      <c r="EV158" s="582"/>
      <c r="EW158" s="587">
        <f t="shared" si="412"/>
        <v>4.2566548437498166E-5</v>
      </c>
      <c r="EX158" s="582">
        <f t="shared" si="413"/>
        <v>390</v>
      </c>
      <c r="EY158" s="582">
        <f t="shared" si="414"/>
        <v>0</v>
      </c>
      <c r="EZ158" s="582">
        <f t="shared" si="415"/>
        <v>0</v>
      </c>
      <c r="FA158" s="582">
        <f t="shared" si="416"/>
        <v>0</v>
      </c>
      <c r="FB158" s="582">
        <f t="shared" si="417"/>
        <v>0</v>
      </c>
      <c r="FC158" s="582"/>
      <c r="FD158" s="582">
        <f t="shared" si="418"/>
        <v>0</v>
      </c>
      <c r="FE158" s="582"/>
      <c r="FF158" s="582">
        <f t="shared" si="419"/>
        <v>0</v>
      </c>
      <c r="FG158" s="582"/>
      <c r="FH158" s="582"/>
      <c r="FI158" s="582"/>
      <c r="FJ158" s="582"/>
      <c r="FK158" s="582">
        <f t="shared" si="420"/>
        <v>460.2</v>
      </c>
      <c r="FL158" s="582">
        <f t="shared" si="421"/>
        <v>0</v>
      </c>
      <c r="FM158" s="582">
        <f t="shared" si="422"/>
        <v>0</v>
      </c>
      <c r="FN158" s="582">
        <f t="shared" si="423"/>
        <v>0</v>
      </c>
      <c r="FO158" s="582">
        <f t="shared" si="424"/>
        <v>0</v>
      </c>
      <c r="FP158" s="582"/>
      <c r="FQ158" s="582">
        <f t="shared" si="425"/>
        <v>0</v>
      </c>
      <c r="FR158" s="582"/>
      <c r="FS158" s="582">
        <f t="shared" si="426"/>
        <v>0</v>
      </c>
      <c r="FT158" s="582"/>
      <c r="FU158" s="582"/>
      <c r="FV158" s="582"/>
      <c r="FW158" s="582"/>
      <c r="FX158" s="582"/>
      <c r="FY158" s="581" t="s">
        <v>417</v>
      </c>
      <c r="FZ158" s="582"/>
      <c r="GA158" s="582"/>
      <c r="GB158" s="582"/>
      <c r="GC158" s="582"/>
      <c r="GD158" s="582"/>
      <c r="GE158" s="582"/>
      <c r="GF158" s="599" t="s">
        <v>417</v>
      </c>
      <c r="GG158" s="582" t="s">
        <v>417</v>
      </c>
      <c r="GH158" s="582" t="s">
        <v>417</v>
      </c>
      <c r="GI158" s="582" t="s">
        <v>417</v>
      </c>
      <c r="GJ158" s="582" t="s">
        <v>417</v>
      </c>
      <c r="GK158" s="581" t="s">
        <v>449</v>
      </c>
      <c r="GL158" s="581" t="s">
        <v>418</v>
      </c>
      <c r="GM158" s="581" t="s">
        <v>450</v>
      </c>
      <c r="GN158" s="589"/>
      <c r="GO158" s="809"/>
      <c r="GP158" s="809" t="s">
        <v>1062</v>
      </c>
      <c r="GQ158" s="685"/>
      <c r="GR158" s="1002"/>
      <c r="GS158" s="590"/>
      <c r="GT158" s="811">
        <v>2</v>
      </c>
      <c r="GU158" s="811">
        <v>2</v>
      </c>
      <c r="GV158" s="590"/>
      <c r="GW158" s="590"/>
      <c r="GX158" s="590"/>
      <c r="GY158" s="590"/>
      <c r="GZ158" s="312">
        <v>4</v>
      </c>
      <c r="HA158" s="814">
        <f t="shared" si="427"/>
        <v>0</v>
      </c>
      <c r="HB158" s="815">
        <f t="shared" si="428"/>
        <v>0</v>
      </c>
      <c r="HC158" s="816">
        <f t="shared" si="429"/>
        <v>0</v>
      </c>
      <c r="HD158" s="815">
        <f t="shared" si="430"/>
        <v>0</v>
      </c>
      <c r="HE158" s="814">
        <f t="shared" si="431"/>
        <v>0</v>
      </c>
      <c r="HF158" s="815">
        <f t="shared" si="432"/>
        <v>0</v>
      </c>
      <c r="HG158" s="816">
        <f t="shared" si="433"/>
        <v>0</v>
      </c>
      <c r="HH158" s="815">
        <f t="shared" si="434"/>
        <v>0</v>
      </c>
      <c r="HI158" s="591">
        <f t="shared" si="384"/>
        <v>0</v>
      </c>
      <c r="HL158" s="688">
        <f t="shared" si="375"/>
        <v>0</v>
      </c>
    </row>
    <row r="159" spans="1:220" s="592" customFormat="1" ht="36" outlineLevel="1">
      <c r="A159" s="578" t="s">
        <v>391</v>
      </c>
      <c r="B159" s="579"/>
      <c r="C159" s="580">
        <v>118</v>
      </c>
      <c r="D159" s="580"/>
      <c r="E159" s="580"/>
      <c r="F159" s="272" t="s">
        <v>348</v>
      </c>
      <c r="G159" s="270"/>
      <c r="H159" s="270"/>
      <c r="I159" s="270"/>
      <c r="J159" s="581">
        <v>2011</v>
      </c>
      <c r="K159" s="581">
        <v>2012</v>
      </c>
      <c r="L159" s="581" t="s">
        <v>419</v>
      </c>
      <c r="M159" s="581" t="s">
        <v>419</v>
      </c>
      <c r="N159" s="581" t="s">
        <v>419</v>
      </c>
      <c r="O159" s="581" t="s">
        <v>419</v>
      </c>
      <c r="P159" s="273"/>
      <c r="Q159" s="273" t="s">
        <v>419</v>
      </c>
      <c r="R159" s="273" t="s">
        <v>419</v>
      </c>
      <c r="S159" s="273" t="s">
        <v>419</v>
      </c>
      <c r="T159" s="273" t="s">
        <v>419</v>
      </c>
      <c r="U159" s="582"/>
      <c r="V159" s="582"/>
      <c r="W159" s="582"/>
      <c r="X159" s="582"/>
      <c r="Y159" s="583"/>
      <c r="Z159" s="582"/>
      <c r="AA159" s="582"/>
      <c r="AB159" s="582"/>
      <c r="AC159" s="583"/>
      <c r="AD159" s="583"/>
      <c r="AE159" s="583"/>
      <c r="AF159" s="583"/>
      <c r="AG159" s="582">
        <f t="shared" si="391"/>
        <v>0</v>
      </c>
      <c r="AH159" s="582">
        <f t="shared" si="392"/>
        <v>0</v>
      </c>
      <c r="AI159" s="582">
        <f t="shared" si="393"/>
        <v>0</v>
      </c>
      <c r="AJ159" s="582">
        <f t="shared" si="394"/>
        <v>0</v>
      </c>
      <c r="AK159" s="582">
        <f t="shared" si="395"/>
        <v>0</v>
      </c>
      <c r="AL159" s="582">
        <f t="shared" si="396"/>
        <v>0</v>
      </c>
      <c r="AM159" s="582"/>
      <c r="AN159" s="582"/>
      <c r="AO159" s="582">
        <f t="shared" si="397"/>
        <v>0</v>
      </c>
      <c r="AP159" s="582">
        <f t="shared" si="398"/>
        <v>0</v>
      </c>
      <c r="AQ159" s="582"/>
      <c r="AR159" s="582"/>
      <c r="AS159" s="582">
        <f t="shared" si="399"/>
        <v>0</v>
      </c>
      <c r="AT159" s="582">
        <f t="shared" si="400"/>
        <v>0</v>
      </c>
      <c r="AU159" s="582"/>
      <c r="AV159" s="582"/>
      <c r="AW159" s="582">
        <f t="shared" si="401"/>
        <v>0</v>
      </c>
      <c r="AX159" s="582">
        <f t="shared" si="402"/>
        <v>0</v>
      </c>
      <c r="AY159" s="582"/>
      <c r="AZ159" s="582"/>
      <c r="BA159" s="582"/>
      <c r="BB159" s="582"/>
      <c r="BC159" s="582"/>
      <c r="BD159" s="582"/>
      <c r="BE159" s="582"/>
      <c r="BF159" s="582"/>
      <c r="BG159" s="582"/>
      <c r="BH159" s="582"/>
      <c r="BI159" s="582">
        <v>0</v>
      </c>
      <c r="BJ159" s="582">
        <v>0</v>
      </c>
      <c r="BK159" s="582"/>
      <c r="BL159" s="582"/>
      <c r="BM159" s="582"/>
      <c r="BN159" s="582"/>
      <c r="BO159" s="582"/>
      <c r="BP159" s="582"/>
      <c r="BQ159" s="582"/>
      <c r="BR159" s="582"/>
      <c r="BS159" s="582"/>
      <c r="BT159" s="582"/>
      <c r="BU159" s="582">
        <f t="shared" si="403"/>
        <v>410</v>
      </c>
      <c r="BV159" s="582">
        <v>410</v>
      </c>
      <c r="BW159" s="582">
        <v>0</v>
      </c>
      <c r="BX159" s="582">
        <v>0</v>
      </c>
      <c r="BY159" s="582">
        <v>0</v>
      </c>
      <c r="BZ159" s="582">
        <v>410</v>
      </c>
      <c r="CA159" s="582"/>
      <c r="CB159" s="582"/>
      <c r="CC159" s="581" t="s">
        <v>425</v>
      </c>
      <c r="CD159" s="582">
        <v>0</v>
      </c>
      <c r="CE159" s="582">
        <v>0</v>
      </c>
      <c r="CF159" s="581">
        <v>0</v>
      </c>
      <c r="CG159" s="581">
        <v>0</v>
      </c>
      <c r="CH159" s="582"/>
      <c r="CI159" s="582"/>
      <c r="CJ159" s="582"/>
      <c r="CK159" s="582"/>
      <c r="CL159" s="582"/>
      <c r="CM159" s="582">
        <v>410</v>
      </c>
      <c r="CN159" s="582">
        <v>410</v>
      </c>
      <c r="CO159" s="582"/>
      <c r="CP159" s="582">
        <v>410</v>
      </c>
      <c r="CQ159" s="582">
        <f t="shared" si="404"/>
        <v>410</v>
      </c>
      <c r="CR159" s="582"/>
      <c r="CS159" s="582">
        <v>410</v>
      </c>
      <c r="CT159" s="582"/>
      <c r="CU159" s="582"/>
      <c r="CV159" s="582">
        <v>0</v>
      </c>
      <c r="CW159" s="582">
        <v>0</v>
      </c>
      <c r="CX159" s="582">
        <v>0</v>
      </c>
      <c r="CY159" s="809">
        <f t="shared" si="405"/>
        <v>0</v>
      </c>
      <c r="CZ159" s="582"/>
      <c r="DA159" s="582"/>
      <c r="DB159" s="582"/>
      <c r="DC159" s="582"/>
      <c r="DD159" s="582"/>
      <c r="DE159" s="582">
        <v>483.8</v>
      </c>
      <c r="DF159" s="582">
        <f t="shared" si="406"/>
        <v>483.8</v>
      </c>
      <c r="DG159" s="582"/>
      <c r="DH159" s="582"/>
      <c r="DI159" s="582"/>
      <c r="DJ159" s="582"/>
      <c r="DK159" s="582"/>
      <c r="DL159" s="582">
        <v>483.8</v>
      </c>
      <c r="DM159" s="582"/>
      <c r="DN159" s="582"/>
      <c r="DO159" s="582"/>
      <c r="DP159" s="582"/>
      <c r="DQ159" s="582">
        <v>0</v>
      </c>
      <c r="DR159" s="582">
        <v>0</v>
      </c>
      <c r="DS159" s="582">
        <v>0</v>
      </c>
      <c r="DT159" s="582"/>
      <c r="DU159" s="582"/>
      <c r="DV159" s="582"/>
      <c r="DW159" s="582"/>
      <c r="DX159" s="582">
        <v>483.8</v>
      </c>
      <c r="DY159" s="582"/>
      <c r="DZ159" s="582"/>
      <c r="EA159" s="582"/>
      <c r="EB159" s="582"/>
      <c r="EC159" s="582"/>
      <c r="ED159" s="582">
        <f t="shared" si="407"/>
        <v>0</v>
      </c>
      <c r="EE159" s="582"/>
      <c r="EF159" s="582"/>
      <c r="EG159" s="582">
        <f t="shared" si="408"/>
        <v>0</v>
      </c>
      <c r="EH159" s="582">
        <f t="shared" si="408"/>
        <v>0</v>
      </c>
      <c r="EI159" s="582"/>
      <c r="EJ159" s="582"/>
      <c r="EK159" s="582"/>
      <c r="EL159" s="582"/>
      <c r="EM159" s="582">
        <v>0</v>
      </c>
      <c r="EN159" s="582">
        <v>0</v>
      </c>
      <c r="EO159" s="582">
        <v>0</v>
      </c>
      <c r="EP159" s="582"/>
      <c r="EQ159" s="582"/>
      <c r="ER159" s="582">
        <f t="shared" si="409"/>
        <v>410</v>
      </c>
      <c r="ES159" s="584"/>
      <c r="ET159" s="585">
        <f t="shared" si="410"/>
        <v>73.8</v>
      </c>
      <c r="EU159" s="582">
        <f t="shared" si="411"/>
        <v>0</v>
      </c>
      <c r="EV159" s="582"/>
      <c r="EW159" s="587">
        <f t="shared" si="412"/>
        <v>4.4749448357369862E-5</v>
      </c>
      <c r="EX159" s="582">
        <f t="shared" si="413"/>
        <v>410</v>
      </c>
      <c r="EY159" s="582">
        <f t="shared" si="414"/>
        <v>0</v>
      </c>
      <c r="EZ159" s="582">
        <f t="shared" si="415"/>
        <v>0</v>
      </c>
      <c r="FA159" s="582">
        <f t="shared" si="416"/>
        <v>0</v>
      </c>
      <c r="FB159" s="582">
        <f t="shared" si="417"/>
        <v>0</v>
      </c>
      <c r="FC159" s="582"/>
      <c r="FD159" s="582">
        <f t="shared" si="418"/>
        <v>0</v>
      </c>
      <c r="FE159" s="582"/>
      <c r="FF159" s="582">
        <f t="shared" si="419"/>
        <v>0</v>
      </c>
      <c r="FG159" s="582"/>
      <c r="FH159" s="582"/>
      <c r="FI159" s="582"/>
      <c r="FJ159" s="582"/>
      <c r="FK159" s="582">
        <f t="shared" si="420"/>
        <v>483.8</v>
      </c>
      <c r="FL159" s="582">
        <f t="shared" si="421"/>
        <v>0</v>
      </c>
      <c r="FM159" s="582">
        <f t="shared" si="422"/>
        <v>0</v>
      </c>
      <c r="FN159" s="582">
        <f t="shared" si="423"/>
        <v>0</v>
      </c>
      <c r="FO159" s="582">
        <f t="shared" si="424"/>
        <v>0</v>
      </c>
      <c r="FP159" s="582"/>
      <c r="FQ159" s="582">
        <f t="shared" si="425"/>
        <v>0</v>
      </c>
      <c r="FR159" s="582"/>
      <c r="FS159" s="582">
        <f t="shared" si="426"/>
        <v>0</v>
      </c>
      <c r="FT159" s="582"/>
      <c r="FU159" s="582"/>
      <c r="FV159" s="582"/>
      <c r="FW159" s="582"/>
      <c r="FX159" s="582"/>
      <c r="FY159" s="581" t="s">
        <v>417</v>
      </c>
      <c r="FZ159" s="582"/>
      <c r="GA159" s="582"/>
      <c r="GB159" s="582"/>
      <c r="GC159" s="582"/>
      <c r="GD159" s="582"/>
      <c r="GE159" s="582"/>
      <c r="GF159" s="599" t="s">
        <v>417</v>
      </c>
      <c r="GG159" s="582" t="s">
        <v>417</v>
      </c>
      <c r="GH159" s="582" t="s">
        <v>417</v>
      </c>
      <c r="GI159" s="582" t="s">
        <v>417</v>
      </c>
      <c r="GJ159" s="582" t="s">
        <v>417</v>
      </c>
      <c r="GK159" s="581" t="s">
        <v>442</v>
      </c>
      <c r="GL159" s="581" t="s">
        <v>417</v>
      </c>
      <c r="GM159" s="581" t="s">
        <v>443</v>
      </c>
      <c r="GN159" s="589"/>
      <c r="GO159" s="809"/>
      <c r="GP159" s="809" t="s">
        <v>1062</v>
      </c>
      <c r="GQ159" s="685"/>
      <c r="GR159" s="1002"/>
      <c r="GS159" s="590"/>
      <c r="GT159" s="811">
        <v>2</v>
      </c>
      <c r="GU159" s="811">
        <v>2</v>
      </c>
      <c r="GV159" s="590"/>
      <c r="GW159" s="590"/>
      <c r="GX159" s="590"/>
      <c r="GY159" s="590"/>
      <c r="GZ159" s="312">
        <v>4</v>
      </c>
      <c r="HA159" s="814">
        <f t="shared" si="427"/>
        <v>0</v>
      </c>
      <c r="HB159" s="815">
        <f t="shared" si="428"/>
        <v>0</v>
      </c>
      <c r="HC159" s="816">
        <f t="shared" si="429"/>
        <v>0</v>
      </c>
      <c r="HD159" s="815">
        <f t="shared" si="430"/>
        <v>0</v>
      </c>
      <c r="HE159" s="814">
        <f t="shared" si="431"/>
        <v>0</v>
      </c>
      <c r="HF159" s="815">
        <f t="shared" si="432"/>
        <v>0</v>
      </c>
      <c r="HG159" s="816">
        <f t="shared" si="433"/>
        <v>0</v>
      </c>
      <c r="HH159" s="815">
        <f t="shared" si="434"/>
        <v>0</v>
      </c>
      <c r="HI159" s="591">
        <f t="shared" si="384"/>
        <v>0</v>
      </c>
      <c r="HL159" s="688">
        <f t="shared" si="375"/>
        <v>0</v>
      </c>
    </row>
    <row r="160" spans="1:220" s="592" customFormat="1" ht="36" outlineLevel="1">
      <c r="A160" s="578" t="s">
        <v>391</v>
      </c>
      <c r="B160" s="579"/>
      <c r="C160" s="580">
        <v>119</v>
      </c>
      <c r="D160" s="580"/>
      <c r="E160" s="580"/>
      <c r="F160" s="272" t="s">
        <v>349</v>
      </c>
      <c r="G160" s="270"/>
      <c r="H160" s="270"/>
      <c r="I160" s="270"/>
      <c r="J160" s="581">
        <v>2011</v>
      </c>
      <c r="K160" s="581">
        <v>2012</v>
      </c>
      <c r="L160" s="581" t="s">
        <v>419</v>
      </c>
      <c r="M160" s="581" t="s">
        <v>419</v>
      </c>
      <c r="N160" s="581" t="s">
        <v>419</v>
      </c>
      <c r="O160" s="581" t="s">
        <v>419</v>
      </c>
      <c r="P160" s="273"/>
      <c r="Q160" s="273" t="s">
        <v>419</v>
      </c>
      <c r="R160" s="273" t="s">
        <v>419</v>
      </c>
      <c r="S160" s="273" t="s">
        <v>419</v>
      </c>
      <c r="T160" s="273" t="s">
        <v>419</v>
      </c>
      <c r="U160" s="582"/>
      <c r="V160" s="582"/>
      <c r="W160" s="582"/>
      <c r="X160" s="582"/>
      <c r="Y160" s="583"/>
      <c r="Z160" s="582"/>
      <c r="AA160" s="582"/>
      <c r="AB160" s="582"/>
      <c r="AC160" s="583"/>
      <c r="AD160" s="583"/>
      <c r="AE160" s="583"/>
      <c r="AF160" s="583"/>
      <c r="AG160" s="582">
        <f t="shared" si="391"/>
        <v>0</v>
      </c>
      <c r="AH160" s="582">
        <f t="shared" si="392"/>
        <v>0</v>
      </c>
      <c r="AI160" s="582">
        <f t="shared" si="393"/>
        <v>0</v>
      </c>
      <c r="AJ160" s="582">
        <f t="shared" si="394"/>
        <v>0</v>
      </c>
      <c r="AK160" s="582">
        <f t="shared" si="395"/>
        <v>0</v>
      </c>
      <c r="AL160" s="582">
        <f t="shared" si="396"/>
        <v>0</v>
      </c>
      <c r="AM160" s="582"/>
      <c r="AN160" s="582"/>
      <c r="AO160" s="582">
        <f t="shared" si="397"/>
        <v>0</v>
      </c>
      <c r="AP160" s="582">
        <f t="shared" si="398"/>
        <v>0</v>
      </c>
      <c r="AQ160" s="582"/>
      <c r="AR160" s="582"/>
      <c r="AS160" s="582">
        <f t="shared" si="399"/>
        <v>0</v>
      </c>
      <c r="AT160" s="582">
        <f t="shared" si="400"/>
        <v>0</v>
      </c>
      <c r="AU160" s="582"/>
      <c r="AV160" s="582"/>
      <c r="AW160" s="582">
        <f t="shared" si="401"/>
        <v>0</v>
      </c>
      <c r="AX160" s="582">
        <f t="shared" si="402"/>
        <v>0</v>
      </c>
      <c r="AY160" s="582"/>
      <c r="AZ160" s="582"/>
      <c r="BA160" s="582"/>
      <c r="BB160" s="582"/>
      <c r="BC160" s="582"/>
      <c r="BD160" s="582"/>
      <c r="BE160" s="582"/>
      <c r="BF160" s="582"/>
      <c r="BG160" s="582"/>
      <c r="BH160" s="582"/>
      <c r="BI160" s="582">
        <v>0</v>
      </c>
      <c r="BJ160" s="582">
        <v>0</v>
      </c>
      <c r="BK160" s="582"/>
      <c r="BL160" s="582"/>
      <c r="BM160" s="582"/>
      <c r="BN160" s="582"/>
      <c r="BO160" s="582"/>
      <c r="BP160" s="582"/>
      <c r="BQ160" s="582"/>
      <c r="BR160" s="582"/>
      <c r="BS160" s="582"/>
      <c r="BT160" s="582"/>
      <c r="BU160" s="582">
        <f t="shared" si="403"/>
        <v>430</v>
      </c>
      <c r="BV160" s="582">
        <v>430</v>
      </c>
      <c r="BW160" s="582">
        <v>0</v>
      </c>
      <c r="BX160" s="582">
        <v>0</v>
      </c>
      <c r="BY160" s="582">
        <v>0</v>
      </c>
      <c r="BZ160" s="582">
        <v>430</v>
      </c>
      <c r="CA160" s="582"/>
      <c r="CB160" s="582"/>
      <c r="CC160" s="581" t="s">
        <v>425</v>
      </c>
      <c r="CD160" s="582">
        <v>0</v>
      </c>
      <c r="CE160" s="582">
        <v>0</v>
      </c>
      <c r="CF160" s="581">
        <v>0</v>
      </c>
      <c r="CG160" s="581">
        <v>0</v>
      </c>
      <c r="CH160" s="582"/>
      <c r="CI160" s="582"/>
      <c r="CJ160" s="582"/>
      <c r="CK160" s="582"/>
      <c r="CL160" s="582"/>
      <c r="CM160" s="582">
        <v>430</v>
      </c>
      <c r="CN160" s="582">
        <v>430</v>
      </c>
      <c r="CO160" s="582"/>
      <c r="CP160" s="582">
        <v>430</v>
      </c>
      <c r="CQ160" s="582">
        <f t="shared" si="404"/>
        <v>430</v>
      </c>
      <c r="CR160" s="582"/>
      <c r="CS160" s="582">
        <v>430</v>
      </c>
      <c r="CT160" s="582"/>
      <c r="CU160" s="582"/>
      <c r="CV160" s="582">
        <v>0</v>
      </c>
      <c r="CW160" s="582">
        <v>0</v>
      </c>
      <c r="CX160" s="582">
        <v>0</v>
      </c>
      <c r="CY160" s="809">
        <f t="shared" si="405"/>
        <v>0</v>
      </c>
      <c r="CZ160" s="582"/>
      <c r="DA160" s="582"/>
      <c r="DB160" s="582"/>
      <c r="DC160" s="582"/>
      <c r="DD160" s="582"/>
      <c r="DE160" s="582">
        <v>507.4</v>
      </c>
      <c r="DF160" s="582">
        <f t="shared" si="406"/>
        <v>507.4</v>
      </c>
      <c r="DG160" s="582"/>
      <c r="DH160" s="582"/>
      <c r="DI160" s="582"/>
      <c r="DJ160" s="582"/>
      <c r="DK160" s="582"/>
      <c r="DL160" s="582">
        <v>507.4</v>
      </c>
      <c r="DM160" s="582"/>
      <c r="DN160" s="582"/>
      <c r="DO160" s="582"/>
      <c r="DP160" s="582"/>
      <c r="DQ160" s="582">
        <v>0</v>
      </c>
      <c r="DR160" s="582">
        <v>0</v>
      </c>
      <c r="DS160" s="582">
        <v>0</v>
      </c>
      <c r="DT160" s="582"/>
      <c r="DU160" s="582"/>
      <c r="DV160" s="582"/>
      <c r="DW160" s="582"/>
      <c r="DX160" s="582">
        <v>507.4</v>
      </c>
      <c r="DY160" s="582"/>
      <c r="DZ160" s="582"/>
      <c r="EA160" s="582"/>
      <c r="EB160" s="582"/>
      <c r="EC160" s="582"/>
      <c r="ED160" s="582">
        <f t="shared" si="407"/>
        <v>0</v>
      </c>
      <c r="EE160" s="582"/>
      <c r="EF160" s="582"/>
      <c r="EG160" s="582">
        <f t="shared" si="408"/>
        <v>0</v>
      </c>
      <c r="EH160" s="582">
        <f t="shared" si="408"/>
        <v>0</v>
      </c>
      <c r="EI160" s="582"/>
      <c r="EJ160" s="582"/>
      <c r="EK160" s="582"/>
      <c r="EL160" s="582"/>
      <c r="EM160" s="582">
        <v>0</v>
      </c>
      <c r="EN160" s="582">
        <v>0</v>
      </c>
      <c r="EO160" s="582">
        <v>0</v>
      </c>
      <c r="EP160" s="582"/>
      <c r="EQ160" s="582"/>
      <c r="ER160" s="582">
        <f t="shared" si="409"/>
        <v>430</v>
      </c>
      <c r="ES160" s="584"/>
      <c r="ET160" s="585">
        <f t="shared" si="410"/>
        <v>77.399999999999991</v>
      </c>
      <c r="EU160" s="582">
        <f t="shared" si="411"/>
        <v>0</v>
      </c>
      <c r="EV160" s="582"/>
      <c r="EW160" s="587">
        <f t="shared" si="412"/>
        <v>4.6932348277241564E-5</v>
      </c>
      <c r="EX160" s="582">
        <f t="shared" si="413"/>
        <v>430</v>
      </c>
      <c r="EY160" s="582">
        <f t="shared" si="414"/>
        <v>0</v>
      </c>
      <c r="EZ160" s="582">
        <f t="shared" si="415"/>
        <v>0</v>
      </c>
      <c r="FA160" s="582">
        <f t="shared" si="416"/>
        <v>0</v>
      </c>
      <c r="FB160" s="582">
        <f t="shared" si="417"/>
        <v>0</v>
      </c>
      <c r="FC160" s="582"/>
      <c r="FD160" s="582">
        <f t="shared" si="418"/>
        <v>0</v>
      </c>
      <c r="FE160" s="582"/>
      <c r="FF160" s="582">
        <f t="shared" si="419"/>
        <v>0</v>
      </c>
      <c r="FG160" s="582"/>
      <c r="FH160" s="582"/>
      <c r="FI160" s="582"/>
      <c r="FJ160" s="582"/>
      <c r="FK160" s="582">
        <f t="shared" si="420"/>
        <v>507.4</v>
      </c>
      <c r="FL160" s="582">
        <f t="shared" si="421"/>
        <v>0</v>
      </c>
      <c r="FM160" s="582">
        <f t="shared" si="422"/>
        <v>0</v>
      </c>
      <c r="FN160" s="582">
        <f t="shared" si="423"/>
        <v>0</v>
      </c>
      <c r="FO160" s="582">
        <f t="shared" si="424"/>
        <v>0</v>
      </c>
      <c r="FP160" s="582"/>
      <c r="FQ160" s="582">
        <f t="shared" si="425"/>
        <v>0</v>
      </c>
      <c r="FR160" s="582"/>
      <c r="FS160" s="582">
        <f t="shared" si="426"/>
        <v>0</v>
      </c>
      <c r="FT160" s="582"/>
      <c r="FU160" s="582"/>
      <c r="FV160" s="582"/>
      <c r="FW160" s="582"/>
      <c r="FX160" s="582"/>
      <c r="FY160" s="581" t="s">
        <v>417</v>
      </c>
      <c r="FZ160" s="582"/>
      <c r="GA160" s="582"/>
      <c r="GB160" s="582"/>
      <c r="GC160" s="582"/>
      <c r="GD160" s="582"/>
      <c r="GE160" s="582"/>
      <c r="GF160" s="599" t="s">
        <v>417</v>
      </c>
      <c r="GG160" s="582" t="s">
        <v>417</v>
      </c>
      <c r="GH160" s="582" t="s">
        <v>417</v>
      </c>
      <c r="GI160" s="582" t="s">
        <v>417</v>
      </c>
      <c r="GJ160" s="582" t="s">
        <v>417</v>
      </c>
      <c r="GK160" s="581" t="s">
        <v>442</v>
      </c>
      <c r="GL160" s="581" t="s">
        <v>417</v>
      </c>
      <c r="GM160" s="581" t="s">
        <v>443</v>
      </c>
      <c r="GN160" s="589"/>
      <c r="GO160" s="809"/>
      <c r="GP160" s="809" t="s">
        <v>1062</v>
      </c>
      <c r="GQ160" s="685"/>
      <c r="GR160" s="1002"/>
      <c r="GS160" s="590"/>
      <c r="GT160" s="811">
        <v>2</v>
      </c>
      <c r="GU160" s="811">
        <v>2</v>
      </c>
      <c r="GV160" s="590"/>
      <c r="GW160" s="590"/>
      <c r="GX160" s="590"/>
      <c r="GY160" s="590"/>
      <c r="GZ160" s="312">
        <v>4</v>
      </c>
      <c r="HA160" s="814">
        <f t="shared" si="427"/>
        <v>0</v>
      </c>
      <c r="HB160" s="815">
        <f t="shared" si="428"/>
        <v>0</v>
      </c>
      <c r="HC160" s="816">
        <f t="shared" si="429"/>
        <v>0</v>
      </c>
      <c r="HD160" s="815">
        <f t="shared" si="430"/>
        <v>0</v>
      </c>
      <c r="HE160" s="814">
        <f t="shared" si="431"/>
        <v>0</v>
      </c>
      <c r="HF160" s="815">
        <f t="shared" si="432"/>
        <v>0</v>
      </c>
      <c r="HG160" s="816">
        <f t="shared" si="433"/>
        <v>0</v>
      </c>
      <c r="HH160" s="815">
        <f t="shared" si="434"/>
        <v>0</v>
      </c>
      <c r="HI160" s="591">
        <f t="shared" si="384"/>
        <v>0</v>
      </c>
      <c r="HL160" s="688">
        <f t="shared" si="375"/>
        <v>0</v>
      </c>
    </row>
    <row r="161" spans="1:220" s="592" customFormat="1" ht="36" outlineLevel="1">
      <c r="A161" s="578" t="s">
        <v>396</v>
      </c>
      <c r="B161" s="579"/>
      <c r="C161" s="580">
        <v>120</v>
      </c>
      <c r="D161" s="580"/>
      <c r="E161" s="580"/>
      <c r="F161" s="272" t="s">
        <v>350</v>
      </c>
      <c r="G161" s="270"/>
      <c r="H161" s="270"/>
      <c r="I161" s="270"/>
      <c r="J161" s="581">
        <v>2011</v>
      </c>
      <c r="K161" s="581">
        <v>2012</v>
      </c>
      <c r="L161" s="581" t="s">
        <v>419</v>
      </c>
      <c r="M161" s="581" t="s">
        <v>419</v>
      </c>
      <c r="N161" s="581" t="s">
        <v>419</v>
      </c>
      <c r="O161" s="581" t="s">
        <v>419</v>
      </c>
      <c r="P161" s="273" t="s">
        <v>1356</v>
      </c>
      <c r="Q161" s="273" t="s">
        <v>1357</v>
      </c>
      <c r="R161" s="273" t="s">
        <v>417</v>
      </c>
      <c r="S161" s="273">
        <v>1</v>
      </c>
      <c r="T161" s="273" t="s">
        <v>417</v>
      </c>
      <c r="U161" s="582"/>
      <c r="V161" s="582"/>
      <c r="W161" s="582"/>
      <c r="X161" s="582"/>
      <c r="Y161" s="583"/>
      <c r="Z161" s="582"/>
      <c r="AA161" s="582"/>
      <c r="AB161" s="582"/>
      <c r="AC161" s="583"/>
      <c r="AD161" s="583"/>
      <c r="AE161" s="583"/>
      <c r="AF161" s="583"/>
      <c r="AG161" s="582">
        <f t="shared" si="391"/>
        <v>0</v>
      </c>
      <c r="AH161" s="582">
        <f t="shared" si="392"/>
        <v>0</v>
      </c>
      <c r="AI161" s="582">
        <f t="shared" si="393"/>
        <v>0</v>
      </c>
      <c r="AJ161" s="582">
        <f t="shared" si="394"/>
        <v>0</v>
      </c>
      <c r="AK161" s="582">
        <f t="shared" si="395"/>
        <v>0</v>
      </c>
      <c r="AL161" s="582">
        <f t="shared" si="396"/>
        <v>0</v>
      </c>
      <c r="AM161" s="582"/>
      <c r="AN161" s="582"/>
      <c r="AO161" s="582">
        <f t="shared" si="397"/>
        <v>0</v>
      </c>
      <c r="AP161" s="582">
        <f t="shared" si="398"/>
        <v>0</v>
      </c>
      <c r="AQ161" s="582"/>
      <c r="AR161" s="582"/>
      <c r="AS161" s="582">
        <f t="shared" si="399"/>
        <v>0</v>
      </c>
      <c r="AT161" s="582">
        <f t="shared" si="400"/>
        <v>0</v>
      </c>
      <c r="AU161" s="582"/>
      <c r="AV161" s="582"/>
      <c r="AW161" s="582">
        <f t="shared" si="401"/>
        <v>0</v>
      </c>
      <c r="AX161" s="582">
        <f t="shared" si="402"/>
        <v>0</v>
      </c>
      <c r="AY161" s="582"/>
      <c r="AZ161" s="582"/>
      <c r="BA161" s="582"/>
      <c r="BB161" s="582"/>
      <c r="BC161" s="582"/>
      <c r="BD161" s="582"/>
      <c r="BE161" s="582"/>
      <c r="BF161" s="582"/>
      <c r="BG161" s="582"/>
      <c r="BH161" s="582"/>
      <c r="BI161" s="582">
        <v>0</v>
      </c>
      <c r="BJ161" s="582">
        <v>0</v>
      </c>
      <c r="BK161" s="582"/>
      <c r="BL161" s="582"/>
      <c r="BM161" s="582"/>
      <c r="BN161" s="582"/>
      <c r="BO161" s="582"/>
      <c r="BP161" s="582"/>
      <c r="BQ161" s="582"/>
      <c r="BR161" s="582"/>
      <c r="BS161" s="582"/>
      <c r="BT161" s="582"/>
      <c r="BU161" s="582">
        <f t="shared" si="403"/>
        <v>90</v>
      </c>
      <c r="BV161" s="582">
        <v>90</v>
      </c>
      <c r="BW161" s="582">
        <v>0</v>
      </c>
      <c r="BX161" s="582">
        <v>0</v>
      </c>
      <c r="BY161" s="582">
        <v>0</v>
      </c>
      <c r="BZ161" s="582">
        <v>90</v>
      </c>
      <c r="CA161" s="582"/>
      <c r="CB161" s="582"/>
      <c r="CC161" s="581" t="s">
        <v>425</v>
      </c>
      <c r="CD161" s="582">
        <v>0</v>
      </c>
      <c r="CE161" s="582">
        <v>0</v>
      </c>
      <c r="CF161" s="581">
        <v>0</v>
      </c>
      <c r="CG161" s="581">
        <v>0</v>
      </c>
      <c r="CH161" s="582"/>
      <c r="CI161" s="582"/>
      <c r="CJ161" s="582"/>
      <c r="CK161" s="582"/>
      <c r="CL161" s="582"/>
      <c r="CM161" s="582">
        <v>90</v>
      </c>
      <c r="CN161" s="582">
        <v>90</v>
      </c>
      <c r="CO161" s="582"/>
      <c r="CP161" s="582">
        <v>90</v>
      </c>
      <c r="CQ161" s="582">
        <f t="shared" si="404"/>
        <v>90</v>
      </c>
      <c r="CR161" s="582"/>
      <c r="CS161" s="582">
        <v>90</v>
      </c>
      <c r="CT161" s="582"/>
      <c r="CU161" s="582"/>
      <c r="CV161" s="582">
        <v>0</v>
      </c>
      <c r="CW161" s="582">
        <v>0</v>
      </c>
      <c r="CX161" s="582">
        <v>0</v>
      </c>
      <c r="CY161" s="809">
        <f t="shared" si="405"/>
        <v>0</v>
      </c>
      <c r="CZ161" s="582"/>
      <c r="DA161" s="582"/>
      <c r="DB161" s="582"/>
      <c r="DC161" s="582"/>
      <c r="DD161" s="582"/>
      <c r="DE161" s="582">
        <v>106.2</v>
      </c>
      <c r="DF161" s="582">
        <f t="shared" si="406"/>
        <v>106.2</v>
      </c>
      <c r="DG161" s="582"/>
      <c r="DH161" s="582"/>
      <c r="DI161" s="582"/>
      <c r="DJ161" s="582"/>
      <c r="DK161" s="582"/>
      <c r="DL161" s="582">
        <v>106.2</v>
      </c>
      <c r="DM161" s="582"/>
      <c r="DN161" s="582"/>
      <c r="DO161" s="582"/>
      <c r="DP161" s="582"/>
      <c r="DQ161" s="582">
        <v>0</v>
      </c>
      <c r="DR161" s="582">
        <v>0</v>
      </c>
      <c r="DS161" s="582">
        <v>0</v>
      </c>
      <c r="DT161" s="582"/>
      <c r="DU161" s="582"/>
      <c r="DV161" s="582"/>
      <c r="DW161" s="582"/>
      <c r="DX161" s="582">
        <v>106.2</v>
      </c>
      <c r="DY161" s="582"/>
      <c r="DZ161" s="582"/>
      <c r="EA161" s="582"/>
      <c r="EB161" s="582"/>
      <c r="EC161" s="582"/>
      <c r="ED161" s="582">
        <f t="shared" si="407"/>
        <v>0</v>
      </c>
      <c r="EE161" s="582"/>
      <c r="EF161" s="582"/>
      <c r="EG161" s="582">
        <f t="shared" si="408"/>
        <v>0</v>
      </c>
      <c r="EH161" s="582">
        <f t="shared" si="408"/>
        <v>0</v>
      </c>
      <c r="EI161" s="582"/>
      <c r="EJ161" s="582"/>
      <c r="EK161" s="582"/>
      <c r="EL161" s="582"/>
      <c r="EM161" s="582">
        <v>0</v>
      </c>
      <c r="EN161" s="582">
        <v>0</v>
      </c>
      <c r="EO161" s="582">
        <v>0</v>
      </c>
      <c r="EP161" s="582"/>
      <c r="EQ161" s="582"/>
      <c r="ER161" s="582">
        <f t="shared" si="409"/>
        <v>90</v>
      </c>
      <c r="ES161" s="584"/>
      <c r="ET161" s="585">
        <f t="shared" si="410"/>
        <v>16.2</v>
      </c>
      <c r="EU161" s="582">
        <f t="shared" si="411"/>
        <v>0</v>
      </c>
      <c r="EV161" s="582"/>
      <c r="EW161" s="587">
        <f t="shared" si="412"/>
        <v>9.8230496394226525E-6</v>
      </c>
      <c r="EX161" s="582">
        <f t="shared" si="413"/>
        <v>90</v>
      </c>
      <c r="EY161" s="582">
        <f t="shared" si="414"/>
        <v>0</v>
      </c>
      <c r="EZ161" s="582">
        <f t="shared" si="415"/>
        <v>0</v>
      </c>
      <c r="FA161" s="582">
        <f t="shared" si="416"/>
        <v>0</v>
      </c>
      <c r="FB161" s="582">
        <f t="shared" si="417"/>
        <v>0</v>
      </c>
      <c r="FC161" s="582"/>
      <c r="FD161" s="582">
        <f t="shared" si="418"/>
        <v>0</v>
      </c>
      <c r="FE161" s="582"/>
      <c r="FF161" s="582">
        <f t="shared" si="419"/>
        <v>0</v>
      </c>
      <c r="FG161" s="582"/>
      <c r="FH161" s="582"/>
      <c r="FI161" s="582"/>
      <c r="FJ161" s="582"/>
      <c r="FK161" s="582">
        <f t="shared" si="420"/>
        <v>106.2</v>
      </c>
      <c r="FL161" s="582">
        <f t="shared" si="421"/>
        <v>0</v>
      </c>
      <c r="FM161" s="582">
        <f t="shared" si="422"/>
        <v>0</v>
      </c>
      <c r="FN161" s="582">
        <f t="shared" si="423"/>
        <v>0</v>
      </c>
      <c r="FO161" s="582">
        <f t="shared" si="424"/>
        <v>0</v>
      </c>
      <c r="FP161" s="582"/>
      <c r="FQ161" s="582">
        <f t="shared" si="425"/>
        <v>0</v>
      </c>
      <c r="FR161" s="582"/>
      <c r="FS161" s="582">
        <f t="shared" si="426"/>
        <v>0</v>
      </c>
      <c r="FT161" s="582"/>
      <c r="FU161" s="582"/>
      <c r="FV161" s="582"/>
      <c r="FW161" s="582"/>
      <c r="FX161" s="582"/>
      <c r="FY161" s="581" t="s">
        <v>417</v>
      </c>
      <c r="FZ161" s="582"/>
      <c r="GA161" s="582"/>
      <c r="GB161" s="582"/>
      <c r="GC161" s="582"/>
      <c r="GD161" s="582"/>
      <c r="GE161" s="582"/>
      <c r="GF161" s="599" t="s">
        <v>417</v>
      </c>
      <c r="GG161" s="582" t="s">
        <v>417</v>
      </c>
      <c r="GH161" s="582" t="s">
        <v>417</v>
      </c>
      <c r="GI161" s="582" t="s">
        <v>417</v>
      </c>
      <c r="GJ161" s="582" t="s">
        <v>417</v>
      </c>
      <c r="GK161" s="581" t="s">
        <v>451</v>
      </c>
      <c r="GL161" s="581" t="s">
        <v>418</v>
      </c>
      <c r="GM161" s="581" t="s">
        <v>452</v>
      </c>
      <c r="GN161" s="589"/>
      <c r="GO161" s="809"/>
      <c r="GP161" s="809" t="s">
        <v>1062</v>
      </c>
      <c r="GQ161" s="685"/>
      <c r="GR161" s="1002"/>
      <c r="GS161" s="590"/>
      <c r="GT161" s="811">
        <v>2</v>
      </c>
      <c r="GU161" s="811">
        <v>2</v>
      </c>
      <c r="GV161" s="590"/>
      <c r="GW161" s="590"/>
      <c r="GX161" s="590"/>
      <c r="GY161" s="590"/>
      <c r="GZ161" s="312">
        <v>4</v>
      </c>
      <c r="HA161" s="814">
        <f t="shared" si="427"/>
        <v>0</v>
      </c>
      <c r="HB161" s="815">
        <f t="shared" si="428"/>
        <v>0</v>
      </c>
      <c r="HC161" s="816">
        <f t="shared" si="429"/>
        <v>0</v>
      </c>
      <c r="HD161" s="815">
        <f t="shared" si="430"/>
        <v>0</v>
      </c>
      <c r="HE161" s="814">
        <f t="shared" si="431"/>
        <v>0</v>
      </c>
      <c r="HF161" s="815">
        <f t="shared" si="432"/>
        <v>0</v>
      </c>
      <c r="HG161" s="816">
        <f t="shared" si="433"/>
        <v>0</v>
      </c>
      <c r="HH161" s="815">
        <f t="shared" si="434"/>
        <v>0</v>
      </c>
      <c r="HI161" s="591">
        <f t="shared" si="384"/>
        <v>0</v>
      </c>
      <c r="HL161" s="688">
        <f t="shared" si="375"/>
        <v>0</v>
      </c>
    </row>
    <row r="162" spans="1:220" s="592" customFormat="1" ht="36" outlineLevel="1">
      <c r="A162" s="578" t="s">
        <v>396</v>
      </c>
      <c r="B162" s="579"/>
      <c r="C162" s="580">
        <v>121</v>
      </c>
      <c r="D162" s="580"/>
      <c r="E162" s="580"/>
      <c r="F162" s="272" t="s">
        <v>351</v>
      </c>
      <c r="G162" s="270"/>
      <c r="H162" s="270"/>
      <c r="I162" s="270"/>
      <c r="J162" s="581">
        <v>2011</v>
      </c>
      <c r="K162" s="581">
        <v>2012</v>
      </c>
      <c r="L162" s="581" t="s">
        <v>419</v>
      </c>
      <c r="M162" s="581" t="s">
        <v>419</v>
      </c>
      <c r="N162" s="581" t="s">
        <v>419</v>
      </c>
      <c r="O162" s="581" t="s">
        <v>419</v>
      </c>
      <c r="P162" s="273" t="s">
        <v>1356</v>
      </c>
      <c r="Q162" s="273" t="s">
        <v>1357</v>
      </c>
      <c r="R162" s="273" t="s">
        <v>417</v>
      </c>
      <c r="S162" s="273">
        <v>1</v>
      </c>
      <c r="T162" s="273" t="s">
        <v>417</v>
      </c>
      <c r="U162" s="582"/>
      <c r="V162" s="582"/>
      <c r="W162" s="582"/>
      <c r="X162" s="582"/>
      <c r="Y162" s="583"/>
      <c r="Z162" s="582"/>
      <c r="AA162" s="582"/>
      <c r="AB162" s="582"/>
      <c r="AC162" s="583"/>
      <c r="AD162" s="583"/>
      <c r="AE162" s="583"/>
      <c r="AF162" s="583"/>
      <c r="AG162" s="582">
        <f t="shared" si="391"/>
        <v>0</v>
      </c>
      <c r="AH162" s="582">
        <f t="shared" si="392"/>
        <v>0</v>
      </c>
      <c r="AI162" s="582">
        <f t="shared" si="393"/>
        <v>0</v>
      </c>
      <c r="AJ162" s="582">
        <f t="shared" si="394"/>
        <v>0</v>
      </c>
      <c r="AK162" s="582">
        <f t="shared" si="395"/>
        <v>0</v>
      </c>
      <c r="AL162" s="582">
        <f t="shared" si="396"/>
        <v>0</v>
      </c>
      <c r="AM162" s="582"/>
      <c r="AN162" s="582"/>
      <c r="AO162" s="582">
        <f t="shared" si="397"/>
        <v>0</v>
      </c>
      <c r="AP162" s="582">
        <f t="shared" si="398"/>
        <v>0</v>
      </c>
      <c r="AQ162" s="582"/>
      <c r="AR162" s="582"/>
      <c r="AS162" s="582">
        <f t="shared" si="399"/>
        <v>0</v>
      </c>
      <c r="AT162" s="582">
        <f t="shared" si="400"/>
        <v>0</v>
      </c>
      <c r="AU162" s="582"/>
      <c r="AV162" s="582"/>
      <c r="AW162" s="582">
        <f t="shared" si="401"/>
        <v>0</v>
      </c>
      <c r="AX162" s="582">
        <f t="shared" si="402"/>
        <v>0</v>
      </c>
      <c r="AY162" s="582"/>
      <c r="AZ162" s="582"/>
      <c r="BA162" s="582"/>
      <c r="BB162" s="582"/>
      <c r="BC162" s="582"/>
      <c r="BD162" s="582"/>
      <c r="BE162" s="582"/>
      <c r="BF162" s="582"/>
      <c r="BG162" s="582"/>
      <c r="BH162" s="582"/>
      <c r="BI162" s="582">
        <v>0</v>
      </c>
      <c r="BJ162" s="582">
        <v>0</v>
      </c>
      <c r="BK162" s="582"/>
      <c r="BL162" s="582"/>
      <c r="BM162" s="582"/>
      <c r="BN162" s="582"/>
      <c r="BO162" s="582"/>
      <c r="BP162" s="582"/>
      <c r="BQ162" s="582"/>
      <c r="BR162" s="582"/>
      <c r="BS162" s="582"/>
      <c r="BT162" s="582"/>
      <c r="BU162" s="582">
        <f t="shared" si="403"/>
        <v>90</v>
      </c>
      <c r="BV162" s="582">
        <v>90</v>
      </c>
      <c r="BW162" s="582">
        <v>0</v>
      </c>
      <c r="BX162" s="582">
        <v>0</v>
      </c>
      <c r="BY162" s="582">
        <v>0</v>
      </c>
      <c r="BZ162" s="582">
        <v>90</v>
      </c>
      <c r="CA162" s="582"/>
      <c r="CB162" s="582"/>
      <c r="CC162" s="581" t="s">
        <v>425</v>
      </c>
      <c r="CD162" s="582">
        <v>0</v>
      </c>
      <c r="CE162" s="582">
        <v>0</v>
      </c>
      <c r="CF162" s="581">
        <v>0</v>
      </c>
      <c r="CG162" s="581">
        <v>0</v>
      </c>
      <c r="CH162" s="582"/>
      <c r="CI162" s="582"/>
      <c r="CJ162" s="582"/>
      <c r="CK162" s="582"/>
      <c r="CL162" s="582"/>
      <c r="CM162" s="582">
        <v>90</v>
      </c>
      <c r="CN162" s="582">
        <v>90</v>
      </c>
      <c r="CO162" s="582"/>
      <c r="CP162" s="582">
        <v>90</v>
      </c>
      <c r="CQ162" s="582">
        <f t="shared" si="404"/>
        <v>90</v>
      </c>
      <c r="CR162" s="582"/>
      <c r="CS162" s="582">
        <v>90</v>
      </c>
      <c r="CT162" s="582"/>
      <c r="CU162" s="582"/>
      <c r="CV162" s="582">
        <v>0</v>
      </c>
      <c r="CW162" s="582">
        <v>0</v>
      </c>
      <c r="CX162" s="582">
        <v>0</v>
      </c>
      <c r="CY162" s="809">
        <f t="shared" si="405"/>
        <v>0</v>
      </c>
      <c r="CZ162" s="582"/>
      <c r="DA162" s="582"/>
      <c r="DB162" s="582"/>
      <c r="DC162" s="582"/>
      <c r="DD162" s="582"/>
      <c r="DE162" s="582">
        <v>106.2</v>
      </c>
      <c r="DF162" s="582">
        <f t="shared" si="406"/>
        <v>106.2</v>
      </c>
      <c r="DG162" s="582"/>
      <c r="DH162" s="582"/>
      <c r="DI162" s="582"/>
      <c r="DJ162" s="582"/>
      <c r="DK162" s="582"/>
      <c r="DL162" s="582">
        <v>106.2</v>
      </c>
      <c r="DM162" s="582"/>
      <c r="DN162" s="582"/>
      <c r="DO162" s="582"/>
      <c r="DP162" s="582"/>
      <c r="DQ162" s="582">
        <v>0</v>
      </c>
      <c r="DR162" s="582">
        <v>0</v>
      </c>
      <c r="DS162" s="582">
        <v>0</v>
      </c>
      <c r="DT162" s="582"/>
      <c r="DU162" s="582"/>
      <c r="DV162" s="582"/>
      <c r="DW162" s="582"/>
      <c r="DX162" s="582">
        <v>106.2</v>
      </c>
      <c r="DY162" s="582"/>
      <c r="DZ162" s="582"/>
      <c r="EA162" s="582"/>
      <c r="EB162" s="582"/>
      <c r="EC162" s="582"/>
      <c r="ED162" s="582">
        <f t="shared" si="407"/>
        <v>0</v>
      </c>
      <c r="EE162" s="582"/>
      <c r="EF162" s="582"/>
      <c r="EG162" s="582">
        <f t="shared" si="408"/>
        <v>0</v>
      </c>
      <c r="EH162" s="582">
        <f t="shared" si="408"/>
        <v>0</v>
      </c>
      <c r="EI162" s="582"/>
      <c r="EJ162" s="582"/>
      <c r="EK162" s="582"/>
      <c r="EL162" s="582"/>
      <c r="EM162" s="582">
        <v>0</v>
      </c>
      <c r="EN162" s="582">
        <v>0</v>
      </c>
      <c r="EO162" s="582">
        <v>0</v>
      </c>
      <c r="EP162" s="582"/>
      <c r="EQ162" s="582"/>
      <c r="ER162" s="582">
        <f t="shared" si="409"/>
        <v>90</v>
      </c>
      <c r="ES162" s="584"/>
      <c r="ET162" s="585">
        <f t="shared" si="410"/>
        <v>16.2</v>
      </c>
      <c r="EU162" s="582">
        <f t="shared" si="411"/>
        <v>0</v>
      </c>
      <c r="EV162" s="582"/>
      <c r="EW162" s="587">
        <f t="shared" si="412"/>
        <v>9.8230496394226525E-6</v>
      </c>
      <c r="EX162" s="582">
        <f t="shared" si="413"/>
        <v>90</v>
      </c>
      <c r="EY162" s="582">
        <f t="shared" si="414"/>
        <v>0</v>
      </c>
      <c r="EZ162" s="582">
        <f t="shared" si="415"/>
        <v>0</v>
      </c>
      <c r="FA162" s="582">
        <f t="shared" si="416"/>
        <v>0</v>
      </c>
      <c r="FB162" s="582">
        <f t="shared" si="417"/>
        <v>0</v>
      </c>
      <c r="FC162" s="582"/>
      <c r="FD162" s="582">
        <f t="shared" si="418"/>
        <v>0</v>
      </c>
      <c r="FE162" s="582"/>
      <c r="FF162" s="582">
        <f t="shared" si="419"/>
        <v>0</v>
      </c>
      <c r="FG162" s="582"/>
      <c r="FH162" s="582"/>
      <c r="FI162" s="582"/>
      <c r="FJ162" s="582"/>
      <c r="FK162" s="582">
        <f t="shared" si="420"/>
        <v>106.2</v>
      </c>
      <c r="FL162" s="582">
        <f t="shared" si="421"/>
        <v>0</v>
      </c>
      <c r="FM162" s="582">
        <f t="shared" si="422"/>
        <v>0</v>
      </c>
      <c r="FN162" s="582">
        <f t="shared" si="423"/>
        <v>0</v>
      </c>
      <c r="FO162" s="582">
        <f t="shared" si="424"/>
        <v>0</v>
      </c>
      <c r="FP162" s="582"/>
      <c r="FQ162" s="582">
        <f t="shared" si="425"/>
        <v>0</v>
      </c>
      <c r="FR162" s="582"/>
      <c r="FS162" s="582">
        <f t="shared" si="426"/>
        <v>0</v>
      </c>
      <c r="FT162" s="582"/>
      <c r="FU162" s="582"/>
      <c r="FV162" s="582"/>
      <c r="FW162" s="582"/>
      <c r="FX162" s="582"/>
      <c r="FY162" s="581" t="s">
        <v>417</v>
      </c>
      <c r="FZ162" s="582"/>
      <c r="GA162" s="582"/>
      <c r="GB162" s="582"/>
      <c r="GC162" s="582"/>
      <c r="GD162" s="582"/>
      <c r="GE162" s="582"/>
      <c r="GF162" s="599" t="s">
        <v>417</v>
      </c>
      <c r="GG162" s="582" t="s">
        <v>417</v>
      </c>
      <c r="GH162" s="582" t="s">
        <v>417</v>
      </c>
      <c r="GI162" s="582" t="s">
        <v>417</v>
      </c>
      <c r="GJ162" s="582" t="s">
        <v>417</v>
      </c>
      <c r="GK162" s="581" t="s">
        <v>451</v>
      </c>
      <c r="GL162" s="581" t="s">
        <v>418</v>
      </c>
      <c r="GM162" s="581" t="s">
        <v>452</v>
      </c>
      <c r="GN162" s="589"/>
      <c r="GO162" s="809"/>
      <c r="GP162" s="809" t="s">
        <v>1062</v>
      </c>
      <c r="GQ162" s="685"/>
      <c r="GR162" s="1002"/>
      <c r="GS162" s="590"/>
      <c r="GT162" s="811">
        <v>2</v>
      </c>
      <c r="GU162" s="811">
        <v>2</v>
      </c>
      <c r="GV162" s="590"/>
      <c r="GW162" s="590"/>
      <c r="GX162" s="590"/>
      <c r="GY162" s="590"/>
      <c r="GZ162" s="312">
        <v>4</v>
      </c>
      <c r="HA162" s="814">
        <f t="shared" si="427"/>
        <v>0</v>
      </c>
      <c r="HB162" s="815">
        <f t="shared" si="428"/>
        <v>0</v>
      </c>
      <c r="HC162" s="816">
        <f t="shared" si="429"/>
        <v>0</v>
      </c>
      <c r="HD162" s="815">
        <f t="shared" si="430"/>
        <v>0</v>
      </c>
      <c r="HE162" s="814">
        <f t="shared" si="431"/>
        <v>0</v>
      </c>
      <c r="HF162" s="815">
        <f t="shared" si="432"/>
        <v>0</v>
      </c>
      <c r="HG162" s="816">
        <f t="shared" si="433"/>
        <v>0</v>
      </c>
      <c r="HH162" s="815">
        <f t="shared" si="434"/>
        <v>0</v>
      </c>
      <c r="HI162" s="591">
        <f t="shared" si="384"/>
        <v>0</v>
      </c>
      <c r="HL162" s="688">
        <f t="shared" si="375"/>
        <v>0</v>
      </c>
    </row>
    <row r="163" spans="1:220" s="592" customFormat="1" ht="36" outlineLevel="1">
      <c r="A163" s="578" t="s">
        <v>396</v>
      </c>
      <c r="B163" s="579"/>
      <c r="C163" s="580">
        <v>122</v>
      </c>
      <c r="D163" s="580"/>
      <c r="E163" s="580"/>
      <c r="F163" s="272" t="s">
        <v>352</v>
      </c>
      <c r="G163" s="270"/>
      <c r="H163" s="270"/>
      <c r="I163" s="270"/>
      <c r="J163" s="581">
        <v>2011</v>
      </c>
      <c r="K163" s="581">
        <v>2012</v>
      </c>
      <c r="L163" s="581" t="s">
        <v>419</v>
      </c>
      <c r="M163" s="581" t="s">
        <v>419</v>
      </c>
      <c r="N163" s="581" t="s">
        <v>419</v>
      </c>
      <c r="O163" s="581" t="s">
        <v>419</v>
      </c>
      <c r="P163" s="273" t="s">
        <v>1356</v>
      </c>
      <c r="Q163" s="273" t="s">
        <v>1357</v>
      </c>
      <c r="R163" s="273" t="s">
        <v>417</v>
      </c>
      <c r="S163" s="273">
        <v>1</v>
      </c>
      <c r="T163" s="273" t="s">
        <v>417</v>
      </c>
      <c r="U163" s="582"/>
      <c r="V163" s="582"/>
      <c r="W163" s="582"/>
      <c r="X163" s="582"/>
      <c r="Y163" s="583"/>
      <c r="Z163" s="582"/>
      <c r="AA163" s="582"/>
      <c r="AB163" s="582"/>
      <c r="AC163" s="583"/>
      <c r="AD163" s="583"/>
      <c r="AE163" s="583"/>
      <c r="AF163" s="583"/>
      <c r="AG163" s="582">
        <f t="shared" si="391"/>
        <v>0</v>
      </c>
      <c r="AH163" s="582">
        <f t="shared" si="392"/>
        <v>0</v>
      </c>
      <c r="AI163" s="582">
        <f t="shared" si="393"/>
        <v>0</v>
      </c>
      <c r="AJ163" s="582">
        <f t="shared" si="394"/>
        <v>0</v>
      </c>
      <c r="AK163" s="582">
        <f t="shared" si="395"/>
        <v>0</v>
      </c>
      <c r="AL163" s="582">
        <f t="shared" si="396"/>
        <v>0</v>
      </c>
      <c r="AM163" s="582"/>
      <c r="AN163" s="582"/>
      <c r="AO163" s="582">
        <f t="shared" si="397"/>
        <v>0</v>
      </c>
      <c r="AP163" s="582">
        <f t="shared" si="398"/>
        <v>0</v>
      </c>
      <c r="AQ163" s="582"/>
      <c r="AR163" s="582"/>
      <c r="AS163" s="582">
        <f t="shared" si="399"/>
        <v>0</v>
      </c>
      <c r="AT163" s="582">
        <f t="shared" si="400"/>
        <v>0</v>
      </c>
      <c r="AU163" s="582"/>
      <c r="AV163" s="582"/>
      <c r="AW163" s="582">
        <f t="shared" si="401"/>
        <v>0</v>
      </c>
      <c r="AX163" s="582">
        <f t="shared" si="402"/>
        <v>0</v>
      </c>
      <c r="AY163" s="582"/>
      <c r="AZ163" s="582"/>
      <c r="BA163" s="582"/>
      <c r="BB163" s="582"/>
      <c r="BC163" s="582"/>
      <c r="BD163" s="582"/>
      <c r="BE163" s="582"/>
      <c r="BF163" s="582"/>
      <c r="BG163" s="582"/>
      <c r="BH163" s="582"/>
      <c r="BI163" s="582">
        <v>0</v>
      </c>
      <c r="BJ163" s="582">
        <v>0</v>
      </c>
      <c r="BK163" s="582"/>
      <c r="BL163" s="582"/>
      <c r="BM163" s="582"/>
      <c r="BN163" s="582"/>
      <c r="BO163" s="582"/>
      <c r="BP163" s="582"/>
      <c r="BQ163" s="582"/>
      <c r="BR163" s="582"/>
      <c r="BS163" s="582"/>
      <c r="BT163" s="582"/>
      <c r="BU163" s="582">
        <f t="shared" si="403"/>
        <v>90</v>
      </c>
      <c r="BV163" s="582">
        <v>90</v>
      </c>
      <c r="BW163" s="582">
        <v>0</v>
      </c>
      <c r="BX163" s="582">
        <v>0</v>
      </c>
      <c r="BY163" s="582">
        <v>0</v>
      </c>
      <c r="BZ163" s="582">
        <v>90</v>
      </c>
      <c r="CA163" s="582"/>
      <c r="CB163" s="582"/>
      <c r="CC163" s="581" t="s">
        <v>425</v>
      </c>
      <c r="CD163" s="582">
        <v>0</v>
      </c>
      <c r="CE163" s="582">
        <v>0</v>
      </c>
      <c r="CF163" s="581">
        <v>0</v>
      </c>
      <c r="CG163" s="581">
        <v>0</v>
      </c>
      <c r="CH163" s="582"/>
      <c r="CI163" s="582"/>
      <c r="CJ163" s="582"/>
      <c r="CK163" s="582"/>
      <c r="CL163" s="582"/>
      <c r="CM163" s="582">
        <v>90</v>
      </c>
      <c r="CN163" s="582">
        <v>90</v>
      </c>
      <c r="CO163" s="582"/>
      <c r="CP163" s="582">
        <v>90</v>
      </c>
      <c r="CQ163" s="582">
        <f t="shared" si="404"/>
        <v>90</v>
      </c>
      <c r="CR163" s="582"/>
      <c r="CS163" s="582">
        <v>90</v>
      </c>
      <c r="CT163" s="582"/>
      <c r="CU163" s="582"/>
      <c r="CV163" s="582">
        <v>0</v>
      </c>
      <c r="CW163" s="582">
        <v>0</v>
      </c>
      <c r="CX163" s="582">
        <v>0</v>
      </c>
      <c r="CY163" s="809">
        <f t="shared" si="405"/>
        <v>0</v>
      </c>
      <c r="CZ163" s="582"/>
      <c r="DA163" s="582"/>
      <c r="DB163" s="582"/>
      <c r="DC163" s="582"/>
      <c r="DD163" s="582"/>
      <c r="DE163" s="582">
        <v>106.2</v>
      </c>
      <c r="DF163" s="582">
        <f t="shared" si="406"/>
        <v>106.2</v>
      </c>
      <c r="DG163" s="582"/>
      <c r="DH163" s="582"/>
      <c r="DI163" s="582"/>
      <c r="DJ163" s="582"/>
      <c r="DK163" s="582"/>
      <c r="DL163" s="582">
        <v>106.2</v>
      </c>
      <c r="DM163" s="582"/>
      <c r="DN163" s="582"/>
      <c r="DO163" s="582"/>
      <c r="DP163" s="582"/>
      <c r="DQ163" s="582">
        <v>0</v>
      </c>
      <c r="DR163" s="582">
        <v>0</v>
      </c>
      <c r="DS163" s="582">
        <v>0</v>
      </c>
      <c r="DT163" s="582"/>
      <c r="DU163" s="582"/>
      <c r="DV163" s="582"/>
      <c r="DW163" s="582"/>
      <c r="DX163" s="582">
        <v>106.2</v>
      </c>
      <c r="DY163" s="582"/>
      <c r="DZ163" s="582"/>
      <c r="EA163" s="582"/>
      <c r="EB163" s="582"/>
      <c r="EC163" s="582"/>
      <c r="ED163" s="582">
        <f t="shared" si="407"/>
        <v>0</v>
      </c>
      <c r="EE163" s="582"/>
      <c r="EF163" s="582"/>
      <c r="EG163" s="582">
        <f t="shared" si="408"/>
        <v>0</v>
      </c>
      <c r="EH163" s="582">
        <f t="shared" si="408"/>
        <v>0</v>
      </c>
      <c r="EI163" s="582"/>
      <c r="EJ163" s="582"/>
      <c r="EK163" s="582"/>
      <c r="EL163" s="582"/>
      <c r="EM163" s="582">
        <v>0</v>
      </c>
      <c r="EN163" s="582">
        <v>0</v>
      </c>
      <c r="EO163" s="582">
        <v>0</v>
      </c>
      <c r="EP163" s="582"/>
      <c r="EQ163" s="582"/>
      <c r="ER163" s="582">
        <f t="shared" si="409"/>
        <v>90</v>
      </c>
      <c r="ES163" s="584"/>
      <c r="ET163" s="585">
        <f t="shared" si="410"/>
        <v>16.2</v>
      </c>
      <c r="EU163" s="582">
        <f t="shared" si="411"/>
        <v>0</v>
      </c>
      <c r="EV163" s="582"/>
      <c r="EW163" s="587">
        <f t="shared" si="412"/>
        <v>9.8230496394226525E-6</v>
      </c>
      <c r="EX163" s="582">
        <f t="shared" si="413"/>
        <v>90</v>
      </c>
      <c r="EY163" s="582">
        <f t="shared" si="414"/>
        <v>0</v>
      </c>
      <c r="EZ163" s="582">
        <f t="shared" si="415"/>
        <v>0</v>
      </c>
      <c r="FA163" s="582">
        <f t="shared" si="416"/>
        <v>0</v>
      </c>
      <c r="FB163" s="582">
        <f t="shared" si="417"/>
        <v>0</v>
      </c>
      <c r="FC163" s="582"/>
      <c r="FD163" s="582">
        <f t="shared" si="418"/>
        <v>0</v>
      </c>
      <c r="FE163" s="582"/>
      <c r="FF163" s="582">
        <f t="shared" si="419"/>
        <v>0</v>
      </c>
      <c r="FG163" s="582"/>
      <c r="FH163" s="582"/>
      <c r="FI163" s="582"/>
      <c r="FJ163" s="582"/>
      <c r="FK163" s="582">
        <f t="shared" si="420"/>
        <v>106.2</v>
      </c>
      <c r="FL163" s="582">
        <f t="shared" si="421"/>
        <v>0</v>
      </c>
      <c r="FM163" s="582">
        <f t="shared" si="422"/>
        <v>0</v>
      </c>
      <c r="FN163" s="582">
        <f t="shared" si="423"/>
        <v>0</v>
      </c>
      <c r="FO163" s="582">
        <f t="shared" si="424"/>
        <v>0</v>
      </c>
      <c r="FP163" s="582"/>
      <c r="FQ163" s="582">
        <f t="shared" si="425"/>
        <v>0</v>
      </c>
      <c r="FR163" s="582"/>
      <c r="FS163" s="582">
        <f t="shared" si="426"/>
        <v>0</v>
      </c>
      <c r="FT163" s="582"/>
      <c r="FU163" s="582"/>
      <c r="FV163" s="582"/>
      <c r="FW163" s="582"/>
      <c r="FX163" s="582"/>
      <c r="FY163" s="581" t="s">
        <v>417</v>
      </c>
      <c r="FZ163" s="582"/>
      <c r="GA163" s="582"/>
      <c r="GB163" s="582"/>
      <c r="GC163" s="582"/>
      <c r="GD163" s="582"/>
      <c r="GE163" s="582"/>
      <c r="GF163" s="599" t="s">
        <v>417</v>
      </c>
      <c r="GG163" s="582" t="s">
        <v>417</v>
      </c>
      <c r="GH163" s="582" t="s">
        <v>417</v>
      </c>
      <c r="GI163" s="582" t="s">
        <v>417</v>
      </c>
      <c r="GJ163" s="582" t="s">
        <v>417</v>
      </c>
      <c r="GK163" s="581" t="s">
        <v>451</v>
      </c>
      <c r="GL163" s="581" t="s">
        <v>418</v>
      </c>
      <c r="GM163" s="581" t="s">
        <v>452</v>
      </c>
      <c r="GN163" s="589"/>
      <c r="GO163" s="809"/>
      <c r="GP163" s="809" t="s">
        <v>1062</v>
      </c>
      <c r="GQ163" s="685"/>
      <c r="GR163" s="1002"/>
      <c r="GS163" s="590"/>
      <c r="GT163" s="811">
        <v>2</v>
      </c>
      <c r="GU163" s="811">
        <v>2</v>
      </c>
      <c r="GV163" s="590"/>
      <c r="GW163" s="590"/>
      <c r="GX163" s="590"/>
      <c r="GY163" s="590"/>
      <c r="GZ163" s="312">
        <v>4</v>
      </c>
      <c r="HA163" s="814">
        <f t="shared" si="427"/>
        <v>0</v>
      </c>
      <c r="HB163" s="815">
        <f t="shared" si="428"/>
        <v>0</v>
      </c>
      <c r="HC163" s="816">
        <f t="shared" si="429"/>
        <v>0</v>
      </c>
      <c r="HD163" s="815">
        <f t="shared" si="430"/>
        <v>0</v>
      </c>
      <c r="HE163" s="814">
        <f t="shared" si="431"/>
        <v>0</v>
      </c>
      <c r="HF163" s="815">
        <f t="shared" si="432"/>
        <v>0</v>
      </c>
      <c r="HG163" s="816">
        <f t="shared" si="433"/>
        <v>0</v>
      </c>
      <c r="HH163" s="815">
        <f t="shared" si="434"/>
        <v>0</v>
      </c>
      <c r="HI163" s="591">
        <f t="shared" si="384"/>
        <v>0</v>
      </c>
      <c r="HL163" s="688">
        <f t="shared" si="375"/>
        <v>0</v>
      </c>
    </row>
    <row r="164" spans="1:220" s="592" customFormat="1" ht="36" outlineLevel="1">
      <c r="A164" s="578" t="s">
        <v>396</v>
      </c>
      <c r="B164" s="579"/>
      <c r="C164" s="580">
        <v>123</v>
      </c>
      <c r="D164" s="580"/>
      <c r="E164" s="580"/>
      <c r="F164" s="272" t="s">
        <v>353</v>
      </c>
      <c r="G164" s="270"/>
      <c r="H164" s="270"/>
      <c r="I164" s="270"/>
      <c r="J164" s="581">
        <v>2011</v>
      </c>
      <c r="K164" s="581">
        <v>2012</v>
      </c>
      <c r="L164" s="581" t="s">
        <v>419</v>
      </c>
      <c r="M164" s="581" t="s">
        <v>419</v>
      </c>
      <c r="N164" s="581" t="s">
        <v>419</v>
      </c>
      <c r="O164" s="581" t="s">
        <v>419</v>
      </c>
      <c r="P164" s="273" t="s">
        <v>1356</v>
      </c>
      <c r="Q164" s="273" t="s">
        <v>1357</v>
      </c>
      <c r="R164" s="273" t="s">
        <v>417</v>
      </c>
      <c r="S164" s="273">
        <v>1</v>
      </c>
      <c r="T164" s="273" t="s">
        <v>417</v>
      </c>
      <c r="U164" s="582"/>
      <c r="V164" s="582"/>
      <c r="W164" s="582"/>
      <c r="X164" s="582"/>
      <c r="Y164" s="583"/>
      <c r="Z164" s="582"/>
      <c r="AA164" s="582"/>
      <c r="AB164" s="582"/>
      <c r="AC164" s="583"/>
      <c r="AD164" s="583"/>
      <c r="AE164" s="583"/>
      <c r="AF164" s="583"/>
      <c r="AG164" s="582">
        <f t="shared" si="391"/>
        <v>0</v>
      </c>
      <c r="AH164" s="582">
        <f t="shared" si="392"/>
        <v>0</v>
      </c>
      <c r="AI164" s="582">
        <f t="shared" si="393"/>
        <v>0</v>
      </c>
      <c r="AJ164" s="582">
        <f t="shared" si="394"/>
        <v>0</v>
      </c>
      <c r="AK164" s="582">
        <f t="shared" si="395"/>
        <v>0</v>
      </c>
      <c r="AL164" s="582">
        <f t="shared" si="396"/>
        <v>0</v>
      </c>
      <c r="AM164" s="582"/>
      <c r="AN164" s="582"/>
      <c r="AO164" s="582">
        <f t="shared" si="397"/>
        <v>0</v>
      </c>
      <c r="AP164" s="582">
        <f t="shared" si="398"/>
        <v>0</v>
      </c>
      <c r="AQ164" s="582"/>
      <c r="AR164" s="582"/>
      <c r="AS164" s="582">
        <f t="shared" si="399"/>
        <v>0</v>
      </c>
      <c r="AT164" s="582">
        <f t="shared" si="400"/>
        <v>0</v>
      </c>
      <c r="AU164" s="582"/>
      <c r="AV164" s="582"/>
      <c r="AW164" s="582">
        <f t="shared" si="401"/>
        <v>0</v>
      </c>
      <c r="AX164" s="582">
        <f t="shared" si="402"/>
        <v>0</v>
      </c>
      <c r="AY164" s="582"/>
      <c r="AZ164" s="582"/>
      <c r="BA164" s="582"/>
      <c r="BB164" s="582"/>
      <c r="BC164" s="582"/>
      <c r="BD164" s="582"/>
      <c r="BE164" s="582"/>
      <c r="BF164" s="582"/>
      <c r="BG164" s="582"/>
      <c r="BH164" s="582"/>
      <c r="BI164" s="582">
        <v>0</v>
      </c>
      <c r="BJ164" s="582">
        <v>0</v>
      </c>
      <c r="BK164" s="582"/>
      <c r="BL164" s="582"/>
      <c r="BM164" s="582"/>
      <c r="BN164" s="582"/>
      <c r="BO164" s="582"/>
      <c r="BP164" s="582"/>
      <c r="BQ164" s="582"/>
      <c r="BR164" s="582"/>
      <c r="BS164" s="582"/>
      <c r="BT164" s="582"/>
      <c r="BU164" s="582">
        <f t="shared" si="403"/>
        <v>90</v>
      </c>
      <c r="BV164" s="582">
        <v>90</v>
      </c>
      <c r="BW164" s="582">
        <v>0</v>
      </c>
      <c r="BX164" s="582">
        <v>0</v>
      </c>
      <c r="BY164" s="582">
        <v>0</v>
      </c>
      <c r="BZ164" s="582">
        <v>90</v>
      </c>
      <c r="CA164" s="582"/>
      <c r="CB164" s="582"/>
      <c r="CC164" s="581" t="s">
        <v>425</v>
      </c>
      <c r="CD164" s="582">
        <v>0</v>
      </c>
      <c r="CE164" s="582">
        <v>0</v>
      </c>
      <c r="CF164" s="581">
        <v>0</v>
      </c>
      <c r="CG164" s="581">
        <v>0</v>
      </c>
      <c r="CH164" s="582"/>
      <c r="CI164" s="582"/>
      <c r="CJ164" s="582"/>
      <c r="CK164" s="582"/>
      <c r="CL164" s="582"/>
      <c r="CM164" s="582">
        <v>90</v>
      </c>
      <c r="CN164" s="582">
        <v>90</v>
      </c>
      <c r="CO164" s="582"/>
      <c r="CP164" s="582">
        <v>90</v>
      </c>
      <c r="CQ164" s="582">
        <f t="shared" si="404"/>
        <v>90</v>
      </c>
      <c r="CR164" s="582"/>
      <c r="CS164" s="582"/>
      <c r="CT164" s="582">
        <v>90</v>
      </c>
      <c r="CU164" s="582"/>
      <c r="CV164" s="582">
        <v>0</v>
      </c>
      <c r="CW164" s="582">
        <v>0</v>
      </c>
      <c r="CX164" s="582">
        <v>0</v>
      </c>
      <c r="CY164" s="809">
        <f t="shared" si="405"/>
        <v>0</v>
      </c>
      <c r="CZ164" s="582"/>
      <c r="DA164" s="582"/>
      <c r="DB164" s="582"/>
      <c r="DC164" s="582"/>
      <c r="DD164" s="582"/>
      <c r="DE164" s="582">
        <v>106.2</v>
      </c>
      <c r="DF164" s="582">
        <f t="shared" si="406"/>
        <v>106.2</v>
      </c>
      <c r="DG164" s="582"/>
      <c r="DH164" s="582"/>
      <c r="DI164" s="582"/>
      <c r="DJ164" s="582"/>
      <c r="DK164" s="582"/>
      <c r="DL164" s="582"/>
      <c r="DM164" s="582"/>
      <c r="DN164" s="582">
        <v>106.2</v>
      </c>
      <c r="DO164" s="582"/>
      <c r="DP164" s="582"/>
      <c r="DQ164" s="582">
        <v>0</v>
      </c>
      <c r="DR164" s="582">
        <v>0</v>
      </c>
      <c r="DS164" s="582">
        <v>0</v>
      </c>
      <c r="DT164" s="582"/>
      <c r="DU164" s="582"/>
      <c r="DV164" s="582"/>
      <c r="DW164" s="582"/>
      <c r="DX164" s="582">
        <v>106.2</v>
      </c>
      <c r="DY164" s="582"/>
      <c r="DZ164" s="582"/>
      <c r="EA164" s="582"/>
      <c r="EB164" s="582"/>
      <c r="EC164" s="582"/>
      <c r="ED164" s="582">
        <f t="shared" si="407"/>
        <v>0</v>
      </c>
      <c r="EE164" s="582"/>
      <c r="EF164" s="582"/>
      <c r="EG164" s="582">
        <f t="shared" si="408"/>
        <v>0</v>
      </c>
      <c r="EH164" s="582">
        <f t="shared" si="408"/>
        <v>0</v>
      </c>
      <c r="EI164" s="582"/>
      <c r="EJ164" s="582"/>
      <c r="EK164" s="582"/>
      <c r="EL164" s="582"/>
      <c r="EM164" s="582">
        <v>0</v>
      </c>
      <c r="EN164" s="582">
        <v>0</v>
      </c>
      <c r="EO164" s="582">
        <v>0</v>
      </c>
      <c r="EP164" s="582"/>
      <c r="EQ164" s="582"/>
      <c r="ER164" s="582">
        <f t="shared" si="409"/>
        <v>90</v>
      </c>
      <c r="ES164" s="584"/>
      <c r="ET164" s="585">
        <f t="shared" si="410"/>
        <v>16.2</v>
      </c>
      <c r="EU164" s="582">
        <f t="shared" si="411"/>
        <v>0</v>
      </c>
      <c r="EV164" s="582"/>
      <c r="EW164" s="587">
        <f t="shared" si="412"/>
        <v>9.8230496394226525E-6</v>
      </c>
      <c r="EX164" s="582">
        <f t="shared" si="413"/>
        <v>90</v>
      </c>
      <c r="EY164" s="582">
        <f t="shared" si="414"/>
        <v>0</v>
      </c>
      <c r="EZ164" s="582">
        <f t="shared" si="415"/>
        <v>0</v>
      </c>
      <c r="FA164" s="582">
        <f t="shared" si="416"/>
        <v>0</v>
      </c>
      <c r="FB164" s="582">
        <f t="shared" si="417"/>
        <v>0</v>
      </c>
      <c r="FC164" s="582"/>
      <c r="FD164" s="582">
        <f t="shared" si="418"/>
        <v>0</v>
      </c>
      <c r="FE164" s="582"/>
      <c r="FF164" s="582">
        <f t="shared" si="419"/>
        <v>0</v>
      </c>
      <c r="FG164" s="582"/>
      <c r="FH164" s="582"/>
      <c r="FI164" s="582"/>
      <c r="FJ164" s="582"/>
      <c r="FK164" s="582">
        <f t="shared" si="420"/>
        <v>106.2</v>
      </c>
      <c r="FL164" s="582">
        <f t="shared" si="421"/>
        <v>0</v>
      </c>
      <c r="FM164" s="582">
        <f t="shared" si="422"/>
        <v>0</v>
      </c>
      <c r="FN164" s="582">
        <f t="shared" si="423"/>
        <v>0</v>
      </c>
      <c r="FO164" s="582">
        <f t="shared" si="424"/>
        <v>0</v>
      </c>
      <c r="FP164" s="582"/>
      <c r="FQ164" s="582">
        <f t="shared" si="425"/>
        <v>0</v>
      </c>
      <c r="FR164" s="582"/>
      <c r="FS164" s="582">
        <f t="shared" si="426"/>
        <v>0</v>
      </c>
      <c r="FT164" s="582"/>
      <c r="FU164" s="582"/>
      <c r="FV164" s="582"/>
      <c r="FW164" s="582"/>
      <c r="FX164" s="582"/>
      <c r="FY164" s="581" t="s">
        <v>417</v>
      </c>
      <c r="FZ164" s="582"/>
      <c r="GA164" s="582"/>
      <c r="GB164" s="582"/>
      <c r="GC164" s="582"/>
      <c r="GD164" s="582"/>
      <c r="GE164" s="582"/>
      <c r="GF164" s="599" t="s">
        <v>417</v>
      </c>
      <c r="GG164" s="582" t="s">
        <v>417</v>
      </c>
      <c r="GH164" s="582" t="s">
        <v>417</v>
      </c>
      <c r="GI164" s="582" t="s">
        <v>417</v>
      </c>
      <c r="GJ164" s="582" t="s">
        <v>417</v>
      </c>
      <c r="GK164" s="581" t="s">
        <v>451</v>
      </c>
      <c r="GL164" s="581" t="s">
        <v>418</v>
      </c>
      <c r="GM164" s="581" t="s">
        <v>452</v>
      </c>
      <c r="GN164" s="589"/>
      <c r="GO164" s="809"/>
      <c r="GP164" s="809" t="s">
        <v>1062</v>
      </c>
      <c r="GQ164" s="685"/>
      <c r="GR164" s="1002"/>
      <c r="GS164" s="590"/>
      <c r="GT164" s="811">
        <v>2</v>
      </c>
      <c r="GU164" s="811">
        <v>2</v>
      </c>
      <c r="GV164" s="590"/>
      <c r="GW164" s="590"/>
      <c r="GX164" s="590"/>
      <c r="GY164" s="590"/>
      <c r="GZ164" s="312">
        <v>4</v>
      </c>
      <c r="HA164" s="814">
        <f t="shared" si="427"/>
        <v>0</v>
      </c>
      <c r="HB164" s="815">
        <f t="shared" si="428"/>
        <v>0</v>
      </c>
      <c r="HC164" s="816">
        <f t="shared" si="429"/>
        <v>0</v>
      </c>
      <c r="HD164" s="815">
        <f t="shared" si="430"/>
        <v>0</v>
      </c>
      <c r="HE164" s="814">
        <f t="shared" si="431"/>
        <v>0</v>
      </c>
      <c r="HF164" s="815">
        <f t="shared" si="432"/>
        <v>0</v>
      </c>
      <c r="HG164" s="816">
        <f t="shared" si="433"/>
        <v>0</v>
      </c>
      <c r="HH164" s="815">
        <f t="shared" si="434"/>
        <v>0</v>
      </c>
      <c r="HI164" s="591">
        <f t="shared" si="384"/>
        <v>0</v>
      </c>
      <c r="HL164" s="688">
        <f t="shared" si="375"/>
        <v>0</v>
      </c>
    </row>
    <row r="165" spans="1:220" s="592" customFormat="1" ht="36" outlineLevel="1">
      <c r="A165" s="578" t="s">
        <v>396</v>
      </c>
      <c r="B165" s="579"/>
      <c r="C165" s="580">
        <v>124</v>
      </c>
      <c r="D165" s="580"/>
      <c r="E165" s="580"/>
      <c r="F165" s="272" t="s">
        <v>354</v>
      </c>
      <c r="G165" s="270"/>
      <c r="H165" s="270"/>
      <c r="I165" s="270"/>
      <c r="J165" s="581">
        <v>2011</v>
      </c>
      <c r="K165" s="581">
        <v>2012</v>
      </c>
      <c r="L165" s="581" t="s">
        <v>419</v>
      </c>
      <c r="M165" s="581" t="s">
        <v>419</v>
      </c>
      <c r="N165" s="581" t="s">
        <v>419</v>
      </c>
      <c r="O165" s="581" t="s">
        <v>419</v>
      </c>
      <c r="P165" s="273" t="s">
        <v>1356</v>
      </c>
      <c r="Q165" s="273" t="s">
        <v>1357</v>
      </c>
      <c r="R165" s="273" t="s">
        <v>417</v>
      </c>
      <c r="S165" s="273">
        <v>1</v>
      </c>
      <c r="T165" s="273" t="s">
        <v>417</v>
      </c>
      <c r="U165" s="582"/>
      <c r="V165" s="582"/>
      <c r="W165" s="582"/>
      <c r="X165" s="582"/>
      <c r="Y165" s="583"/>
      <c r="Z165" s="582"/>
      <c r="AA165" s="582"/>
      <c r="AB165" s="582"/>
      <c r="AC165" s="583"/>
      <c r="AD165" s="583"/>
      <c r="AE165" s="583"/>
      <c r="AF165" s="583"/>
      <c r="AG165" s="582">
        <f t="shared" si="391"/>
        <v>0</v>
      </c>
      <c r="AH165" s="582">
        <f t="shared" si="392"/>
        <v>0</v>
      </c>
      <c r="AI165" s="582">
        <f t="shared" si="393"/>
        <v>0</v>
      </c>
      <c r="AJ165" s="582">
        <f t="shared" si="394"/>
        <v>0</v>
      </c>
      <c r="AK165" s="582">
        <f t="shared" si="395"/>
        <v>0</v>
      </c>
      <c r="AL165" s="582">
        <f t="shared" si="396"/>
        <v>0</v>
      </c>
      <c r="AM165" s="582"/>
      <c r="AN165" s="582"/>
      <c r="AO165" s="582">
        <f t="shared" si="397"/>
        <v>0</v>
      </c>
      <c r="AP165" s="582">
        <f t="shared" si="398"/>
        <v>0</v>
      </c>
      <c r="AQ165" s="582"/>
      <c r="AR165" s="582"/>
      <c r="AS165" s="582">
        <f t="shared" si="399"/>
        <v>0</v>
      </c>
      <c r="AT165" s="582">
        <f t="shared" si="400"/>
        <v>0</v>
      </c>
      <c r="AU165" s="582"/>
      <c r="AV165" s="582"/>
      <c r="AW165" s="582">
        <f t="shared" si="401"/>
        <v>0</v>
      </c>
      <c r="AX165" s="582">
        <f t="shared" si="402"/>
        <v>0</v>
      </c>
      <c r="AY165" s="582"/>
      <c r="AZ165" s="582"/>
      <c r="BA165" s="582"/>
      <c r="BB165" s="582"/>
      <c r="BC165" s="582"/>
      <c r="BD165" s="582"/>
      <c r="BE165" s="582"/>
      <c r="BF165" s="582"/>
      <c r="BG165" s="582"/>
      <c r="BH165" s="582"/>
      <c r="BI165" s="582">
        <v>0</v>
      </c>
      <c r="BJ165" s="582">
        <v>0</v>
      </c>
      <c r="BK165" s="582"/>
      <c r="BL165" s="582"/>
      <c r="BM165" s="582"/>
      <c r="BN165" s="582"/>
      <c r="BO165" s="582"/>
      <c r="BP165" s="582"/>
      <c r="BQ165" s="582"/>
      <c r="BR165" s="582"/>
      <c r="BS165" s="582"/>
      <c r="BT165" s="582"/>
      <c r="BU165" s="582">
        <f t="shared" si="403"/>
        <v>90</v>
      </c>
      <c r="BV165" s="582">
        <v>90</v>
      </c>
      <c r="BW165" s="582">
        <v>0</v>
      </c>
      <c r="BX165" s="582">
        <v>0</v>
      </c>
      <c r="BY165" s="582">
        <v>0</v>
      </c>
      <c r="BZ165" s="582">
        <v>90</v>
      </c>
      <c r="CA165" s="582"/>
      <c r="CB165" s="582"/>
      <c r="CC165" s="581" t="s">
        <v>425</v>
      </c>
      <c r="CD165" s="582">
        <v>0</v>
      </c>
      <c r="CE165" s="582">
        <v>0</v>
      </c>
      <c r="CF165" s="581">
        <v>0</v>
      </c>
      <c r="CG165" s="581">
        <v>0</v>
      </c>
      <c r="CH165" s="582"/>
      <c r="CI165" s="582"/>
      <c r="CJ165" s="582"/>
      <c r="CK165" s="582"/>
      <c r="CL165" s="582"/>
      <c r="CM165" s="582">
        <v>90</v>
      </c>
      <c r="CN165" s="582">
        <v>90</v>
      </c>
      <c r="CO165" s="582"/>
      <c r="CP165" s="582">
        <v>90</v>
      </c>
      <c r="CQ165" s="582">
        <f t="shared" si="404"/>
        <v>90</v>
      </c>
      <c r="CR165" s="582"/>
      <c r="CS165" s="582"/>
      <c r="CT165" s="582">
        <v>90</v>
      </c>
      <c r="CU165" s="582"/>
      <c r="CV165" s="582">
        <v>0</v>
      </c>
      <c r="CW165" s="582">
        <v>0</v>
      </c>
      <c r="CX165" s="582">
        <v>0</v>
      </c>
      <c r="CY165" s="809">
        <f t="shared" si="405"/>
        <v>0</v>
      </c>
      <c r="CZ165" s="582"/>
      <c r="DA165" s="582"/>
      <c r="DB165" s="582"/>
      <c r="DC165" s="582"/>
      <c r="DD165" s="582"/>
      <c r="DE165" s="582">
        <v>106.2</v>
      </c>
      <c r="DF165" s="582">
        <f t="shared" si="406"/>
        <v>106.2</v>
      </c>
      <c r="DG165" s="582"/>
      <c r="DH165" s="582"/>
      <c r="DI165" s="582"/>
      <c r="DJ165" s="582"/>
      <c r="DK165" s="582"/>
      <c r="DL165" s="582"/>
      <c r="DM165" s="582"/>
      <c r="DN165" s="582">
        <v>106.2</v>
      </c>
      <c r="DO165" s="582"/>
      <c r="DP165" s="582"/>
      <c r="DQ165" s="582">
        <v>0</v>
      </c>
      <c r="DR165" s="582">
        <v>0</v>
      </c>
      <c r="DS165" s="582">
        <v>0</v>
      </c>
      <c r="DT165" s="582"/>
      <c r="DU165" s="582"/>
      <c r="DV165" s="582"/>
      <c r="DW165" s="582"/>
      <c r="DX165" s="582">
        <v>106.2</v>
      </c>
      <c r="DY165" s="582"/>
      <c r="DZ165" s="582"/>
      <c r="EA165" s="582"/>
      <c r="EB165" s="582"/>
      <c r="EC165" s="582"/>
      <c r="ED165" s="582">
        <f t="shared" si="407"/>
        <v>0</v>
      </c>
      <c r="EE165" s="582"/>
      <c r="EF165" s="582"/>
      <c r="EG165" s="582">
        <f t="shared" si="408"/>
        <v>0</v>
      </c>
      <c r="EH165" s="582">
        <f t="shared" si="408"/>
        <v>0</v>
      </c>
      <c r="EI165" s="582"/>
      <c r="EJ165" s="582"/>
      <c r="EK165" s="582"/>
      <c r="EL165" s="582"/>
      <c r="EM165" s="582">
        <v>0</v>
      </c>
      <c r="EN165" s="582">
        <v>0</v>
      </c>
      <c r="EO165" s="582">
        <v>0</v>
      </c>
      <c r="EP165" s="582"/>
      <c r="EQ165" s="582"/>
      <c r="ER165" s="582">
        <f t="shared" si="409"/>
        <v>90</v>
      </c>
      <c r="ES165" s="584"/>
      <c r="ET165" s="585">
        <f t="shared" si="410"/>
        <v>16.2</v>
      </c>
      <c r="EU165" s="582">
        <f t="shared" si="411"/>
        <v>0</v>
      </c>
      <c r="EV165" s="582"/>
      <c r="EW165" s="587">
        <f t="shared" si="412"/>
        <v>9.8230496394226525E-6</v>
      </c>
      <c r="EX165" s="582">
        <f t="shared" si="413"/>
        <v>90</v>
      </c>
      <c r="EY165" s="582">
        <f t="shared" si="414"/>
        <v>0</v>
      </c>
      <c r="EZ165" s="582">
        <f t="shared" si="415"/>
        <v>0</v>
      </c>
      <c r="FA165" s="582">
        <f t="shared" si="416"/>
        <v>0</v>
      </c>
      <c r="FB165" s="582">
        <f t="shared" si="417"/>
        <v>0</v>
      </c>
      <c r="FC165" s="582"/>
      <c r="FD165" s="582">
        <f t="shared" si="418"/>
        <v>0</v>
      </c>
      <c r="FE165" s="582"/>
      <c r="FF165" s="582">
        <f t="shared" si="419"/>
        <v>0</v>
      </c>
      <c r="FG165" s="582"/>
      <c r="FH165" s="582"/>
      <c r="FI165" s="582"/>
      <c r="FJ165" s="582"/>
      <c r="FK165" s="582">
        <f t="shared" si="420"/>
        <v>106.2</v>
      </c>
      <c r="FL165" s="582">
        <f t="shared" si="421"/>
        <v>0</v>
      </c>
      <c r="FM165" s="582">
        <f t="shared" si="422"/>
        <v>0</v>
      </c>
      <c r="FN165" s="582">
        <f t="shared" si="423"/>
        <v>0</v>
      </c>
      <c r="FO165" s="582">
        <f t="shared" si="424"/>
        <v>0</v>
      </c>
      <c r="FP165" s="582"/>
      <c r="FQ165" s="582">
        <f t="shared" si="425"/>
        <v>0</v>
      </c>
      <c r="FR165" s="582"/>
      <c r="FS165" s="582">
        <f t="shared" si="426"/>
        <v>0</v>
      </c>
      <c r="FT165" s="582"/>
      <c r="FU165" s="582"/>
      <c r="FV165" s="582"/>
      <c r="FW165" s="582"/>
      <c r="FX165" s="582"/>
      <c r="FY165" s="581" t="s">
        <v>417</v>
      </c>
      <c r="FZ165" s="582"/>
      <c r="GA165" s="582"/>
      <c r="GB165" s="582"/>
      <c r="GC165" s="582"/>
      <c r="GD165" s="582"/>
      <c r="GE165" s="582"/>
      <c r="GF165" s="599" t="s">
        <v>417</v>
      </c>
      <c r="GG165" s="582" t="s">
        <v>417</v>
      </c>
      <c r="GH165" s="582" t="s">
        <v>417</v>
      </c>
      <c r="GI165" s="582" t="s">
        <v>417</v>
      </c>
      <c r="GJ165" s="582" t="s">
        <v>417</v>
      </c>
      <c r="GK165" s="581" t="s">
        <v>451</v>
      </c>
      <c r="GL165" s="581" t="s">
        <v>418</v>
      </c>
      <c r="GM165" s="581" t="s">
        <v>452</v>
      </c>
      <c r="GN165" s="589"/>
      <c r="GO165" s="809"/>
      <c r="GP165" s="809" t="s">
        <v>1062</v>
      </c>
      <c r="GQ165" s="685"/>
      <c r="GR165" s="1002"/>
      <c r="GS165" s="590"/>
      <c r="GT165" s="811">
        <v>2</v>
      </c>
      <c r="GU165" s="811">
        <v>2</v>
      </c>
      <c r="GV165" s="590"/>
      <c r="GW165" s="590"/>
      <c r="GX165" s="590"/>
      <c r="GY165" s="590"/>
      <c r="GZ165" s="312">
        <v>4</v>
      </c>
      <c r="HA165" s="814">
        <f t="shared" si="427"/>
        <v>0</v>
      </c>
      <c r="HB165" s="815">
        <f t="shared" si="428"/>
        <v>0</v>
      </c>
      <c r="HC165" s="816">
        <f t="shared" si="429"/>
        <v>0</v>
      </c>
      <c r="HD165" s="815">
        <f t="shared" si="430"/>
        <v>0</v>
      </c>
      <c r="HE165" s="814">
        <f t="shared" si="431"/>
        <v>0</v>
      </c>
      <c r="HF165" s="815">
        <f t="shared" si="432"/>
        <v>0</v>
      </c>
      <c r="HG165" s="816">
        <f t="shared" si="433"/>
        <v>0</v>
      </c>
      <c r="HH165" s="815">
        <f t="shared" si="434"/>
        <v>0</v>
      </c>
      <c r="HI165" s="591">
        <f t="shared" si="384"/>
        <v>0</v>
      </c>
      <c r="HL165" s="688">
        <f t="shared" si="375"/>
        <v>0</v>
      </c>
    </row>
    <row r="166" spans="1:220" s="592" customFormat="1" ht="36" outlineLevel="1">
      <c r="A166" s="578" t="s">
        <v>396</v>
      </c>
      <c r="B166" s="579"/>
      <c r="C166" s="580">
        <v>125</v>
      </c>
      <c r="D166" s="580"/>
      <c r="E166" s="580"/>
      <c r="F166" s="272" t="s">
        <v>355</v>
      </c>
      <c r="G166" s="270"/>
      <c r="H166" s="270"/>
      <c r="I166" s="270"/>
      <c r="J166" s="581">
        <v>2011</v>
      </c>
      <c r="K166" s="581">
        <v>2012</v>
      </c>
      <c r="L166" s="581" t="s">
        <v>419</v>
      </c>
      <c r="M166" s="581" t="s">
        <v>419</v>
      </c>
      <c r="N166" s="581" t="s">
        <v>419</v>
      </c>
      <c r="O166" s="581" t="s">
        <v>419</v>
      </c>
      <c r="P166" s="273" t="s">
        <v>1356</v>
      </c>
      <c r="Q166" s="273" t="s">
        <v>1357</v>
      </c>
      <c r="R166" s="273" t="s">
        <v>417</v>
      </c>
      <c r="S166" s="273">
        <v>1</v>
      </c>
      <c r="T166" s="273" t="s">
        <v>417</v>
      </c>
      <c r="U166" s="582"/>
      <c r="V166" s="582"/>
      <c r="W166" s="582"/>
      <c r="X166" s="582"/>
      <c r="Y166" s="583"/>
      <c r="Z166" s="582"/>
      <c r="AA166" s="582"/>
      <c r="AB166" s="582"/>
      <c r="AC166" s="583"/>
      <c r="AD166" s="583"/>
      <c r="AE166" s="583"/>
      <c r="AF166" s="583"/>
      <c r="AG166" s="582">
        <f t="shared" si="391"/>
        <v>0</v>
      </c>
      <c r="AH166" s="582">
        <f t="shared" si="392"/>
        <v>0</v>
      </c>
      <c r="AI166" s="582">
        <f t="shared" si="393"/>
        <v>0</v>
      </c>
      <c r="AJ166" s="582">
        <f t="shared" si="394"/>
        <v>0</v>
      </c>
      <c r="AK166" s="582">
        <f t="shared" si="395"/>
        <v>0</v>
      </c>
      <c r="AL166" s="582">
        <f t="shared" si="396"/>
        <v>0</v>
      </c>
      <c r="AM166" s="582"/>
      <c r="AN166" s="582"/>
      <c r="AO166" s="582">
        <f t="shared" si="397"/>
        <v>0</v>
      </c>
      <c r="AP166" s="582">
        <f t="shared" si="398"/>
        <v>0</v>
      </c>
      <c r="AQ166" s="582"/>
      <c r="AR166" s="582"/>
      <c r="AS166" s="582">
        <f t="shared" si="399"/>
        <v>0</v>
      </c>
      <c r="AT166" s="582">
        <f t="shared" si="400"/>
        <v>0</v>
      </c>
      <c r="AU166" s="582"/>
      <c r="AV166" s="582"/>
      <c r="AW166" s="582">
        <f t="shared" si="401"/>
        <v>0</v>
      </c>
      <c r="AX166" s="582">
        <f t="shared" si="402"/>
        <v>0</v>
      </c>
      <c r="AY166" s="582"/>
      <c r="AZ166" s="582"/>
      <c r="BA166" s="582"/>
      <c r="BB166" s="582"/>
      <c r="BC166" s="582"/>
      <c r="BD166" s="582"/>
      <c r="BE166" s="582"/>
      <c r="BF166" s="582"/>
      <c r="BG166" s="582"/>
      <c r="BH166" s="582"/>
      <c r="BI166" s="582">
        <v>0</v>
      </c>
      <c r="BJ166" s="582">
        <v>0</v>
      </c>
      <c r="BK166" s="582"/>
      <c r="BL166" s="582"/>
      <c r="BM166" s="582"/>
      <c r="BN166" s="582"/>
      <c r="BO166" s="582"/>
      <c r="BP166" s="582"/>
      <c r="BQ166" s="582"/>
      <c r="BR166" s="582"/>
      <c r="BS166" s="582"/>
      <c r="BT166" s="582"/>
      <c r="BU166" s="582">
        <f t="shared" si="403"/>
        <v>90</v>
      </c>
      <c r="BV166" s="582">
        <v>90</v>
      </c>
      <c r="BW166" s="582">
        <v>0</v>
      </c>
      <c r="BX166" s="582">
        <v>0</v>
      </c>
      <c r="BY166" s="582">
        <v>0</v>
      </c>
      <c r="BZ166" s="582">
        <v>90</v>
      </c>
      <c r="CA166" s="582"/>
      <c r="CB166" s="582"/>
      <c r="CC166" s="581" t="s">
        <v>425</v>
      </c>
      <c r="CD166" s="582">
        <v>0</v>
      </c>
      <c r="CE166" s="582">
        <v>0</v>
      </c>
      <c r="CF166" s="581">
        <v>0</v>
      </c>
      <c r="CG166" s="581">
        <v>0</v>
      </c>
      <c r="CH166" s="582"/>
      <c r="CI166" s="582"/>
      <c r="CJ166" s="582"/>
      <c r="CK166" s="582"/>
      <c r="CL166" s="582"/>
      <c r="CM166" s="582">
        <v>90</v>
      </c>
      <c r="CN166" s="582">
        <v>90</v>
      </c>
      <c r="CO166" s="582"/>
      <c r="CP166" s="582">
        <v>90</v>
      </c>
      <c r="CQ166" s="582">
        <f t="shared" si="404"/>
        <v>90</v>
      </c>
      <c r="CR166" s="582"/>
      <c r="CS166" s="582"/>
      <c r="CT166" s="582">
        <v>90</v>
      </c>
      <c r="CU166" s="582"/>
      <c r="CV166" s="582">
        <v>0</v>
      </c>
      <c r="CW166" s="582">
        <v>0</v>
      </c>
      <c r="CX166" s="582">
        <v>0</v>
      </c>
      <c r="CY166" s="809">
        <f t="shared" si="405"/>
        <v>0</v>
      </c>
      <c r="CZ166" s="582"/>
      <c r="DA166" s="582"/>
      <c r="DB166" s="582"/>
      <c r="DC166" s="582"/>
      <c r="DD166" s="582"/>
      <c r="DE166" s="582">
        <v>106.2</v>
      </c>
      <c r="DF166" s="582">
        <f t="shared" si="406"/>
        <v>106.2</v>
      </c>
      <c r="DG166" s="582"/>
      <c r="DH166" s="582"/>
      <c r="DI166" s="582"/>
      <c r="DJ166" s="582"/>
      <c r="DK166" s="582"/>
      <c r="DL166" s="582"/>
      <c r="DM166" s="582"/>
      <c r="DN166" s="582">
        <v>106.2</v>
      </c>
      <c r="DO166" s="582"/>
      <c r="DP166" s="582"/>
      <c r="DQ166" s="582">
        <v>0</v>
      </c>
      <c r="DR166" s="582">
        <v>0</v>
      </c>
      <c r="DS166" s="582">
        <v>0</v>
      </c>
      <c r="DT166" s="582"/>
      <c r="DU166" s="582"/>
      <c r="DV166" s="582"/>
      <c r="DW166" s="582"/>
      <c r="DX166" s="582">
        <v>106.2</v>
      </c>
      <c r="DY166" s="582"/>
      <c r="DZ166" s="582"/>
      <c r="EA166" s="582"/>
      <c r="EB166" s="582"/>
      <c r="EC166" s="582"/>
      <c r="ED166" s="582">
        <f t="shared" si="407"/>
        <v>0</v>
      </c>
      <c r="EE166" s="582"/>
      <c r="EF166" s="582"/>
      <c r="EG166" s="582">
        <f t="shared" si="408"/>
        <v>0</v>
      </c>
      <c r="EH166" s="582">
        <f t="shared" si="408"/>
        <v>0</v>
      </c>
      <c r="EI166" s="582"/>
      <c r="EJ166" s="582"/>
      <c r="EK166" s="582"/>
      <c r="EL166" s="582"/>
      <c r="EM166" s="582">
        <v>0</v>
      </c>
      <c r="EN166" s="582">
        <v>0</v>
      </c>
      <c r="EO166" s="582">
        <v>0</v>
      </c>
      <c r="EP166" s="582"/>
      <c r="EQ166" s="582"/>
      <c r="ER166" s="582">
        <f t="shared" si="409"/>
        <v>90</v>
      </c>
      <c r="ES166" s="584"/>
      <c r="ET166" s="585">
        <f t="shared" si="410"/>
        <v>16.2</v>
      </c>
      <c r="EU166" s="582">
        <f t="shared" si="411"/>
        <v>0</v>
      </c>
      <c r="EV166" s="582"/>
      <c r="EW166" s="587">
        <f t="shared" si="412"/>
        <v>9.8230496394226525E-6</v>
      </c>
      <c r="EX166" s="582">
        <f t="shared" si="413"/>
        <v>90</v>
      </c>
      <c r="EY166" s="582">
        <f t="shared" si="414"/>
        <v>0</v>
      </c>
      <c r="EZ166" s="582">
        <f t="shared" si="415"/>
        <v>0</v>
      </c>
      <c r="FA166" s="582">
        <f t="shared" si="416"/>
        <v>0</v>
      </c>
      <c r="FB166" s="582">
        <f t="shared" si="417"/>
        <v>0</v>
      </c>
      <c r="FC166" s="582"/>
      <c r="FD166" s="582">
        <f t="shared" si="418"/>
        <v>0</v>
      </c>
      <c r="FE166" s="582"/>
      <c r="FF166" s="582">
        <f t="shared" si="419"/>
        <v>0</v>
      </c>
      <c r="FG166" s="582"/>
      <c r="FH166" s="582"/>
      <c r="FI166" s="582"/>
      <c r="FJ166" s="582"/>
      <c r="FK166" s="582">
        <f t="shared" si="420"/>
        <v>106.2</v>
      </c>
      <c r="FL166" s="582">
        <f t="shared" si="421"/>
        <v>0</v>
      </c>
      <c r="FM166" s="582">
        <f t="shared" si="422"/>
        <v>0</v>
      </c>
      <c r="FN166" s="582">
        <f t="shared" si="423"/>
        <v>0</v>
      </c>
      <c r="FO166" s="582">
        <f t="shared" si="424"/>
        <v>0</v>
      </c>
      <c r="FP166" s="582"/>
      <c r="FQ166" s="582">
        <f t="shared" si="425"/>
        <v>0</v>
      </c>
      <c r="FR166" s="582"/>
      <c r="FS166" s="582">
        <f t="shared" si="426"/>
        <v>0</v>
      </c>
      <c r="FT166" s="582"/>
      <c r="FU166" s="582"/>
      <c r="FV166" s="582"/>
      <c r="FW166" s="582"/>
      <c r="FX166" s="582"/>
      <c r="FY166" s="581" t="s">
        <v>417</v>
      </c>
      <c r="FZ166" s="582"/>
      <c r="GA166" s="582"/>
      <c r="GB166" s="582"/>
      <c r="GC166" s="582"/>
      <c r="GD166" s="582"/>
      <c r="GE166" s="582"/>
      <c r="GF166" s="599" t="s">
        <v>417</v>
      </c>
      <c r="GG166" s="582" t="s">
        <v>417</v>
      </c>
      <c r="GH166" s="582" t="s">
        <v>417</v>
      </c>
      <c r="GI166" s="582" t="s">
        <v>417</v>
      </c>
      <c r="GJ166" s="582" t="s">
        <v>417</v>
      </c>
      <c r="GK166" s="581" t="s">
        <v>451</v>
      </c>
      <c r="GL166" s="581" t="s">
        <v>418</v>
      </c>
      <c r="GM166" s="581" t="s">
        <v>452</v>
      </c>
      <c r="GN166" s="589"/>
      <c r="GO166" s="809"/>
      <c r="GP166" s="809" t="s">
        <v>1062</v>
      </c>
      <c r="GQ166" s="685"/>
      <c r="GR166" s="1002"/>
      <c r="GS166" s="590"/>
      <c r="GT166" s="811">
        <v>2</v>
      </c>
      <c r="GU166" s="811">
        <v>2</v>
      </c>
      <c r="GV166" s="590"/>
      <c r="GW166" s="590"/>
      <c r="GX166" s="590"/>
      <c r="GY166" s="590"/>
      <c r="GZ166" s="312">
        <v>4</v>
      </c>
      <c r="HA166" s="814">
        <f t="shared" si="427"/>
        <v>0</v>
      </c>
      <c r="HB166" s="815">
        <f t="shared" si="428"/>
        <v>0</v>
      </c>
      <c r="HC166" s="816">
        <f t="shared" si="429"/>
        <v>0</v>
      </c>
      <c r="HD166" s="815">
        <f t="shared" si="430"/>
        <v>0</v>
      </c>
      <c r="HE166" s="814">
        <f t="shared" si="431"/>
        <v>0</v>
      </c>
      <c r="HF166" s="815">
        <f t="shared" si="432"/>
        <v>0</v>
      </c>
      <c r="HG166" s="816">
        <f t="shared" si="433"/>
        <v>0</v>
      </c>
      <c r="HH166" s="815">
        <f t="shared" si="434"/>
        <v>0</v>
      </c>
      <c r="HI166" s="591">
        <f t="shared" si="384"/>
        <v>0</v>
      </c>
      <c r="HL166" s="688">
        <f t="shared" si="375"/>
        <v>0</v>
      </c>
    </row>
    <row r="167" spans="1:220" s="592" customFormat="1" ht="36" outlineLevel="1">
      <c r="A167" s="578" t="s">
        <v>396</v>
      </c>
      <c r="B167" s="579"/>
      <c r="C167" s="580">
        <v>126</v>
      </c>
      <c r="D167" s="580"/>
      <c r="E167" s="580"/>
      <c r="F167" s="272" t="s">
        <v>356</v>
      </c>
      <c r="G167" s="270"/>
      <c r="H167" s="270"/>
      <c r="I167" s="270"/>
      <c r="J167" s="581">
        <v>2011</v>
      </c>
      <c r="K167" s="581">
        <v>2012</v>
      </c>
      <c r="L167" s="581" t="s">
        <v>419</v>
      </c>
      <c r="M167" s="581" t="s">
        <v>419</v>
      </c>
      <c r="N167" s="581" t="s">
        <v>419</v>
      </c>
      <c r="O167" s="581" t="s">
        <v>419</v>
      </c>
      <c r="P167" s="273" t="s">
        <v>1356</v>
      </c>
      <c r="Q167" s="273" t="s">
        <v>1357</v>
      </c>
      <c r="R167" s="273" t="s">
        <v>417</v>
      </c>
      <c r="S167" s="273">
        <v>1</v>
      </c>
      <c r="T167" s="273" t="s">
        <v>417</v>
      </c>
      <c r="U167" s="582"/>
      <c r="V167" s="582"/>
      <c r="W167" s="582"/>
      <c r="X167" s="582"/>
      <c r="Y167" s="583"/>
      <c r="Z167" s="582"/>
      <c r="AA167" s="582"/>
      <c r="AB167" s="582"/>
      <c r="AC167" s="583"/>
      <c r="AD167" s="583"/>
      <c r="AE167" s="583"/>
      <c r="AF167" s="583"/>
      <c r="AG167" s="582">
        <f t="shared" si="391"/>
        <v>0</v>
      </c>
      <c r="AH167" s="582">
        <f t="shared" si="392"/>
        <v>0</v>
      </c>
      <c r="AI167" s="582">
        <f t="shared" si="393"/>
        <v>0</v>
      </c>
      <c r="AJ167" s="582">
        <f t="shared" si="394"/>
        <v>0</v>
      </c>
      <c r="AK167" s="582">
        <f t="shared" si="395"/>
        <v>0</v>
      </c>
      <c r="AL167" s="582">
        <f t="shared" si="396"/>
        <v>0</v>
      </c>
      <c r="AM167" s="582"/>
      <c r="AN167" s="582"/>
      <c r="AO167" s="582">
        <f t="shared" si="397"/>
        <v>0</v>
      </c>
      <c r="AP167" s="582">
        <f t="shared" si="398"/>
        <v>0</v>
      </c>
      <c r="AQ167" s="582"/>
      <c r="AR167" s="582"/>
      <c r="AS167" s="582">
        <f t="shared" si="399"/>
        <v>0</v>
      </c>
      <c r="AT167" s="582">
        <f t="shared" si="400"/>
        <v>0</v>
      </c>
      <c r="AU167" s="582"/>
      <c r="AV167" s="582"/>
      <c r="AW167" s="582">
        <f t="shared" si="401"/>
        <v>0</v>
      </c>
      <c r="AX167" s="582">
        <f t="shared" si="402"/>
        <v>0</v>
      </c>
      <c r="AY167" s="582"/>
      <c r="AZ167" s="582"/>
      <c r="BA167" s="582"/>
      <c r="BB167" s="582"/>
      <c r="BC167" s="582"/>
      <c r="BD167" s="582"/>
      <c r="BE167" s="582"/>
      <c r="BF167" s="582"/>
      <c r="BG167" s="582"/>
      <c r="BH167" s="582"/>
      <c r="BI167" s="582">
        <v>0</v>
      </c>
      <c r="BJ167" s="582">
        <v>0</v>
      </c>
      <c r="BK167" s="582"/>
      <c r="BL167" s="582"/>
      <c r="BM167" s="582"/>
      <c r="BN167" s="582"/>
      <c r="BO167" s="582"/>
      <c r="BP167" s="582"/>
      <c r="BQ167" s="582"/>
      <c r="BR167" s="582"/>
      <c r="BS167" s="582"/>
      <c r="BT167" s="582"/>
      <c r="BU167" s="582">
        <f t="shared" si="403"/>
        <v>90</v>
      </c>
      <c r="BV167" s="582">
        <v>90</v>
      </c>
      <c r="BW167" s="582">
        <v>0</v>
      </c>
      <c r="BX167" s="582">
        <v>0</v>
      </c>
      <c r="BY167" s="582">
        <v>0</v>
      </c>
      <c r="BZ167" s="582">
        <v>90</v>
      </c>
      <c r="CA167" s="582"/>
      <c r="CB167" s="582"/>
      <c r="CC167" s="581" t="s">
        <v>425</v>
      </c>
      <c r="CD167" s="582">
        <v>0</v>
      </c>
      <c r="CE167" s="582">
        <v>0</v>
      </c>
      <c r="CF167" s="581">
        <v>0</v>
      </c>
      <c r="CG167" s="581">
        <v>0</v>
      </c>
      <c r="CH167" s="582"/>
      <c r="CI167" s="582"/>
      <c r="CJ167" s="582"/>
      <c r="CK167" s="582"/>
      <c r="CL167" s="582"/>
      <c r="CM167" s="582">
        <v>90</v>
      </c>
      <c r="CN167" s="582">
        <v>90</v>
      </c>
      <c r="CO167" s="582"/>
      <c r="CP167" s="582">
        <v>90</v>
      </c>
      <c r="CQ167" s="582">
        <f t="shared" si="404"/>
        <v>90</v>
      </c>
      <c r="CR167" s="582"/>
      <c r="CS167" s="582"/>
      <c r="CT167" s="582">
        <v>90</v>
      </c>
      <c r="CU167" s="582"/>
      <c r="CV167" s="582">
        <v>0</v>
      </c>
      <c r="CW167" s="582">
        <v>0</v>
      </c>
      <c r="CX167" s="582">
        <v>0</v>
      </c>
      <c r="CY167" s="809">
        <f t="shared" si="405"/>
        <v>0</v>
      </c>
      <c r="CZ167" s="582"/>
      <c r="DA167" s="582"/>
      <c r="DB167" s="582"/>
      <c r="DC167" s="582"/>
      <c r="DD167" s="582"/>
      <c r="DE167" s="582">
        <v>106.2</v>
      </c>
      <c r="DF167" s="582">
        <f t="shared" si="406"/>
        <v>106.2</v>
      </c>
      <c r="DG167" s="582"/>
      <c r="DH167" s="582"/>
      <c r="DI167" s="582"/>
      <c r="DJ167" s="582"/>
      <c r="DK167" s="582"/>
      <c r="DL167" s="582"/>
      <c r="DM167" s="582"/>
      <c r="DN167" s="582">
        <v>106.2</v>
      </c>
      <c r="DO167" s="582"/>
      <c r="DP167" s="582"/>
      <c r="DQ167" s="582">
        <v>0</v>
      </c>
      <c r="DR167" s="582">
        <v>0</v>
      </c>
      <c r="DS167" s="582">
        <v>0</v>
      </c>
      <c r="DT167" s="582"/>
      <c r="DU167" s="582"/>
      <c r="DV167" s="582"/>
      <c r="DW167" s="582"/>
      <c r="DX167" s="582">
        <v>106.2</v>
      </c>
      <c r="DY167" s="582"/>
      <c r="DZ167" s="582"/>
      <c r="EA167" s="582"/>
      <c r="EB167" s="582"/>
      <c r="EC167" s="582"/>
      <c r="ED167" s="582">
        <f t="shared" si="407"/>
        <v>0</v>
      </c>
      <c r="EE167" s="582"/>
      <c r="EF167" s="582"/>
      <c r="EG167" s="582">
        <f t="shared" si="408"/>
        <v>0</v>
      </c>
      <c r="EH167" s="582">
        <f t="shared" si="408"/>
        <v>0</v>
      </c>
      <c r="EI167" s="582"/>
      <c r="EJ167" s="582"/>
      <c r="EK167" s="582"/>
      <c r="EL167" s="582"/>
      <c r="EM167" s="582">
        <v>0</v>
      </c>
      <c r="EN167" s="582">
        <v>0</v>
      </c>
      <c r="EO167" s="582">
        <v>0</v>
      </c>
      <c r="EP167" s="582"/>
      <c r="EQ167" s="582"/>
      <c r="ER167" s="582">
        <f t="shared" si="409"/>
        <v>90</v>
      </c>
      <c r="ES167" s="584"/>
      <c r="ET167" s="585">
        <f t="shared" si="410"/>
        <v>16.2</v>
      </c>
      <c r="EU167" s="582">
        <f t="shared" si="411"/>
        <v>0</v>
      </c>
      <c r="EV167" s="582"/>
      <c r="EW167" s="587">
        <f t="shared" si="412"/>
        <v>9.8230496394226525E-6</v>
      </c>
      <c r="EX167" s="582">
        <f t="shared" si="413"/>
        <v>90</v>
      </c>
      <c r="EY167" s="582">
        <f t="shared" si="414"/>
        <v>0</v>
      </c>
      <c r="EZ167" s="582">
        <f t="shared" si="415"/>
        <v>0</v>
      </c>
      <c r="FA167" s="582">
        <f t="shared" si="416"/>
        <v>0</v>
      </c>
      <c r="FB167" s="582">
        <f t="shared" si="417"/>
        <v>0</v>
      </c>
      <c r="FC167" s="582"/>
      <c r="FD167" s="582">
        <f t="shared" si="418"/>
        <v>0</v>
      </c>
      <c r="FE167" s="582"/>
      <c r="FF167" s="582">
        <f t="shared" si="419"/>
        <v>0</v>
      </c>
      <c r="FG167" s="582"/>
      <c r="FH167" s="582"/>
      <c r="FI167" s="582"/>
      <c r="FJ167" s="582"/>
      <c r="FK167" s="582">
        <f t="shared" si="420"/>
        <v>106.2</v>
      </c>
      <c r="FL167" s="582">
        <f t="shared" si="421"/>
        <v>0</v>
      </c>
      <c r="FM167" s="582">
        <f t="shared" si="422"/>
        <v>0</v>
      </c>
      <c r="FN167" s="582">
        <f t="shared" si="423"/>
        <v>0</v>
      </c>
      <c r="FO167" s="582">
        <f t="shared" si="424"/>
        <v>0</v>
      </c>
      <c r="FP167" s="582"/>
      <c r="FQ167" s="582">
        <f t="shared" si="425"/>
        <v>0</v>
      </c>
      <c r="FR167" s="582"/>
      <c r="FS167" s="582">
        <f t="shared" si="426"/>
        <v>0</v>
      </c>
      <c r="FT167" s="582"/>
      <c r="FU167" s="582"/>
      <c r="FV167" s="582"/>
      <c r="FW167" s="582"/>
      <c r="FX167" s="582"/>
      <c r="FY167" s="581" t="s">
        <v>417</v>
      </c>
      <c r="FZ167" s="582"/>
      <c r="GA167" s="582"/>
      <c r="GB167" s="582"/>
      <c r="GC167" s="582"/>
      <c r="GD167" s="582"/>
      <c r="GE167" s="582"/>
      <c r="GF167" s="599" t="s">
        <v>417</v>
      </c>
      <c r="GG167" s="582" t="s">
        <v>417</v>
      </c>
      <c r="GH167" s="582" t="s">
        <v>417</v>
      </c>
      <c r="GI167" s="582" t="s">
        <v>417</v>
      </c>
      <c r="GJ167" s="582" t="s">
        <v>417</v>
      </c>
      <c r="GK167" s="581" t="s">
        <v>451</v>
      </c>
      <c r="GL167" s="581" t="s">
        <v>418</v>
      </c>
      <c r="GM167" s="581" t="s">
        <v>452</v>
      </c>
      <c r="GN167" s="589"/>
      <c r="GO167" s="809"/>
      <c r="GP167" s="809" t="s">
        <v>1062</v>
      </c>
      <c r="GQ167" s="685"/>
      <c r="GR167" s="1002"/>
      <c r="GS167" s="590"/>
      <c r="GT167" s="811">
        <v>2</v>
      </c>
      <c r="GU167" s="811">
        <v>2</v>
      </c>
      <c r="GV167" s="590"/>
      <c r="GW167" s="590"/>
      <c r="GX167" s="590"/>
      <c r="GY167" s="590"/>
      <c r="GZ167" s="312">
        <v>4</v>
      </c>
      <c r="HA167" s="814">
        <f t="shared" si="427"/>
        <v>0</v>
      </c>
      <c r="HB167" s="815">
        <f t="shared" si="428"/>
        <v>0</v>
      </c>
      <c r="HC167" s="816">
        <f t="shared" si="429"/>
        <v>0</v>
      </c>
      <c r="HD167" s="815">
        <f t="shared" si="430"/>
        <v>0</v>
      </c>
      <c r="HE167" s="814">
        <f t="shared" si="431"/>
        <v>0</v>
      </c>
      <c r="HF167" s="815">
        <f t="shared" si="432"/>
        <v>0</v>
      </c>
      <c r="HG167" s="816">
        <f t="shared" si="433"/>
        <v>0</v>
      </c>
      <c r="HH167" s="815">
        <f t="shared" si="434"/>
        <v>0</v>
      </c>
      <c r="HI167" s="591">
        <f t="shared" si="384"/>
        <v>0</v>
      </c>
      <c r="HL167" s="688">
        <f t="shared" si="375"/>
        <v>0</v>
      </c>
    </row>
    <row r="168" spans="1:220" s="592" customFormat="1" ht="36" outlineLevel="1">
      <c r="A168" s="578" t="s">
        <v>396</v>
      </c>
      <c r="B168" s="579"/>
      <c r="C168" s="580">
        <v>127</v>
      </c>
      <c r="D168" s="580"/>
      <c r="E168" s="580"/>
      <c r="F168" s="272" t="s">
        <v>357</v>
      </c>
      <c r="G168" s="270"/>
      <c r="H168" s="270"/>
      <c r="I168" s="270"/>
      <c r="J168" s="581">
        <v>2011</v>
      </c>
      <c r="K168" s="581">
        <v>2012</v>
      </c>
      <c r="L168" s="581" t="s">
        <v>419</v>
      </c>
      <c r="M168" s="581" t="s">
        <v>419</v>
      </c>
      <c r="N168" s="581" t="s">
        <v>419</v>
      </c>
      <c r="O168" s="581" t="s">
        <v>419</v>
      </c>
      <c r="P168" s="273" t="s">
        <v>1356</v>
      </c>
      <c r="Q168" s="273" t="s">
        <v>1357</v>
      </c>
      <c r="R168" s="273" t="s">
        <v>417</v>
      </c>
      <c r="S168" s="273">
        <v>1</v>
      </c>
      <c r="T168" s="273" t="s">
        <v>417</v>
      </c>
      <c r="U168" s="582"/>
      <c r="V168" s="582"/>
      <c r="W168" s="582"/>
      <c r="X168" s="582"/>
      <c r="Y168" s="583"/>
      <c r="Z168" s="582"/>
      <c r="AA168" s="582"/>
      <c r="AB168" s="582"/>
      <c r="AC168" s="583"/>
      <c r="AD168" s="583"/>
      <c r="AE168" s="583"/>
      <c r="AF168" s="583"/>
      <c r="AG168" s="582">
        <f t="shared" si="391"/>
        <v>0</v>
      </c>
      <c r="AH168" s="582">
        <f t="shared" si="392"/>
        <v>0</v>
      </c>
      <c r="AI168" s="582">
        <f t="shared" si="393"/>
        <v>0</v>
      </c>
      <c r="AJ168" s="582">
        <f t="shared" si="394"/>
        <v>0</v>
      </c>
      <c r="AK168" s="582">
        <f t="shared" si="395"/>
        <v>0</v>
      </c>
      <c r="AL168" s="582">
        <f t="shared" si="396"/>
        <v>0</v>
      </c>
      <c r="AM168" s="582"/>
      <c r="AN168" s="582"/>
      <c r="AO168" s="582">
        <f t="shared" si="397"/>
        <v>0</v>
      </c>
      <c r="AP168" s="582">
        <f t="shared" si="398"/>
        <v>0</v>
      </c>
      <c r="AQ168" s="582"/>
      <c r="AR168" s="582"/>
      <c r="AS168" s="582">
        <f t="shared" si="399"/>
        <v>0</v>
      </c>
      <c r="AT168" s="582">
        <f t="shared" si="400"/>
        <v>0</v>
      </c>
      <c r="AU168" s="582"/>
      <c r="AV168" s="582"/>
      <c r="AW168" s="582">
        <f t="shared" si="401"/>
        <v>0</v>
      </c>
      <c r="AX168" s="582">
        <f t="shared" si="402"/>
        <v>0</v>
      </c>
      <c r="AY168" s="582"/>
      <c r="AZ168" s="582"/>
      <c r="BA168" s="582"/>
      <c r="BB168" s="582"/>
      <c r="BC168" s="582"/>
      <c r="BD168" s="582"/>
      <c r="BE168" s="582"/>
      <c r="BF168" s="582"/>
      <c r="BG168" s="582"/>
      <c r="BH168" s="582"/>
      <c r="BI168" s="582">
        <v>0</v>
      </c>
      <c r="BJ168" s="582">
        <v>0</v>
      </c>
      <c r="BK168" s="582"/>
      <c r="BL168" s="582"/>
      <c r="BM168" s="582"/>
      <c r="BN168" s="582"/>
      <c r="BO168" s="582"/>
      <c r="BP168" s="582"/>
      <c r="BQ168" s="582"/>
      <c r="BR168" s="582"/>
      <c r="BS168" s="582"/>
      <c r="BT168" s="582"/>
      <c r="BU168" s="582">
        <f t="shared" si="403"/>
        <v>120</v>
      </c>
      <c r="BV168" s="582">
        <v>120</v>
      </c>
      <c r="BW168" s="582">
        <v>0</v>
      </c>
      <c r="BX168" s="582">
        <v>0</v>
      </c>
      <c r="BY168" s="582">
        <v>0</v>
      </c>
      <c r="BZ168" s="582">
        <v>120</v>
      </c>
      <c r="CA168" s="582"/>
      <c r="CB168" s="582"/>
      <c r="CC168" s="581" t="s">
        <v>425</v>
      </c>
      <c r="CD168" s="582">
        <v>0</v>
      </c>
      <c r="CE168" s="582">
        <v>0</v>
      </c>
      <c r="CF168" s="581">
        <v>0</v>
      </c>
      <c r="CG168" s="581">
        <v>0</v>
      </c>
      <c r="CH168" s="582"/>
      <c r="CI168" s="582"/>
      <c r="CJ168" s="582"/>
      <c r="CK168" s="582"/>
      <c r="CL168" s="582"/>
      <c r="CM168" s="582">
        <v>120</v>
      </c>
      <c r="CN168" s="582">
        <v>120</v>
      </c>
      <c r="CO168" s="582"/>
      <c r="CP168" s="582">
        <v>120</v>
      </c>
      <c r="CQ168" s="582">
        <f t="shared" si="404"/>
        <v>120</v>
      </c>
      <c r="CR168" s="582"/>
      <c r="CS168" s="582"/>
      <c r="CT168" s="582"/>
      <c r="CU168" s="582">
        <v>120</v>
      </c>
      <c r="CV168" s="582">
        <v>12</v>
      </c>
      <c r="CW168" s="582">
        <v>36</v>
      </c>
      <c r="CX168" s="582">
        <v>72</v>
      </c>
      <c r="CY168" s="809">
        <f t="shared" si="405"/>
        <v>0</v>
      </c>
      <c r="CZ168" s="582"/>
      <c r="DA168" s="582"/>
      <c r="DB168" s="582"/>
      <c r="DC168" s="582"/>
      <c r="DD168" s="582"/>
      <c r="DE168" s="582">
        <v>141.6</v>
      </c>
      <c r="DF168" s="582">
        <f t="shared" si="406"/>
        <v>141.6</v>
      </c>
      <c r="DG168" s="582"/>
      <c r="DH168" s="582"/>
      <c r="DI168" s="582"/>
      <c r="DJ168" s="582"/>
      <c r="DK168" s="582"/>
      <c r="DL168" s="582"/>
      <c r="DM168" s="582"/>
      <c r="DN168" s="582"/>
      <c r="DO168" s="582">
        <v>141.6</v>
      </c>
      <c r="DP168" s="582"/>
      <c r="DQ168" s="582">
        <v>14.16</v>
      </c>
      <c r="DR168" s="582">
        <v>42.48</v>
      </c>
      <c r="DS168" s="582">
        <v>84.960000000000008</v>
      </c>
      <c r="DT168" s="582"/>
      <c r="DU168" s="582"/>
      <c r="DV168" s="582"/>
      <c r="DW168" s="582"/>
      <c r="DX168" s="582">
        <v>141.6</v>
      </c>
      <c r="DY168" s="582"/>
      <c r="DZ168" s="582"/>
      <c r="EA168" s="582"/>
      <c r="EB168" s="582"/>
      <c r="EC168" s="582"/>
      <c r="ED168" s="582">
        <f t="shared" si="407"/>
        <v>0</v>
      </c>
      <c r="EE168" s="582"/>
      <c r="EF168" s="582"/>
      <c r="EG168" s="582">
        <f t="shared" si="408"/>
        <v>0</v>
      </c>
      <c r="EH168" s="582">
        <f t="shared" si="408"/>
        <v>0</v>
      </c>
      <c r="EI168" s="582"/>
      <c r="EJ168" s="582"/>
      <c r="EK168" s="582"/>
      <c r="EL168" s="582"/>
      <c r="EM168" s="582">
        <v>0</v>
      </c>
      <c r="EN168" s="582">
        <v>0</v>
      </c>
      <c r="EO168" s="582">
        <v>0</v>
      </c>
      <c r="EP168" s="582"/>
      <c r="EQ168" s="582"/>
      <c r="ER168" s="582">
        <f t="shared" si="409"/>
        <v>120</v>
      </c>
      <c r="ES168" s="584"/>
      <c r="ET168" s="585">
        <f t="shared" si="410"/>
        <v>21.599999999999998</v>
      </c>
      <c r="EU168" s="582">
        <f t="shared" si="411"/>
        <v>0</v>
      </c>
      <c r="EV168" s="582"/>
      <c r="EW168" s="587">
        <f t="shared" si="412"/>
        <v>1.3097399519230204E-5</v>
      </c>
      <c r="EX168" s="582">
        <f t="shared" si="413"/>
        <v>120</v>
      </c>
      <c r="EY168" s="582">
        <f t="shared" si="414"/>
        <v>0</v>
      </c>
      <c r="EZ168" s="582">
        <f t="shared" si="415"/>
        <v>0</v>
      </c>
      <c r="FA168" s="582">
        <f t="shared" si="416"/>
        <v>0</v>
      </c>
      <c r="FB168" s="582">
        <f t="shared" si="417"/>
        <v>0</v>
      </c>
      <c r="FC168" s="582"/>
      <c r="FD168" s="582">
        <f t="shared" si="418"/>
        <v>0</v>
      </c>
      <c r="FE168" s="582"/>
      <c r="FF168" s="582">
        <f t="shared" si="419"/>
        <v>0</v>
      </c>
      <c r="FG168" s="582"/>
      <c r="FH168" s="582"/>
      <c r="FI168" s="582"/>
      <c r="FJ168" s="582"/>
      <c r="FK168" s="582">
        <f t="shared" si="420"/>
        <v>141.6</v>
      </c>
      <c r="FL168" s="582">
        <f t="shared" si="421"/>
        <v>0</v>
      </c>
      <c r="FM168" s="582">
        <f t="shared" si="422"/>
        <v>0</v>
      </c>
      <c r="FN168" s="582">
        <f t="shared" si="423"/>
        <v>0</v>
      </c>
      <c r="FO168" s="582">
        <f t="shared" si="424"/>
        <v>0</v>
      </c>
      <c r="FP168" s="582"/>
      <c r="FQ168" s="582">
        <f t="shared" si="425"/>
        <v>0</v>
      </c>
      <c r="FR168" s="582"/>
      <c r="FS168" s="582">
        <f t="shared" si="426"/>
        <v>0</v>
      </c>
      <c r="FT168" s="582"/>
      <c r="FU168" s="582"/>
      <c r="FV168" s="582"/>
      <c r="FW168" s="582"/>
      <c r="FX168" s="582"/>
      <c r="FY168" s="581" t="s">
        <v>417</v>
      </c>
      <c r="FZ168" s="582"/>
      <c r="GA168" s="582"/>
      <c r="GB168" s="582"/>
      <c r="GC168" s="582"/>
      <c r="GD168" s="582"/>
      <c r="GE168" s="582"/>
      <c r="GF168" s="599" t="s">
        <v>417</v>
      </c>
      <c r="GG168" s="582" t="s">
        <v>417</v>
      </c>
      <c r="GH168" s="582" t="s">
        <v>417</v>
      </c>
      <c r="GI168" s="582" t="s">
        <v>417</v>
      </c>
      <c r="GJ168" s="582" t="s">
        <v>417</v>
      </c>
      <c r="GK168" s="581" t="s">
        <v>451</v>
      </c>
      <c r="GL168" s="581" t="s">
        <v>418</v>
      </c>
      <c r="GM168" s="581" t="s">
        <v>452</v>
      </c>
      <c r="GN168" s="589"/>
      <c r="GO168" s="809"/>
      <c r="GP168" s="809" t="s">
        <v>1062</v>
      </c>
      <c r="GQ168" s="685"/>
      <c r="GR168" s="1002"/>
      <c r="GS168" s="590"/>
      <c r="GT168" s="811">
        <v>2</v>
      </c>
      <c r="GU168" s="811">
        <v>2</v>
      </c>
      <c r="GV168" s="590"/>
      <c r="GW168" s="590"/>
      <c r="GX168" s="590"/>
      <c r="GY168" s="590"/>
      <c r="GZ168" s="312">
        <v>4</v>
      </c>
      <c r="HA168" s="814">
        <f t="shared" si="427"/>
        <v>0</v>
      </c>
      <c r="HB168" s="815">
        <f t="shared" si="428"/>
        <v>0</v>
      </c>
      <c r="HC168" s="816">
        <f t="shared" si="429"/>
        <v>0</v>
      </c>
      <c r="HD168" s="815">
        <f t="shared" si="430"/>
        <v>0</v>
      </c>
      <c r="HE168" s="814">
        <f t="shared" si="431"/>
        <v>0</v>
      </c>
      <c r="HF168" s="815">
        <f t="shared" si="432"/>
        <v>0</v>
      </c>
      <c r="HG168" s="816">
        <f t="shared" si="433"/>
        <v>0</v>
      </c>
      <c r="HH168" s="815">
        <f t="shared" si="434"/>
        <v>0</v>
      </c>
      <c r="HI168" s="591">
        <f t="shared" si="384"/>
        <v>0</v>
      </c>
      <c r="HL168" s="688">
        <f t="shared" si="375"/>
        <v>0</v>
      </c>
    </row>
    <row r="169" spans="1:220" s="592" customFormat="1" ht="36" outlineLevel="1">
      <c r="A169" s="578" t="s">
        <v>396</v>
      </c>
      <c r="B169" s="579"/>
      <c r="C169" s="580">
        <v>128</v>
      </c>
      <c r="D169" s="580"/>
      <c r="E169" s="580"/>
      <c r="F169" s="272" t="s">
        <v>358</v>
      </c>
      <c r="G169" s="270"/>
      <c r="H169" s="270"/>
      <c r="I169" s="270"/>
      <c r="J169" s="581">
        <v>2011</v>
      </c>
      <c r="K169" s="581">
        <v>2012</v>
      </c>
      <c r="L169" s="581" t="s">
        <v>419</v>
      </c>
      <c r="M169" s="581" t="s">
        <v>419</v>
      </c>
      <c r="N169" s="581" t="s">
        <v>419</v>
      </c>
      <c r="O169" s="581" t="s">
        <v>419</v>
      </c>
      <c r="P169" s="273" t="s">
        <v>1356</v>
      </c>
      <c r="Q169" s="273" t="s">
        <v>1357</v>
      </c>
      <c r="R169" s="273" t="s">
        <v>417</v>
      </c>
      <c r="S169" s="273">
        <v>1</v>
      </c>
      <c r="T169" s="273" t="s">
        <v>417</v>
      </c>
      <c r="U169" s="582"/>
      <c r="V169" s="582"/>
      <c r="W169" s="582"/>
      <c r="X169" s="582"/>
      <c r="Y169" s="583"/>
      <c r="Z169" s="582"/>
      <c r="AA169" s="582"/>
      <c r="AB169" s="582"/>
      <c r="AC169" s="583"/>
      <c r="AD169" s="583"/>
      <c r="AE169" s="583"/>
      <c r="AF169" s="583"/>
      <c r="AG169" s="582">
        <f t="shared" si="391"/>
        <v>0</v>
      </c>
      <c r="AH169" s="582">
        <f t="shared" si="392"/>
        <v>0</v>
      </c>
      <c r="AI169" s="582">
        <f t="shared" si="393"/>
        <v>0</v>
      </c>
      <c r="AJ169" s="582">
        <f t="shared" si="394"/>
        <v>0</v>
      </c>
      <c r="AK169" s="582">
        <f t="shared" si="395"/>
        <v>0</v>
      </c>
      <c r="AL169" s="582">
        <f t="shared" si="396"/>
        <v>0</v>
      </c>
      <c r="AM169" s="582"/>
      <c r="AN169" s="582"/>
      <c r="AO169" s="582">
        <f t="shared" si="397"/>
        <v>0</v>
      </c>
      <c r="AP169" s="582">
        <f t="shared" si="398"/>
        <v>0</v>
      </c>
      <c r="AQ169" s="582"/>
      <c r="AR169" s="582"/>
      <c r="AS169" s="582">
        <f t="shared" si="399"/>
        <v>0</v>
      </c>
      <c r="AT169" s="582">
        <f t="shared" si="400"/>
        <v>0</v>
      </c>
      <c r="AU169" s="582"/>
      <c r="AV169" s="582"/>
      <c r="AW169" s="582">
        <f t="shared" si="401"/>
        <v>0</v>
      </c>
      <c r="AX169" s="582">
        <f t="shared" si="402"/>
        <v>0</v>
      </c>
      <c r="AY169" s="582"/>
      <c r="AZ169" s="582"/>
      <c r="BA169" s="582"/>
      <c r="BB169" s="582"/>
      <c r="BC169" s="582"/>
      <c r="BD169" s="582"/>
      <c r="BE169" s="582"/>
      <c r="BF169" s="582"/>
      <c r="BG169" s="582"/>
      <c r="BH169" s="582"/>
      <c r="BI169" s="582">
        <v>0</v>
      </c>
      <c r="BJ169" s="582">
        <v>0</v>
      </c>
      <c r="BK169" s="582"/>
      <c r="BL169" s="582"/>
      <c r="BM169" s="582"/>
      <c r="BN169" s="582"/>
      <c r="BO169" s="582"/>
      <c r="BP169" s="582"/>
      <c r="BQ169" s="582"/>
      <c r="BR169" s="582"/>
      <c r="BS169" s="582"/>
      <c r="BT169" s="582"/>
      <c r="BU169" s="582">
        <f t="shared" si="403"/>
        <v>90</v>
      </c>
      <c r="BV169" s="582">
        <v>90</v>
      </c>
      <c r="BW169" s="582">
        <v>0</v>
      </c>
      <c r="BX169" s="582">
        <v>0</v>
      </c>
      <c r="BY169" s="582">
        <v>0</v>
      </c>
      <c r="BZ169" s="582">
        <v>90</v>
      </c>
      <c r="CA169" s="582"/>
      <c r="CB169" s="582"/>
      <c r="CC169" s="581" t="s">
        <v>425</v>
      </c>
      <c r="CD169" s="582">
        <v>0</v>
      </c>
      <c r="CE169" s="582">
        <v>0</v>
      </c>
      <c r="CF169" s="581">
        <v>0</v>
      </c>
      <c r="CG169" s="581">
        <v>0</v>
      </c>
      <c r="CH169" s="582"/>
      <c r="CI169" s="582"/>
      <c r="CJ169" s="582"/>
      <c r="CK169" s="582"/>
      <c r="CL169" s="582"/>
      <c r="CM169" s="582">
        <v>90</v>
      </c>
      <c r="CN169" s="582">
        <v>90</v>
      </c>
      <c r="CO169" s="582"/>
      <c r="CP169" s="582">
        <v>90</v>
      </c>
      <c r="CQ169" s="582">
        <f t="shared" si="404"/>
        <v>90</v>
      </c>
      <c r="CR169" s="582"/>
      <c r="CS169" s="582"/>
      <c r="CT169" s="582"/>
      <c r="CU169" s="582">
        <v>90</v>
      </c>
      <c r="CV169" s="582">
        <v>9</v>
      </c>
      <c r="CW169" s="582">
        <v>27</v>
      </c>
      <c r="CX169" s="582">
        <v>54</v>
      </c>
      <c r="CY169" s="809">
        <f t="shared" si="405"/>
        <v>0</v>
      </c>
      <c r="CZ169" s="582"/>
      <c r="DA169" s="582"/>
      <c r="DB169" s="582"/>
      <c r="DC169" s="582"/>
      <c r="DD169" s="582"/>
      <c r="DE169" s="582">
        <v>106.2</v>
      </c>
      <c r="DF169" s="582">
        <f t="shared" si="406"/>
        <v>106.2</v>
      </c>
      <c r="DG169" s="582"/>
      <c r="DH169" s="582"/>
      <c r="DI169" s="582"/>
      <c r="DJ169" s="582"/>
      <c r="DK169" s="582"/>
      <c r="DL169" s="582"/>
      <c r="DM169" s="582"/>
      <c r="DN169" s="582"/>
      <c r="DO169" s="582">
        <v>106.2</v>
      </c>
      <c r="DP169" s="582"/>
      <c r="DQ169" s="582">
        <v>10.62</v>
      </c>
      <c r="DR169" s="582">
        <v>31.86</v>
      </c>
      <c r="DS169" s="582">
        <v>63.72</v>
      </c>
      <c r="DT169" s="582"/>
      <c r="DU169" s="582"/>
      <c r="DV169" s="582"/>
      <c r="DW169" s="582"/>
      <c r="DX169" s="582">
        <v>106.2</v>
      </c>
      <c r="DY169" s="582"/>
      <c r="DZ169" s="582"/>
      <c r="EA169" s="582"/>
      <c r="EB169" s="582"/>
      <c r="EC169" s="582"/>
      <c r="ED169" s="582">
        <f t="shared" si="407"/>
        <v>0</v>
      </c>
      <c r="EE169" s="582"/>
      <c r="EF169" s="582"/>
      <c r="EG169" s="582">
        <f t="shared" si="408"/>
        <v>0</v>
      </c>
      <c r="EH169" s="582">
        <f t="shared" si="408"/>
        <v>0</v>
      </c>
      <c r="EI169" s="582"/>
      <c r="EJ169" s="582"/>
      <c r="EK169" s="582"/>
      <c r="EL169" s="582"/>
      <c r="EM169" s="582">
        <v>0</v>
      </c>
      <c r="EN169" s="582">
        <v>0</v>
      </c>
      <c r="EO169" s="582">
        <v>0</v>
      </c>
      <c r="EP169" s="582"/>
      <c r="EQ169" s="582"/>
      <c r="ER169" s="582">
        <f t="shared" si="409"/>
        <v>90</v>
      </c>
      <c r="ES169" s="584"/>
      <c r="ET169" s="585">
        <f t="shared" si="410"/>
        <v>16.2</v>
      </c>
      <c r="EU169" s="582">
        <f t="shared" si="411"/>
        <v>0</v>
      </c>
      <c r="EV169" s="582"/>
      <c r="EW169" s="587">
        <f t="shared" si="412"/>
        <v>9.8230496394226525E-6</v>
      </c>
      <c r="EX169" s="582">
        <f t="shared" si="413"/>
        <v>90</v>
      </c>
      <c r="EY169" s="582">
        <f t="shared" si="414"/>
        <v>0</v>
      </c>
      <c r="EZ169" s="582">
        <f t="shared" si="415"/>
        <v>0</v>
      </c>
      <c r="FA169" s="582">
        <f t="shared" si="416"/>
        <v>0</v>
      </c>
      <c r="FB169" s="582">
        <f t="shared" si="417"/>
        <v>0</v>
      </c>
      <c r="FC169" s="582"/>
      <c r="FD169" s="582">
        <f t="shared" si="418"/>
        <v>0</v>
      </c>
      <c r="FE169" s="582"/>
      <c r="FF169" s="582">
        <f t="shared" si="419"/>
        <v>0</v>
      </c>
      <c r="FG169" s="582"/>
      <c r="FH169" s="582"/>
      <c r="FI169" s="582"/>
      <c r="FJ169" s="582"/>
      <c r="FK169" s="582">
        <f t="shared" si="420"/>
        <v>106.2</v>
      </c>
      <c r="FL169" s="582">
        <f t="shared" si="421"/>
        <v>0</v>
      </c>
      <c r="FM169" s="582">
        <f t="shared" si="422"/>
        <v>0</v>
      </c>
      <c r="FN169" s="582">
        <f t="shared" si="423"/>
        <v>0</v>
      </c>
      <c r="FO169" s="582">
        <f t="shared" si="424"/>
        <v>0</v>
      </c>
      <c r="FP169" s="582"/>
      <c r="FQ169" s="582">
        <f t="shared" si="425"/>
        <v>0</v>
      </c>
      <c r="FR169" s="582"/>
      <c r="FS169" s="582">
        <f t="shared" si="426"/>
        <v>0</v>
      </c>
      <c r="FT169" s="582"/>
      <c r="FU169" s="582"/>
      <c r="FV169" s="582"/>
      <c r="FW169" s="582"/>
      <c r="FX169" s="582"/>
      <c r="FY169" s="581" t="s">
        <v>417</v>
      </c>
      <c r="FZ169" s="582"/>
      <c r="GA169" s="582"/>
      <c r="GB169" s="582"/>
      <c r="GC169" s="582"/>
      <c r="GD169" s="582"/>
      <c r="GE169" s="582"/>
      <c r="GF169" s="599" t="s">
        <v>417</v>
      </c>
      <c r="GG169" s="582" t="s">
        <v>417</v>
      </c>
      <c r="GH169" s="582" t="s">
        <v>417</v>
      </c>
      <c r="GI169" s="582" t="s">
        <v>417</v>
      </c>
      <c r="GJ169" s="582" t="s">
        <v>417</v>
      </c>
      <c r="GK169" s="581" t="s">
        <v>451</v>
      </c>
      <c r="GL169" s="581" t="s">
        <v>418</v>
      </c>
      <c r="GM169" s="581" t="s">
        <v>452</v>
      </c>
      <c r="GN169" s="589"/>
      <c r="GO169" s="809"/>
      <c r="GP169" s="809" t="s">
        <v>1062</v>
      </c>
      <c r="GQ169" s="685"/>
      <c r="GR169" s="1002"/>
      <c r="GS169" s="590"/>
      <c r="GT169" s="811">
        <v>2</v>
      </c>
      <c r="GU169" s="811">
        <v>2</v>
      </c>
      <c r="GV169" s="590"/>
      <c r="GW169" s="590"/>
      <c r="GX169" s="590"/>
      <c r="GY169" s="590"/>
      <c r="GZ169" s="312">
        <v>4</v>
      </c>
      <c r="HA169" s="814">
        <f t="shared" si="427"/>
        <v>0</v>
      </c>
      <c r="HB169" s="815">
        <f t="shared" si="428"/>
        <v>0</v>
      </c>
      <c r="HC169" s="816">
        <f t="shared" si="429"/>
        <v>0</v>
      </c>
      <c r="HD169" s="815">
        <f t="shared" si="430"/>
        <v>0</v>
      </c>
      <c r="HE169" s="814">
        <f t="shared" si="431"/>
        <v>0</v>
      </c>
      <c r="HF169" s="815">
        <f t="shared" si="432"/>
        <v>0</v>
      </c>
      <c r="HG169" s="816">
        <f t="shared" si="433"/>
        <v>0</v>
      </c>
      <c r="HH169" s="815">
        <f t="shared" si="434"/>
        <v>0</v>
      </c>
      <c r="HI169" s="591">
        <f t="shared" si="384"/>
        <v>0</v>
      </c>
      <c r="HL169" s="688">
        <f t="shared" si="375"/>
        <v>0</v>
      </c>
    </row>
    <row r="170" spans="1:220" s="592" customFormat="1" ht="36" outlineLevel="1">
      <c r="A170" s="578" t="s">
        <v>396</v>
      </c>
      <c r="B170" s="579"/>
      <c r="C170" s="580">
        <v>129</v>
      </c>
      <c r="D170" s="580"/>
      <c r="E170" s="580"/>
      <c r="F170" s="272" t="s">
        <v>359</v>
      </c>
      <c r="G170" s="270"/>
      <c r="H170" s="270"/>
      <c r="I170" s="270"/>
      <c r="J170" s="581">
        <v>2011</v>
      </c>
      <c r="K170" s="581">
        <v>2012</v>
      </c>
      <c r="L170" s="581" t="s">
        <v>419</v>
      </c>
      <c r="M170" s="581" t="s">
        <v>419</v>
      </c>
      <c r="N170" s="581" t="s">
        <v>419</v>
      </c>
      <c r="O170" s="581" t="s">
        <v>419</v>
      </c>
      <c r="P170" s="273" t="s">
        <v>1356</v>
      </c>
      <c r="Q170" s="273" t="s">
        <v>1357</v>
      </c>
      <c r="R170" s="273" t="s">
        <v>417</v>
      </c>
      <c r="S170" s="273">
        <v>1</v>
      </c>
      <c r="T170" s="273" t="s">
        <v>417</v>
      </c>
      <c r="U170" s="582"/>
      <c r="V170" s="582"/>
      <c r="W170" s="582"/>
      <c r="X170" s="582"/>
      <c r="Y170" s="583"/>
      <c r="Z170" s="582"/>
      <c r="AA170" s="582"/>
      <c r="AB170" s="582"/>
      <c r="AC170" s="583"/>
      <c r="AD170" s="583"/>
      <c r="AE170" s="583"/>
      <c r="AF170" s="583"/>
      <c r="AG170" s="582">
        <f t="shared" si="391"/>
        <v>0</v>
      </c>
      <c r="AH170" s="582">
        <f t="shared" si="392"/>
        <v>0</v>
      </c>
      <c r="AI170" s="582">
        <f t="shared" si="393"/>
        <v>0</v>
      </c>
      <c r="AJ170" s="582">
        <f t="shared" si="394"/>
        <v>0</v>
      </c>
      <c r="AK170" s="582">
        <f t="shared" si="395"/>
        <v>0</v>
      </c>
      <c r="AL170" s="582">
        <f t="shared" si="396"/>
        <v>0</v>
      </c>
      <c r="AM170" s="582"/>
      <c r="AN170" s="582"/>
      <c r="AO170" s="582">
        <f t="shared" si="397"/>
        <v>0</v>
      </c>
      <c r="AP170" s="582">
        <f t="shared" si="398"/>
        <v>0</v>
      </c>
      <c r="AQ170" s="582"/>
      <c r="AR170" s="582"/>
      <c r="AS170" s="582">
        <f t="shared" si="399"/>
        <v>0</v>
      </c>
      <c r="AT170" s="582">
        <f t="shared" si="400"/>
        <v>0</v>
      </c>
      <c r="AU170" s="582"/>
      <c r="AV170" s="582"/>
      <c r="AW170" s="582">
        <f t="shared" si="401"/>
        <v>0</v>
      </c>
      <c r="AX170" s="582">
        <f t="shared" si="402"/>
        <v>0</v>
      </c>
      <c r="AY170" s="582"/>
      <c r="AZ170" s="582"/>
      <c r="BA170" s="582"/>
      <c r="BB170" s="582"/>
      <c r="BC170" s="582"/>
      <c r="BD170" s="582"/>
      <c r="BE170" s="582"/>
      <c r="BF170" s="582"/>
      <c r="BG170" s="582"/>
      <c r="BH170" s="582"/>
      <c r="BI170" s="582">
        <v>0</v>
      </c>
      <c r="BJ170" s="582">
        <v>0</v>
      </c>
      <c r="BK170" s="582"/>
      <c r="BL170" s="582"/>
      <c r="BM170" s="582"/>
      <c r="BN170" s="582"/>
      <c r="BO170" s="582"/>
      <c r="BP170" s="582"/>
      <c r="BQ170" s="582"/>
      <c r="BR170" s="582"/>
      <c r="BS170" s="582"/>
      <c r="BT170" s="582"/>
      <c r="BU170" s="582">
        <f t="shared" si="403"/>
        <v>90</v>
      </c>
      <c r="BV170" s="582">
        <v>90</v>
      </c>
      <c r="BW170" s="582">
        <v>0</v>
      </c>
      <c r="BX170" s="582">
        <v>0</v>
      </c>
      <c r="BY170" s="582">
        <v>0</v>
      </c>
      <c r="BZ170" s="582">
        <v>90</v>
      </c>
      <c r="CA170" s="582"/>
      <c r="CB170" s="582"/>
      <c r="CC170" s="581" t="s">
        <v>425</v>
      </c>
      <c r="CD170" s="582">
        <v>0</v>
      </c>
      <c r="CE170" s="582">
        <v>0</v>
      </c>
      <c r="CF170" s="581">
        <v>0</v>
      </c>
      <c r="CG170" s="581">
        <v>0</v>
      </c>
      <c r="CH170" s="582"/>
      <c r="CI170" s="582"/>
      <c r="CJ170" s="582"/>
      <c r="CK170" s="582"/>
      <c r="CL170" s="582"/>
      <c r="CM170" s="582">
        <v>90</v>
      </c>
      <c r="CN170" s="582">
        <v>90</v>
      </c>
      <c r="CO170" s="582"/>
      <c r="CP170" s="582">
        <v>90</v>
      </c>
      <c r="CQ170" s="582">
        <f t="shared" si="404"/>
        <v>90</v>
      </c>
      <c r="CR170" s="582"/>
      <c r="CS170" s="582"/>
      <c r="CT170" s="582"/>
      <c r="CU170" s="582">
        <v>90</v>
      </c>
      <c r="CV170" s="582">
        <v>9</v>
      </c>
      <c r="CW170" s="582">
        <v>27</v>
      </c>
      <c r="CX170" s="582">
        <v>54</v>
      </c>
      <c r="CY170" s="809">
        <f t="shared" si="405"/>
        <v>0</v>
      </c>
      <c r="CZ170" s="582"/>
      <c r="DA170" s="582"/>
      <c r="DB170" s="582"/>
      <c r="DC170" s="582"/>
      <c r="DD170" s="582"/>
      <c r="DE170" s="582">
        <v>106.2</v>
      </c>
      <c r="DF170" s="582">
        <f t="shared" si="406"/>
        <v>106.2</v>
      </c>
      <c r="DG170" s="582"/>
      <c r="DH170" s="582"/>
      <c r="DI170" s="582"/>
      <c r="DJ170" s="582"/>
      <c r="DK170" s="582"/>
      <c r="DL170" s="582"/>
      <c r="DM170" s="582"/>
      <c r="DN170" s="582"/>
      <c r="DO170" s="582">
        <v>106.2</v>
      </c>
      <c r="DP170" s="582"/>
      <c r="DQ170" s="582">
        <v>10.62</v>
      </c>
      <c r="DR170" s="582">
        <v>31.86</v>
      </c>
      <c r="DS170" s="582">
        <v>63.72</v>
      </c>
      <c r="DT170" s="582"/>
      <c r="DU170" s="582"/>
      <c r="DV170" s="582"/>
      <c r="DW170" s="582"/>
      <c r="DX170" s="582">
        <v>106.2</v>
      </c>
      <c r="DY170" s="582"/>
      <c r="DZ170" s="582"/>
      <c r="EA170" s="582"/>
      <c r="EB170" s="582"/>
      <c r="EC170" s="582"/>
      <c r="ED170" s="582">
        <f t="shared" si="407"/>
        <v>0</v>
      </c>
      <c r="EE170" s="582"/>
      <c r="EF170" s="582"/>
      <c r="EG170" s="582">
        <f t="shared" si="408"/>
        <v>0</v>
      </c>
      <c r="EH170" s="582">
        <f t="shared" si="408"/>
        <v>0</v>
      </c>
      <c r="EI170" s="582"/>
      <c r="EJ170" s="582"/>
      <c r="EK170" s="582"/>
      <c r="EL170" s="582"/>
      <c r="EM170" s="582">
        <v>0</v>
      </c>
      <c r="EN170" s="582">
        <v>0</v>
      </c>
      <c r="EO170" s="582">
        <v>0</v>
      </c>
      <c r="EP170" s="582"/>
      <c r="EQ170" s="582"/>
      <c r="ER170" s="582">
        <f t="shared" si="409"/>
        <v>90</v>
      </c>
      <c r="ES170" s="584"/>
      <c r="ET170" s="585">
        <f t="shared" si="410"/>
        <v>16.2</v>
      </c>
      <c r="EU170" s="582">
        <f t="shared" si="411"/>
        <v>0</v>
      </c>
      <c r="EV170" s="582"/>
      <c r="EW170" s="587">
        <f t="shared" si="412"/>
        <v>9.8230496394226525E-6</v>
      </c>
      <c r="EX170" s="582">
        <f t="shared" si="413"/>
        <v>90</v>
      </c>
      <c r="EY170" s="582">
        <f t="shared" si="414"/>
        <v>0</v>
      </c>
      <c r="EZ170" s="582">
        <f t="shared" si="415"/>
        <v>0</v>
      </c>
      <c r="FA170" s="582">
        <f t="shared" si="416"/>
        <v>0</v>
      </c>
      <c r="FB170" s="582">
        <f t="shared" si="417"/>
        <v>0</v>
      </c>
      <c r="FC170" s="582"/>
      <c r="FD170" s="582">
        <f t="shared" si="418"/>
        <v>0</v>
      </c>
      <c r="FE170" s="582"/>
      <c r="FF170" s="582">
        <f t="shared" si="419"/>
        <v>0</v>
      </c>
      <c r="FG170" s="582"/>
      <c r="FH170" s="582"/>
      <c r="FI170" s="582"/>
      <c r="FJ170" s="582"/>
      <c r="FK170" s="582">
        <f t="shared" si="420"/>
        <v>106.2</v>
      </c>
      <c r="FL170" s="582">
        <f t="shared" si="421"/>
        <v>0</v>
      </c>
      <c r="FM170" s="582">
        <f t="shared" si="422"/>
        <v>0</v>
      </c>
      <c r="FN170" s="582">
        <f t="shared" si="423"/>
        <v>0</v>
      </c>
      <c r="FO170" s="582">
        <f t="shared" si="424"/>
        <v>0</v>
      </c>
      <c r="FP170" s="582"/>
      <c r="FQ170" s="582">
        <f t="shared" si="425"/>
        <v>0</v>
      </c>
      <c r="FR170" s="582"/>
      <c r="FS170" s="582">
        <f t="shared" si="426"/>
        <v>0</v>
      </c>
      <c r="FT170" s="582"/>
      <c r="FU170" s="582"/>
      <c r="FV170" s="582"/>
      <c r="FW170" s="582"/>
      <c r="FX170" s="582"/>
      <c r="FY170" s="581" t="s">
        <v>417</v>
      </c>
      <c r="FZ170" s="582"/>
      <c r="GA170" s="582"/>
      <c r="GB170" s="582"/>
      <c r="GC170" s="582"/>
      <c r="GD170" s="582"/>
      <c r="GE170" s="582"/>
      <c r="GF170" s="599" t="s">
        <v>417</v>
      </c>
      <c r="GG170" s="582" t="s">
        <v>417</v>
      </c>
      <c r="GH170" s="582" t="s">
        <v>417</v>
      </c>
      <c r="GI170" s="582" t="s">
        <v>417</v>
      </c>
      <c r="GJ170" s="582" t="s">
        <v>417</v>
      </c>
      <c r="GK170" s="581" t="s">
        <v>451</v>
      </c>
      <c r="GL170" s="581" t="s">
        <v>418</v>
      </c>
      <c r="GM170" s="581" t="s">
        <v>452</v>
      </c>
      <c r="GN170" s="589"/>
      <c r="GO170" s="809"/>
      <c r="GP170" s="809" t="s">
        <v>1062</v>
      </c>
      <c r="GQ170" s="685"/>
      <c r="GR170" s="1002"/>
      <c r="GS170" s="590"/>
      <c r="GT170" s="811">
        <v>2</v>
      </c>
      <c r="GU170" s="811">
        <v>2</v>
      </c>
      <c r="GV170" s="590"/>
      <c r="GW170" s="590"/>
      <c r="GX170" s="590"/>
      <c r="GY170" s="590"/>
      <c r="GZ170" s="312">
        <v>4</v>
      </c>
      <c r="HA170" s="814">
        <f t="shared" si="427"/>
        <v>0</v>
      </c>
      <c r="HB170" s="815">
        <f t="shared" si="428"/>
        <v>0</v>
      </c>
      <c r="HC170" s="816">
        <f t="shared" si="429"/>
        <v>0</v>
      </c>
      <c r="HD170" s="815">
        <f t="shared" si="430"/>
        <v>0</v>
      </c>
      <c r="HE170" s="814">
        <f t="shared" si="431"/>
        <v>0</v>
      </c>
      <c r="HF170" s="815">
        <f t="shared" si="432"/>
        <v>0</v>
      </c>
      <c r="HG170" s="816">
        <f t="shared" si="433"/>
        <v>0</v>
      </c>
      <c r="HH170" s="815">
        <f t="shared" si="434"/>
        <v>0</v>
      </c>
      <c r="HI170" s="591">
        <f t="shared" si="384"/>
        <v>0</v>
      </c>
      <c r="HL170" s="688">
        <f t="shared" si="375"/>
        <v>0</v>
      </c>
    </row>
    <row r="171" spans="1:220" s="592" customFormat="1" ht="36" outlineLevel="1">
      <c r="A171" s="578" t="s">
        <v>396</v>
      </c>
      <c r="B171" s="579"/>
      <c r="C171" s="580">
        <v>130</v>
      </c>
      <c r="D171" s="580"/>
      <c r="E171" s="580"/>
      <c r="F171" s="272" t="s">
        <v>360</v>
      </c>
      <c r="G171" s="270"/>
      <c r="H171" s="270"/>
      <c r="I171" s="270"/>
      <c r="J171" s="581">
        <v>2011</v>
      </c>
      <c r="K171" s="581">
        <v>2012</v>
      </c>
      <c r="L171" s="581" t="s">
        <v>419</v>
      </c>
      <c r="M171" s="581" t="s">
        <v>419</v>
      </c>
      <c r="N171" s="581" t="s">
        <v>419</v>
      </c>
      <c r="O171" s="581" t="s">
        <v>419</v>
      </c>
      <c r="P171" s="273" t="s">
        <v>1356</v>
      </c>
      <c r="Q171" s="273" t="s">
        <v>1357</v>
      </c>
      <c r="R171" s="273" t="s">
        <v>417</v>
      </c>
      <c r="S171" s="273">
        <v>1</v>
      </c>
      <c r="T171" s="273" t="s">
        <v>417</v>
      </c>
      <c r="U171" s="582"/>
      <c r="V171" s="582"/>
      <c r="W171" s="582"/>
      <c r="X171" s="582"/>
      <c r="Y171" s="583"/>
      <c r="Z171" s="582"/>
      <c r="AA171" s="582"/>
      <c r="AB171" s="582"/>
      <c r="AC171" s="583"/>
      <c r="AD171" s="583"/>
      <c r="AE171" s="583"/>
      <c r="AF171" s="583"/>
      <c r="AG171" s="582">
        <f t="shared" si="391"/>
        <v>0</v>
      </c>
      <c r="AH171" s="582">
        <f t="shared" si="392"/>
        <v>0</v>
      </c>
      <c r="AI171" s="582">
        <f t="shared" si="393"/>
        <v>0</v>
      </c>
      <c r="AJ171" s="582">
        <f t="shared" si="394"/>
        <v>0</v>
      </c>
      <c r="AK171" s="582">
        <f t="shared" si="395"/>
        <v>0</v>
      </c>
      <c r="AL171" s="582">
        <f t="shared" si="396"/>
        <v>0</v>
      </c>
      <c r="AM171" s="582"/>
      <c r="AN171" s="582"/>
      <c r="AO171" s="582">
        <f t="shared" si="397"/>
        <v>0</v>
      </c>
      <c r="AP171" s="582">
        <f t="shared" si="398"/>
        <v>0</v>
      </c>
      <c r="AQ171" s="582"/>
      <c r="AR171" s="582"/>
      <c r="AS171" s="582">
        <f t="shared" si="399"/>
        <v>0</v>
      </c>
      <c r="AT171" s="582">
        <f t="shared" si="400"/>
        <v>0</v>
      </c>
      <c r="AU171" s="582"/>
      <c r="AV171" s="582"/>
      <c r="AW171" s="582">
        <f t="shared" si="401"/>
        <v>0</v>
      </c>
      <c r="AX171" s="582">
        <f t="shared" si="402"/>
        <v>0</v>
      </c>
      <c r="AY171" s="582"/>
      <c r="AZ171" s="582"/>
      <c r="BA171" s="582"/>
      <c r="BB171" s="582"/>
      <c r="BC171" s="582"/>
      <c r="BD171" s="582"/>
      <c r="BE171" s="582"/>
      <c r="BF171" s="582"/>
      <c r="BG171" s="582"/>
      <c r="BH171" s="582"/>
      <c r="BI171" s="582">
        <v>0</v>
      </c>
      <c r="BJ171" s="582">
        <v>0</v>
      </c>
      <c r="BK171" s="582"/>
      <c r="BL171" s="582"/>
      <c r="BM171" s="582"/>
      <c r="BN171" s="582"/>
      <c r="BO171" s="582"/>
      <c r="BP171" s="582"/>
      <c r="BQ171" s="582"/>
      <c r="BR171" s="582"/>
      <c r="BS171" s="582"/>
      <c r="BT171" s="582"/>
      <c r="BU171" s="582">
        <f t="shared" si="403"/>
        <v>90</v>
      </c>
      <c r="BV171" s="582">
        <v>90</v>
      </c>
      <c r="BW171" s="582">
        <v>0</v>
      </c>
      <c r="BX171" s="582">
        <v>0</v>
      </c>
      <c r="BY171" s="582">
        <v>0</v>
      </c>
      <c r="BZ171" s="582">
        <v>90</v>
      </c>
      <c r="CA171" s="582"/>
      <c r="CB171" s="582"/>
      <c r="CC171" s="581" t="s">
        <v>425</v>
      </c>
      <c r="CD171" s="582">
        <v>0</v>
      </c>
      <c r="CE171" s="582">
        <v>0</v>
      </c>
      <c r="CF171" s="581">
        <v>0</v>
      </c>
      <c r="CG171" s="581">
        <v>0</v>
      </c>
      <c r="CH171" s="582"/>
      <c r="CI171" s="582"/>
      <c r="CJ171" s="582"/>
      <c r="CK171" s="582"/>
      <c r="CL171" s="582"/>
      <c r="CM171" s="582">
        <v>90</v>
      </c>
      <c r="CN171" s="582">
        <v>90</v>
      </c>
      <c r="CO171" s="582"/>
      <c r="CP171" s="582">
        <v>90</v>
      </c>
      <c r="CQ171" s="582">
        <f t="shared" si="404"/>
        <v>90</v>
      </c>
      <c r="CR171" s="582"/>
      <c r="CS171" s="582"/>
      <c r="CT171" s="582"/>
      <c r="CU171" s="582">
        <v>90</v>
      </c>
      <c r="CV171" s="582">
        <v>9</v>
      </c>
      <c r="CW171" s="582">
        <v>27</v>
      </c>
      <c r="CX171" s="582">
        <v>54</v>
      </c>
      <c r="CY171" s="809">
        <f t="shared" si="405"/>
        <v>0</v>
      </c>
      <c r="CZ171" s="582"/>
      <c r="DA171" s="582"/>
      <c r="DB171" s="582"/>
      <c r="DC171" s="582"/>
      <c r="DD171" s="582"/>
      <c r="DE171" s="582">
        <v>106.2</v>
      </c>
      <c r="DF171" s="582">
        <f t="shared" si="406"/>
        <v>106.2</v>
      </c>
      <c r="DG171" s="582"/>
      <c r="DH171" s="582"/>
      <c r="DI171" s="582"/>
      <c r="DJ171" s="582"/>
      <c r="DK171" s="582"/>
      <c r="DL171" s="582"/>
      <c r="DM171" s="582"/>
      <c r="DN171" s="582"/>
      <c r="DO171" s="582">
        <v>106.2</v>
      </c>
      <c r="DP171" s="582"/>
      <c r="DQ171" s="582">
        <v>10.62</v>
      </c>
      <c r="DR171" s="582">
        <v>31.86</v>
      </c>
      <c r="DS171" s="582">
        <v>63.72</v>
      </c>
      <c r="DT171" s="582"/>
      <c r="DU171" s="582"/>
      <c r="DV171" s="582"/>
      <c r="DW171" s="582"/>
      <c r="DX171" s="582">
        <v>106.2</v>
      </c>
      <c r="DY171" s="582"/>
      <c r="DZ171" s="582"/>
      <c r="EA171" s="582"/>
      <c r="EB171" s="582"/>
      <c r="EC171" s="582"/>
      <c r="ED171" s="582">
        <f t="shared" si="407"/>
        <v>0</v>
      </c>
      <c r="EE171" s="582"/>
      <c r="EF171" s="582"/>
      <c r="EG171" s="582">
        <f t="shared" si="408"/>
        <v>0</v>
      </c>
      <c r="EH171" s="582">
        <f t="shared" si="408"/>
        <v>0</v>
      </c>
      <c r="EI171" s="582"/>
      <c r="EJ171" s="582"/>
      <c r="EK171" s="582"/>
      <c r="EL171" s="582"/>
      <c r="EM171" s="582">
        <v>0</v>
      </c>
      <c r="EN171" s="582">
        <v>0</v>
      </c>
      <c r="EO171" s="582">
        <v>0</v>
      </c>
      <c r="EP171" s="582"/>
      <c r="EQ171" s="582"/>
      <c r="ER171" s="582">
        <f t="shared" si="409"/>
        <v>90</v>
      </c>
      <c r="ES171" s="584"/>
      <c r="ET171" s="585">
        <f t="shared" si="410"/>
        <v>16.2</v>
      </c>
      <c r="EU171" s="582">
        <f t="shared" si="411"/>
        <v>0</v>
      </c>
      <c r="EV171" s="582"/>
      <c r="EW171" s="587">
        <f t="shared" si="412"/>
        <v>9.8230496394226525E-6</v>
      </c>
      <c r="EX171" s="582">
        <f t="shared" si="413"/>
        <v>90</v>
      </c>
      <c r="EY171" s="582">
        <f t="shared" si="414"/>
        <v>0</v>
      </c>
      <c r="EZ171" s="582">
        <f t="shared" si="415"/>
        <v>0</v>
      </c>
      <c r="FA171" s="582">
        <f t="shared" si="416"/>
        <v>0</v>
      </c>
      <c r="FB171" s="582">
        <f t="shared" si="417"/>
        <v>0</v>
      </c>
      <c r="FC171" s="582"/>
      <c r="FD171" s="582">
        <f t="shared" si="418"/>
        <v>0</v>
      </c>
      <c r="FE171" s="582"/>
      <c r="FF171" s="582">
        <f t="shared" si="419"/>
        <v>0</v>
      </c>
      <c r="FG171" s="582"/>
      <c r="FH171" s="582"/>
      <c r="FI171" s="582"/>
      <c r="FJ171" s="582"/>
      <c r="FK171" s="582">
        <f t="shared" si="420"/>
        <v>106.2</v>
      </c>
      <c r="FL171" s="582">
        <f t="shared" si="421"/>
        <v>0</v>
      </c>
      <c r="FM171" s="582">
        <f t="shared" si="422"/>
        <v>0</v>
      </c>
      <c r="FN171" s="582">
        <f t="shared" si="423"/>
        <v>0</v>
      </c>
      <c r="FO171" s="582">
        <f t="shared" si="424"/>
        <v>0</v>
      </c>
      <c r="FP171" s="582"/>
      <c r="FQ171" s="582">
        <f t="shared" si="425"/>
        <v>0</v>
      </c>
      <c r="FR171" s="582"/>
      <c r="FS171" s="582">
        <f t="shared" si="426"/>
        <v>0</v>
      </c>
      <c r="FT171" s="582"/>
      <c r="FU171" s="582"/>
      <c r="FV171" s="582"/>
      <c r="FW171" s="582"/>
      <c r="FX171" s="582"/>
      <c r="FY171" s="581" t="s">
        <v>417</v>
      </c>
      <c r="FZ171" s="582"/>
      <c r="GA171" s="582"/>
      <c r="GB171" s="582"/>
      <c r="GC171" s="582"/>
      <c r="GD171" s="582"/>
      <c r="GE171" s="582"/>
      <c r="GF171" s="599" t="s">
        <v>417</v>
      </c>
      <c r="GG171" s="582" t="s">
        <v>417</v>
      </c>
      <c r="GH171" s="582" t="s">
        <v>417</v>
      </c>
      <c r="GI171" s="582" t="s">
        <v>417</v>
      </c>
      <c r="GJ171" s="582" t="s">
        <v>417</v>
      </c>
      <c r="GK171" s="581" t="s">
        <v>451</v>
      </c>
      <c r="GL171" s="581" t="s">
        <v>418</v>
      </c>
      <c r="GM171" s="581" t="s">
        <v>452</v>
      </c>
      <c r="GN171" s="589"/>
      <c r="GO171" s="809"/>
      <c r="GP171" s="809" t="s">
        <v>1062</v>
      </c>
      <c r="GQ171" s="685"/>
      <c r="GR171" s="1002"/>
      <c r="GS171" s="590"/>
      <c r="GT171" s="811">
        <v>2</v>
      </c>
      <c r="GU171" s="811">
        <v>2</v>
      </c>
      <c r="GV171" s="590"/>
      <c r="GW171" s="590"/>
      <c r="GX171" s="590"/>
      <c r="GY171" s="590"/>
      <c r="GZ171" s="312">
        <v>4</v>
      </c>
      <c r="HA171" s="814">
        <f t="shared" si="427"/>
        <v>0</v>
      </c>
      <c r="HB171" s="815">
        <f t="shared" si="428"/>
        <v>0</v>
      </c>
      <c r="HC171" s="816">
        <f t="shared" si="429"/>
        <v>0</v>
      </c>
      <c r="HD171" s="815">
        <f t="shared" si="430"/>
        <v>0</v>
      </c>
      <c r="HE171" s="814">
        <f t="shared" si="431"/>
        <v>0</v>
      </c>
      <c r="HF171" s="815">
        <f t="shared" si="432"/>
        <v>0</v>
      </c>
      <c r="HG171" s="816">
        <f t="shared" si="433"/>
        <v>0</v>
      </c>
      <c r="HH171" s="815">
        <f t="shared" si="434"/>
        <v>0</v>
      </c>
      <c r="HI171" s="591">
        <f t="shared" si="384"/>
        <v>0</v>
      </c>
      <c r="HL171" s="688">
        <f t="shared" si="375"/>
        <v>0</v>
      </c>
    </row>
    <row r="172" spans="1:220" s="592" customFormat="1" ht="36" outlineLevel="1">
      <c r="A172" s="578" t="s">
        <v>396</v>
      </c>
      <c r="B172" s="579"/>
      <c r="C172" s="580">
        <v>131</v>
      </c>
      <c r="D172" s="580"/>
      <c r="E172" s="580"/>
      <c r="F172" s="272" t="s">
        <v>361</v>
      </c>
      <c r="G172" s="270"/>
      <c r="H172" s="270"/>
      <c r="I172" s="270"/>
      <c r="J172" s="581">
        <v>2011</v>
      </c>
      <c r="K172" s="581">
        <v>2012</v>
      </c>
      <c r="L172" s="581" t="s">
        <v>419</v>
      </c>
      <c r="M172" s="581" t="s">
        <v>419</v>
      </c>
      <c r="N172" s="581" t="s">
        <v>419</v>
      </c>
      <c r="O172" s="581" t="s">
        <v>419</v>
      </c>
      <c r="P172" s="273" t="s">
        <v>1356</v>
      </c>
      <c r="Q172" s="273" t="s">
        <v>1357</v>
      </c>
      <c r="R172" s="273" t="s">
        <v>417</v>
      </c>
      <c r="S172" s="273">
        <v>1</v>
      </c>
      <c r="T172" s="273" t="s">
        <v>417</v>
      </c>
      <c r="U172" s="582"/>
      <c r="V172" s="582"/>
      <c r="W172" s="582"/>
      <c r="X172" s="582"/>
      <c r="Y172" s="583"/>
      <c r="Z172" s="582"/>
      <c r="AA172" s="582"/>
      <c r="AB172" s="582"/>
      <c r="AC172" s="583"/>
      <c r="AD172" s="583"/>
      <c r="AE172" s="583"/>
      <c r="AF172" s="583"/>
      <c r="AG172" s="582">
        <f t="shared" si="391"/>
        <v>0</v>
      </c>
      <c r="AH172" s="582">
        <f t="shared" si="392"/>
        <v>0</v>
      </c>
      <c r="AI172" s="582">
        <f t="shared" si="393"/>
        <v>0</v>
      </c>
      <c r="AJ172" s="582">
        <f t="shared" si="394"/>
        <v>0</v>
      </c>
      <c r="AK172" s="582">
        <f t="shared" si="395"/>
        <v>0</v>
      </c>
      <c r="AL172" s="582">
        <f t="shared" si="396"/>
        <v>0</v>
      </c>
      <c r="AM172" s="582"/>
      <c r="AN172" s="582"/>
      <c r="AO172" s="582">
        <f t="shared" si="397"/>
        <v>0</v>
      </c>
      <c r="AP172" s="582">
        <f t="shared" si="398"/>
        <v>0</v>
      </c>
      <c r="AQ172" s="582"/>
      <c r="AR172" s="582"/>
      <c r="AS172" s="582">
        <f t="shared" si="399"/>
        <v>0</v>
      </c>
      <c r="AT172" s="582">
        <f t="shared" si="400"/>
        <v>0</v>
      </c>
      <c r="AU172" s="582"/>
      <c r="AV172" s="582"/>
      <c r="AW172" s="582">
        <f t="shared" si="401"/>
        <v>0</v>
      </c>
      <c r="AX172" s="582">
        <f t="shared" si="402"/>
        <v>0</v>
      </c>
      <c r="AY172" s="582"/>
      <c r="AZ172" s="582"/>
      <c r="BA172" s="582"/>
      <c r="BB172" s="582"/>
      <c r="BC172" s="582"/>
      <c r="BD172" s="582"/>
      <c r="BE172" s="582"/>
      <c r="BF172" s="582"/>
      <c r="BG172" s="582"/>
      <c r="BH172" s="582"/>
      <c r="BI172" s="582">
        <v>0</v>
      </c>
      <c r="BJ172" s="582">
        <v>0</v>
      </c>
      <c r="BK172" s="582"/>
      <c r="BL172" s="582"/>
      <c r="BM172" s="582"/>
      <c r="BN172" s="582"/>
      <c r="BO172" s="582"/>
      <c r="BP172" s="582"/>
      <c r="BQ172" s="582"/>
      <c r="BR172" s="582"/>
      <c r="BS172" s="582"/>
      <c r="BT172" s="582"/>
      <c r="BU172" s="582">
        <f t="shared" si="403"/>
        <v>90</v>
      </c>
      <c r="BV172" s="582">
        <v>90</v>
      </c>
      <c r="BW172" s="582">
        <v>0</v>
      </c>
      <c r="BX172" s="582">
        <v>0</v>
      </c>
      <c r="BY172" s="582">
        <v>0</v>
      </c>
      <c r="BZ172" s="582">
        <v>90</v>
      </c>
      <c r="CA172" s="582"/>
      <c r="CB172" s="582"/>
      <c r="CC172" s="581" t="s">
        <v>425</v>
      </c>
      <c r="CD172" s="582">
        <v>0</v>
      </c>
      <c r="CE172" s="582">
        <v>0</v>
      </c>
      <c r="CF172" s="581">
        <v>0</v>
      </c>
      <c r="CG172" s="581">
        <v>0</v>
      </c>
      <c r="CH172" s="582"/>
      <c r="CI172" s="582"/>
      <c r="CJ172" s="582"/>
      <c r="CK172" s="582"/>
      <c r="CL172" s="582"/>
      <c r="CM172" s="582">
        <v>90</v>
      </c>
      <c r="CN172" s="582">
        <v>90</v>
      </c>
      <c r="CO172" s="582"/>
      <c r="CP172" s="582">
        <v>90</v>
      </c>
      <c r="CQ172" s="582">
        <f t="shared" si="404"/>
        <v>90</v>
      </c>
      <c r="CR172" s="582"/>
      <c r="CS172" s="582"/>
      <c r="CT172" s="582"/>
      <c r="CU172" s="582">
        <v>90</v>
      </c>
      <c r="CV172" s="582">
        <v>9</v>
      </c>
      <c r="CW172" s="582">
        <v>27</v>
      </c>
      <c r="CX172" s="582">
        <v>54</v>
      </c>
      <c r="CY172" s="809">
        <f t="shared" si="405"/>
        <v>0</v>
      </c>
      <c r="CZ172" s="582"/>
      <c r="DA172" s="582"/>
      <c r="DB172" s="582"/>
      <c r="DC172" s="582"/>
      <c r="DD172" s="582"/>
      <c r="DE172" s="582">
        <v>106.2</v>
      </c>
      <c r="DF172" s="582">
        <f t="shared" si="406"/>
        <v>106.2</v>
      </c>
      <c r="DG172" s="582"/>
      <c r="DH172" s="582"/>
      <c r="DI172" s="582"/>
      <c r="DJ172" s="582"/>
      <c r="DK172" s="582"/>
      <c r="DL172" s="582"/>
      <c r="DM172" s="582"/>
      <c r="DN172" s="582"/>
      <c r="DO172" s="582">
        <v>106.2</v>
      </c>
      <c r="DP172" s="582"/>
      <c r="DQ172" s="582">
        <v>10.62</v>
      </c>
      <c r="DR172" s="582">
        <v>31.86</v>
      </c>
      <c r="DS172" s="582">
        <v>63.72</v>
      </c>
      <c r="DT172" s="582"/>
      <c r="DU172" s="582"/>
      <c r="DV172" s="582"/>
      <c r="DW172" s="582"/>
      <c r="DX172" s="582">
        <v>106.2</v>
      </c>
      <c r="DY172" s="582"/>
      <c r="DZ172" s="582"/>
      <c r="EA172" s="582"/>
      <c r="EB172" s="582"/>
      <c r="EC172" s="582"/>
      <c r="ED172" s="582">
        <f t="shared" si="407"/>
        <v>0</v>
      </c>
      <c r="EE172" s="582"/>
      <c r="EF172" s="582"/>
      <c r="EG172" s="582">
        <f t="shared" si="408"/>
        <v>0</v>
      </c>
      <c r="EH172" s="582">
        <f t="shared" si="408"/>
        <v>0</v>
      </c>
      <c r="EI172" s="582"/>
      <c r="EJ172" s="582"/>
      <c r="EK172" s="582"/>
      <c r="EL172" s="582"/>
      <c r="EM172" s="582">
        <v>0</v>
      </c>
      <c r="EN172" s="582">
        <v>0</v>
      </c>
      <c r="EO172" s="582">
        <v>0</v>
      </c>
      <c r="EP172" s="582"/>
      <c r="EQ172" s="582"/>
      <c r="ER172" s="582">
        <f t="shared" si="409"/>
        <v>90</v>
      </c>
      <c r="ES172" s="584"/>
      <c r="ET172" s="585">
        <f t="shared" si="410"/>
        <v>16.2</v>
      </c>
      <c r="EU172" s="582">
        <f t="shared" si="411"/>
        <v>0</v>
      </c>
      <c r="EV172" s="582"/>
      <c r="EW172" s="587">
        <f t="shared" si="412"/>
        <v>9.8230496394226525E-6</v>
      </c>
      <c r="EX172" s="582">
        <f t="shared" si="413"/>
        <v>90</v>
      </c>
      <c r="EY172" s="582">
        <f t="shared" si="414"/>
        <v>0</v>
      </c>
      <c r="EZ172" s="582">
        <f t="shared" si="415"/>
        <v>0</v>
      </c>
      <c r="FA172" s="582">
        <f t="shared" si="416"/>
        <v>0</v>
      </c>
      <c r="FB172" s="582">
        <f t="shared" si="417"/>
        <v>0</v>
      </c>
      <c r="FC172" s="582"/>
      <c r="FD172" s="582">
        <f t="shared" si="418"/>
        <v>0</v>
      </c>
      <c r="FE172" s="582"/>
      <c r="FF172" s="582">
        <f t="shared" si="419"/>
        <v>0</v>
      </c>
      <c r="FG172" s="582"/>
      <c r="FH172" s="582"/>
      <c r="FI172" s="582"/>
      <c r="FJ172" s="582"/>
      <c r="FK172" s="582">
        <f t="shared" si="420"/>
        <v>106.2</v>
      </c>
      <c r="FL172" s="582">
        <f t="shared" si="421"/>
        <v>0</v>
      </c>
      <c r="FM172" s="582">
        <f t="shared" si="422"/>
        <v>0</v>
      </c>
      <c r="FN172" s="582">
        <f t="shared" si="423"/>
        <v>0</v>
      </c>
      <c r="FO172" s="582">
        <f t="shared" si="424"/>
        <v>0</v>
      </c>
      <c r="FP172" s="582"/>
      <c r="FQ172" s="582">
        <f t="shared" si="425"/>
        <v>0</v>
      </c>
      <c r="FR172" s="582"/>
      <c r="FS172" s="582">
        <f t="shared" si="426"/>
        <v>0</v>
      </c>
      <c r="FT172" s="582"/>
      <c r="FU172" s="582"/>
      <c r="FV172" s="582"/>
      <c r="FW172" s="582"/>
      <c r="FX172" s="582"/>
      <c r="FY172" s="581" t="s">
        <v>417</v>
      </c>
      <c r="FZ172" s="582"/>
      <c r="GA172" s="582"/>
      <c r="GB172" s="582"/>
      <c r="GC172" s="582"/>
      <c r="GD172" s="582"/>
      <c r="GE172" s="582"/>
      <c r="GF172" s="599" t="s">
        <v>417</v>
      </c>
      <c r="GG172" s="582" t="s">
        <v>417</v>
      </c>
      <c r="GH172" s="582" t="s">
        <v>417</v>
      </c>
      <c r="GI172" s="582" t="s">
        <v>417</v>
      </c>
      <c r="GJ172" s="582" t="s">
        <v>417</v>
      </c>
      <c r="GK172" s="581" t="s">
        <v>451</v>
      </c>
      <c r="GL172" s="581" t="s">
        <v>418</v>
      </c>
      <c r="GM172" s="581" t="s">
        <v>452</v>
      </c>
      <c r="GN172" s="589"/>
      <c r="GO172" s="809"/>
      <c r="GP172" s="809" t="s">
        <v>1062</v>
      </c>
      <c r="GQ172" s="685"/>
      <c r="GR172" s="1002"/>
      <c r="GS172" s="590"/>
      <c r="GT172" s="811">
        <v>2</v>
      </c>
      <c r="GU172" s="811">
        <v>2</v>
      </c>
      <c r="GV172" s="590"/>
      <c r="GW172" s="590"/>
      <c r="GX172" s="590"/>
      <c r="GY172" s="590"/>
      <c r="GZ172" s="312">
        <v>4</v>
      </c>
      <c r="HA172" s="814">
        <f t="shared" si="427"/>
        <v>0</v>
      </c>
      <c r="HB172" s="815">
        <f t="shared" si="428"/>
        <v>0</v>
      </c>
      <c r="HC172" s="816">
        <f t="shared" si="429"/>
        <v>0</v>
      </c>
      <c r="HD172" s="815">
        <f t="shared" si="430"/>
        <v>0</v>
      </c>
      <c r="HE172" s="814">
        <f t="shared" si="431"/>
        <v>0</v>
      </c>
      <c r="HF172" s="815">
        <f t="shared" si="432"/>
        <v>0</v>
      </c>
      <c r="HG172" s="816">
        <f t="shared" si="433"/>
        <v>0</v>
      </c>
      <c r="HH172" s="815">
        <f t="shared" si="434"/>
        <v>0</v>
      </c>
      <c r="HI172" s="591">
        <f t="shared" si="384"/>
        <v>0</v>
      </c>
      <c r="HL172" s="688">
        <f t="shared" si="375"/>
        <v>0</v>
      </c>
    </row>
    <row r="173" spans="1:220" s="592" customFormat="1" ht="48" outlineLevel="1">
      <c r="A173" s="578" t="s">
        <v>393</v>
      </c>
      <c r="B173" s="579"/>
      <c r="C173" s="580">
        <v>132</v>
      </c>
      <c r="D173" s="580"/>
      <c r="E173" s="580"/>
      <c r="F173" s="272" t="s">
        <v>362</v>
      </c>
      <c r="G173" s="270"/>
      <c r="H173" s="270"/>
      <c r="I173" s="270"/>
      <c r="J173" s="581">
        <v>2011</v>
      </c>
      <c r="K173" s="581">
        <v>2012</v>
      </c>
      <c r="L173" s="581" t="s">
        <v>419</v>
      </c>
      <c r="M173" s="581" t="s">
        <v>419</v>
      </c>
      <c r="N173" s="581" t="s">
        <v>419</v>
      </c>
      <c r="O173" s="581" t="s">
        <v>419</v>
      </c>
      <c r="P173" s="273" t="s">
        <v>419</v>
      </c>
      <c r="Q173" s="273" t="s">
        <v>419</v>
      </c>
      <c r="R173" s="273" t="s">
        <v>419</v>
      </c>
      <c r="S173" s="273" t="s">
        <v>419</v>
      </c>
      <c r="T173" s="273" t="s">
        <v>419</v>
      </c>
      <c r="U173" s="582"/>
      <c r="V173" s="582"/>
      <c r="W173" s="582"/>
      <c r="X173" s="582"/>
      <c r="Y173" s="583"/>
      <c r="Z173" s="582"/>
      <c r="AA173" s="582"/>
      <c r="AB173" s="582"/>
      <c r="AC173" s="583"/>
      <c r="AD173" s="583"/>
      <c r="AE173" s="583"/>
      <c r="AF173" s="583"/>
      <c r="AG173" s="582">
        <f t="shared" si="391"/>
        <v>0</v>
      </c>
      <c r="AH173" s="582">
        <f t="shared" si="392"/>
        <v>0</v>
      </c>
      <c r="AI173" s="582">
        <f t="shared" si="393"/>
        <v>0</v>
      </c>
      <c r="AJ173" s="582">
        <f t="shared" si="394"/>
        <v>0</v>
      </c>
      <c r="AK173" s="582">
        <f t="shared" si="395"/>
        <v>0</v>
      </c>
      <c r="AL173" s="582">
        <f t="shared" si="396"/>
        <v>0</v>
      </c>
      <c r="AM173" s="582"/>
      <c r="AN173" s="582"/>
      <c r="AO173" s="582">
        <f t="shared" si="397"/>
        <v>0</v>
      </c>
      <c r="AP173" s="582">
        <f t="shared" si="398"/>
        <v>0</v>
      </c>
      <c r="AQ173" s="582"/>
      <c r="AR173" s="582"/>
      <c r="AS173" s="582">
        <f t="shared" si="399"/>
        <v>0</v>
      </c>
      <c r="AT173" s="582">
        <f t="shared" si="400"/>
        <v>0</v>
      </c>
      <c r="AU173" s="582"/>
      <c r="AV173" s="582"/>
      <c r="AW173" s="582">
        <f t="shared" si="401"/>
        <v>0</v>
      </c>
      <c r="AX173" s="582">
        <f t="shared" si="402"/>
        <v>0</v>
      </c>
      <c r="AY173" s="582"/>
      <c r="AZ173" s="582"/>
      <c r="BA173" s="582"/>
      <c r="BB173" s="582"/>
      <c r="BC173" s="582"/>
      <c r="BD173" s="582"/>
      <c r="BE173" s="582"/>
      <c r="BF173" s="582"/>
      <c r="BG173" s="582"/>
      <c r="BH173" s="582"/>
      <c r="BI173" s="582">
        <v>0</v>
      </c>
      <c r="BJ173" s="582">
        <v>0</v>
      </c>
      <c r="BK173" s="582"/>
      <c r="BL173" s="582"/>
      <c r="BM173" s="582"/>
      <c r="BN173" s="582"/>
      <c r="BO173" s="582"/>
      <c r="BP173" s="582"/>
      <c r="BQ173" s="582"/>
      <c r="BR173" s="582"/>
      <c r="BS173" s="582"/>
      <c r="BT173" s="582"/>
      <c r="BU173" s="582">
        <f t="shared" si="403"/>
        <v>800</v>
      </c>
      <c r="BV173" s="582">
        <v>800</v>
      </c>
      <c r="BW173" s="582">
        <v>0</v>
      </c>
      <c r="BX173" s="582">
        <v>0</v>
      </c>
      <c r="BY173" s="582">
        <v>0</v>
      </c>
      <c r="BZ173" s="582">
        <v>800</v>
      </c>
      <c r="CA173" s="582"/>
      <c r="CB173" s="582"/>
      <c r="CC173" s="581" t="s">
        <v>425</v>
      </c>
      <c r="CD173" s="582">
        <v>0</v>
      </c>
      <c r="CE173" s="582">
        <v>0</v>
      </c>
      <c r="CF173" s="581">
        <v>0</v>
      </c>
      <c r="CG173" s="581">
        <v>0</v>
      </c>
      <c r="CH173" s="582"/>
      <c r="CI173" s="582"/>
      <c r="CJ173" s="582"/>
      <c r="CK173" s="582"/>
      <c r="CL173" s="582"/>
      <c r="CM173" s="582">
        <v>800</v>
      </c>
      <c r="CN173" s="582">
        <v>800</v>
      </c>
      <c r="CO173" s="582"/>
      <c r="CP173" s="582">
        <v>800</v>
      </c>
      <c r="CQ173" s="582">
        <f t="shared" si="404"/>
        <v>800</v>
      </c>
      <c r="CR173" s="582"/>
      <c r="CS173" s="582">
        <v>800</v>
      </c>
      <c r="CT173" s="582"/>
      <c r="CU173" s="582"/>
      <c r="CV173" s="582">
        <v>0</v>
      </c>
      <c r="CW173" s="582">
        <v>0</v>
      </c>
      <c r="CX173" s="582">
        <v>0</v>
      </c>
      <c r="CY173" s="809">
        <f t="shared" si="405"/>
        <v>0</v>
      </c>
      <c r="CZ173" s="582"/>
      <c r="DA173" s="582"/>
      <c r="DB173" s="582"/>
      <c r="DC173" s="582"/>
      <c r="DD173" s="582"/>
      <c r="DE173" s="582">
        <v>944</v>
      </c>
      <c r="DF173" s="582">
        <f t="shared" si="406"/>
        <v>944</v>
      </c>
      <c r="DG173" s="582"/>
      <c r="DH173" s="582"/>
      <c r="DI173" s="582"/>
      <c r="DJ173" s="582"/>
      <c r="DK173" s="582"/>
      <c r="DL173" s="582">
        <v>944</v>
      </c>
      <c r="DM173" s="582"/>
      <c r="DN173" s="582"/>
      <c r="DO173" s="582"/>
      <c r="DP173" s="582"/>
      <c r="DQ173" s="582">
        <v>0</v>
      </c>
      <c r="DR173" s="582">
        <v>0</v>
      </c>
      <c r="DS173" s="582">
        <v>0</v>
      </c>
      <c r="DT173" s="582"/>
      <c r="DU173" s="582"/>
      <c r="DV173" s="582"/>
      <c r="DW173" s="582"/>
      <c r="DX173" s="582">
        <v>944</v>
      </c>
      <c r="DY173" s="582"/>
      <c r="DZ173" s="582"/>
      <c r="EA173" s="582"/>
      <c r="EB173" s="582"/>
      <c r="EC173" s="582"/>
      <c r="ED173" s="582">
        <f t="shared" si="407"/>
        <v>0</v>
      </c>
      <c r="EE173" s="582"/>
      <c r="EF173" s="582"/>
      <c r="EG173" s="582">
        <f t="shared" si="408"/>
        <v>0</v>
      </c>
      <c r="EH173" s="582">
        <f t="shared" si="408"/>
        <v>0</v>
      </c>
      <c r="EI173" s="582"/>
      <c r="EJ173" s="582"/>
      <c r="EK173" s="582"/>
      <c r="EL173" s="582"/>
      <c r="EM173" s="582">
        <v>0</v>
      </c>
      <c r="EN173" s="582">
        <v>0</v>
      </c>
      <c r="EO173" s="582">
        <v>0</v>
      </c>
      <c r="EP173" s="582"/>
      <c r="EQ173" s="582"/>
      <c r="ER173" s="582">
        <f t="shared" si="409"/>
        <v>800</v>
      </c>
      <c r="ES173" s="584"/>
      <c r="ET173" s="585">
        <f t="shared" si="410"/>
        <v>144</v>
      </c>
      <c r="EU173" s="582">
        <f t="shared" si="411"/>
        <v>0</v>
      </c>
      <c r="EV173" s="582"/>
      <c r="EW173" s="587">
        <f t="shared" si="412"/>
        <v>8.7315996794868028E-5</v>
      </c>
      <c r="EX173" s="582">
        <f t="shared" si="413"/>
        <v>800</v>
      </c>
      <c r="EY173" s="582">
        <f t="shared" si="414"/>
        <v>0</v>
      </c>
      <c r="EZ173" s="582">
        <f t="shared" si="415"/>
        <v>0</v>
      </c>
      <c r="FA173" s="582">
        <f t="shared" si="416"/>
        <v>0</v>
      </c>
      <c r="FB173" s="582">
        <f t="shared" si="417"/>
        <v>0</v>
      </c>
      <c r="FC173" s="582"/>
      <c r="FD173" s="582">
        <f t="shared" si="418"/>
        <v>0</v>
      </c>
      <c r="FE173" s="582"/>
      <c r="FF173" s="582">
        <f t="shared" si="419"/>
        <v>0</v>
      </c>
      <c r="FG173" s="582"/>
      <c r="FH173" s="582"/>
      <c r="FI173" s="582"/>
      <c r="FJ173" s="582"/>
      <c r="FK173" s="582">
        <f t="shared" si="420"/>
        <v>944</v>
      </c>
      <c r="FL173" s="582">
        <f t="shared" si="421"/>
        <v>0</v>
      </c>
      <c r="FM173" s="582">
        <f t="shared" si="422"/>
        <v>0</v>
      </c>
      <c r="FN173" s="582">
        <f t="shared" si="423"/>
        <v>0</v>
      </c>
      <c r="FO173" s="582">
        <f t="shared" si="424"/>
        <v>0</v>
      </c>
      <c r="FP173" s="582"/>
      <c r="FQ173" s="582">
        <f t="shared" si="425"/>
        <v>0</v>
      </c>
      <c r="FR173" s="582"/>
      <c r="FS173" s="582">
        <f t="shared" si="426"/>
        <v>0</v>
      </c>
      <c r="FT173" s="582"/>
      <c r="FU173" s="582"/>
      <c r="FV173" s="582"/>
      <c r="FW173" s="582"/>
      <c r="FX173" s="582"/>
      <c r="FY173" s="581" t="s">
        <v>417</v>
      </c>
      <c r="FZ173" s="582"/>
      <c r="GA173" s="582"/>
      <c r="GB173" s="582"/>
      <c r="GC173" s="582"/>
      <c r="GD173" s="582"/>
      <c r="GE173" s="582"/>
      <c r="GF173" s="599" t="s">
        <v>417</v>
      </c>
      <c r="GG173" s="582" t="s">
        <v>417</v>
      </c>
      <c r="GH173" s="582" t="s">
        <v>417</v>
      </c>
      <c r="GI173" s="582" t="s">
        <v>417</v>
      </c>
      <c r="GJ173" s="582" t="s">
        <v>417</v>
      </c>
      <c r="GK173" s="581" t="s">
        <v>417</v>
      </c>
      <c r="GL173" s="581" t="s">
        <v>417</v>
      </c>
      <c r="GM173" s="581" t="s">
        <v>458</v>
      </c>
      <c r="GN173" s="589"/>
      <c r="GO173" s="809"/>
      <c r="GP173" s="809" t="s">
        <v>1062</v>
      </c>
      <c r="GQ173" s="685"/>
      <c r="GR173" s="1002"/>
      <c r="GS173" s="590"/>
      <c r="GT173" s="811">
        <v>2</v>
      </c>
      <c r="GU173" s="811">
        <v>2</v>
      </c>
      <c r="GV173" s="590"/>
      <c r="GW173" s="590"/>
      <c r="GX173" s="590"/>
      <c r="GY173" s="590"/>
      <c r="GZ173" s="312">
        <v>4</v>
      </c>
      <c r="HA173" s="814">
        <f t="shared" si="427"/>
        <v>0</v>
      </c>
      <c r="HB173" s="815">
        <f t="shared" si="428"/>
        <v>0</v>
      </c>
      <c r="HC173" s="816">
        <f t="shared" si="429"/>
        <v>0</v>
      </c>
      <c r="HD173" s="815">
        <f t="shared" si="430"/>
        <v>0</v>
      </c>
      <c r="HE173" s="814">
        <f t="shared" si="431"/>
        <v>0</v>
      </c>
      <c r="HF173" s="815">
        <f t="shared" si="432"/>
        <v>0</v>
      </c>
      <c r="HG173" s="816">
        <f t="shared" si="433"/>
        <v>0</v>
      </c>
      <c r="HH173" s="815">
        <f t="shared" si="434"/>
        <v>0</v>
      </c>
      <c r="HI173" s="591">
        <f t="shared" si="384"/>
        <v>0</v>
      </c>
      <c r="HL173" s="688">
        <f t="shared" si="375"/>
        <v>0</v>
      </c>
    </row>
    <row r="174" spans="1:220" s="592" customFormat="1" ht="48" outlineLevel="1">
      <c r="A174" s="578" t="s">
        <v>393</v>
      </c>
      <c r="B174" s="579"/>
      <c r="C174" s="580">
        <v>133</v>
      </c>
      <c r="D174" s="580"/>
      <c r="E174" s="580"/>
      <c r="F174" s="272" t="s">
        <v>363</v>
      </c>
      <c r="G174" s="270"/>
      <c r="H174" s="270"/>
      <c r="I174" s="270"/>
      <c r="J174" s="581">
        <v>2011</v>
      </c>
      <c r="K174" s="581">
        <v>2012</v>
      </c>
      <c r="L174" s="581" t="s">
        <v>419</v>
      </c>
      <c r="M174" s="581" t="s">
        <v>419</v>
      </c>
      <c r="N174" s="581" t="s">
        <v>419</v>
      </c>
      <c r="O174" s="581" t="s">
        <v>419</v>
      </c>
      <c r="P174" s="273" t="s">
        <v>419</v>
      </c>
      <c r="Q174" s="273" t="s">
        <v>419</v>
      </c>
      <c r="R174" s="273" t="s">
        <v>419</v>
      </c>
      <c r="S174" s="273" t="s">
        <v>419</v>
      </c>
      <c r="T174" s="273" t="s">
        <v>419</v>
      </c>
      <c r="U174" s="582"/>
      <c r="V174" s="582"/>
      <c r="W174" s="582"/>
      <c r="X174" s="582"/>
      <c r="Y174" s="583"/>
      <c r="Z174" s="582"/>
      <c r="AA174" s="582"/>
      <c r="AB174" s="582"/>
      <c r="AC174" s="583"/>
      <c r="AD174" s="583"/>
      <c r="AE174" s="583"/>
      <c r="AF174" s="583"/>
      <c r="AG174" s="582">
        <f t="shared" si="391"/>
        <v>0</v>
      </c>
      <c r="AH174" s="582">
        <f t="shared" si="392"/>
        <v>0</v>
      </c>
      <c r="AI174" s="582">
        <f t="shared" si="393"/>
        <v>0</v>
      </c>
      <c r="AJ174" s="582">
        <f t="shared" si="394"/>
        <v>0</v>
      </c>
      <c r="AK174" s="582">
        <f t="shared" si="395"/>
        <v>0</v>
      </c>
      <c r="AL174" s="582">
        <f t="shared" si="396"/>
        <v>0</v>
      </c>
      <c r="AM174" s="582"/>
      <c r="AN174" s="582"/>
      <c r="AO174" s="582">
        <f t="shared" si="397"/>
        <v>0</v>
      </c>
      <c r="AP174" s="582">
        <f t="shared" si="398"/>
        <v>0</v>
      </c>
      <c r="AQ174" s="582"/>
      <c r="AR174" s="582"/>
      <c r="AS174" s="582">
        <f t="shared" si="399"/>
        <v>0</v>
      </c>
      <c r="AT174" s="582">
        <f t="shared" si="400"/>
        <v>0</v>
      </c>
      <c r="AU174" s="582"/>
      <c r="AV174" s="582"/>
      <c r="AW174" s="582">
        <f t="shared" si="401"/>
        <v>0</v>
      </c>
      <c r="AX174" s="582">
        <f t="shared" si="402"/>
        <v>0</v>
      </c>
      <c r="AY174" s="582"/>
      <c r="AZ174" s="582"/>
      <c r="BA174" s="582"/>
      <c r="BB174" s="582"/>
      <c r="BC174" s="582"/>
      <c r="BD174" s="582"/>
      <c r="BE174" s="582"/>
      <c r="BF174" s="582"/>
      <c r="BG174" s="582"/>
      <c r="BH174" s="582"/>
      <c r="BI174" s="582">
        <v>0</v>
      </c>
      <c r="BJ174" s="582">
        <v>0</v>
      </c>
      <c r="BK174" s="582"/>
      <c r="BL174" s="582"/>
      <c r="BM174" s="582"/>
      <c r="BN174" s="582"/>
      <c r="BO174" s="582"/>
      <c r="BP174" s="582"/>
      <c r="BQ174" s="582"/>
      <c r="BR174" s="582"/>
      <c r="BS174" s="582"/>
      <c r="BT174" s="582"/>
      <c r="BU174" s="582">
        <f t="shared" si="403"/>
        <v>800</v>
      </c>
      <c r="BV174" s="582">
        <v>800</v>
      </c>
      <c r="BW174" s="582">
        <v>0</v>
      </c>
      <c r="BX174" s="582">
        <v>0</v>
      </c>
      <c r="BY174" s="582">
        <v>0</v>
      </c>
      <c r="BZ174" s="582">
        <v>800</v>
      </c>
      <c r="CA174" s="582"/>
      <c r="CB174" s="582"/>
      <c r="CC174" s="581" t="s">
        <v>425</v>
      </c>
      <c r="CD174" s="582">
        <v>0</v>
      </c>
      <c r="CE174" s="582">
        <v>0</v>
      </c>
      <c r="CF174" s="581">
        <v>0</v>
      </c>
      <c r="CG174" s="581">
        <v>0</v>
      </c>
      <c r="CH174" s="582"/>
      <c r="CI174" s="582"/>
      <c r="CJ174" s="582"/>
      <c r="CK174" s="582"/>
      <c r="CL174" s="582"/>
      <c r="CM174" s="582">
        <v>800</v>
      </c>
      <c r="CN174" s="582">
        <v>800</v>
      </c>
      <c r="CO174" s="582"/>
      <c r="CP174" s="582">
        <v>800</v>
      </c>
      <c r="CQ174" s="582">
        <f t="shared" si="404"/>
        <v>800</v>
      </c>
      <c r="CR174" s="582"/>
      <c r="CS174" s="582">
        <v>800</v>
      </c>
      <c r="CT174" s="582"/>
      <c r="CU174" s="582"/>
      <c r="CV174" s="582">
        <v>0</v>
      </c>
      <c r="CW174" s="582">
        <v>0</v>
      </c>
      <c r="CX174" s="582">
        <v>0</v>
      </c>
      <c r="CY174" s="809">
        <f t="shared" si="405"/>
        <v>0</v>
      </c>
      <c r="CZ174" s="582"/>
      <c r="DA174" s="582"/>
      <c r="DB174" s="582"/>
      <c r="DC174" s="582"/>
      <c r="DD174" s="582"/>
      <c r="DE174" s="582">
        <v>944</v>
      </c>
      <c r="DF174" s="582">
        <f t="shared" si="406"/>
        <v>944</v>
      </c>
      <c r="DG174" s="582"/>
      <c r="DH174" s="582"/>
      <c r="DI174" s="582"/>
      <c r="DJ174" s="582"/>
      <c r="DK174" s="582"/>
      <c r="DL174" s="582">
        <v>944</v>
      </c>
      <c r="DM174" s="582"/>
      <c r="DN174" s="582"/>
      <c r="DO174" s="582"/>
      <c r="DP174" s="582"/>
      <c r="DQ174" s="582">
        <v>0</v>
      </c>
      <c r="DR174" s="582">
        <v>0</v>
      </c>
      <c r="DS174" s="582">
        <v>0</v>
      </c>
      <c r="DT174" s="582"/>
      <c r="DU174" s="582"/>
      <c r="DV174" s="582"/>
      <c r="DW174" s="582"/>
      <c r="DX174" s="582">
        <v>944</v>
      </c>
      <c r="DY174" s="582"/>
      <c r="DZ174" s="582"/>
      <c r="EA174" s="582"/>
      <c r="EB174" s="582"/>
      <c r="EC174" s="582"/>
      <c r="ED174" s="582">
        <f t="shared" si="407"/>
        <v>0</v>
      </c>
      <c r="EE174" s="582"/>
      <c r="EF174" s="582"/>
      <c r="EG174" s="582">
        <f t="shared" si="408"/>
        <v>0</v>
      </c>
      <c r="EH174" s="582">
        <f t="shared" si="408"/>
        <v>0</v>
      </c>
      <c r="EI174" s="582"/>
      <c r="EJ174" s="582"/>
      <c r="EK174" s="582"/>
      <c r="EL174" s="582"/>
      <c r="EM174" s="582">
        <v>0</v>
      </c>
      <c r="EN174" s="582">
        <v>0</v>
      </c>
      <c r="EO174" s="582">
        <v>0</v>
      </c>
      <c r="EP174" s="582"/>
      <c r="EQ174" s="582"/>
      <c r="ER174" s="582">
        <f t="shared" si="409"/>
        <v>800</v>
      </c>
      <c r="ES174" s="584"/>
      <c r="ET174" s="585">
        <f t="shared" si="410"/>
        <v>144</v>
      </c>
      <c r="EU174" s="582">
        <f t="shared" si="411"/>
        <v>0</v>
      </c>
      <c r="EV174" s="582"/>
      <c r="EW174" s="587">
        <f t="shared" si="412"/>
        <v>8.7315996794868028E-5</v>
      </c>
      <c r="EX174" s="582">
        <f t="shared" si="413"/>
        <v>800</v>
      </c>
      <c r="EY174" s="582">
        <f t="shared" si="414"/>
        <v>0</v>
      </c>
      <c r="EZ174" s="582">
        <f t="shared" si="415"/>
        <v>0</v>
      </c>
      <c r="FA174" s="582">
        <f t="shared" si="416"/>
        <v>0</v>
      </c>
      <c r="FB174" s="582">
        <f t="shared" si="417"/>
        <v>0</v>
      </c>
      <c r="FC174" s="582"/>
      <c r="FD174" s="582">
        <f t="shared" si="418"/>
        <v>0</v>
      </c>
      <c r="FE174" s="582"/>
      <c r="FF174" s="582">
        <f t="shared" si="419"/>
        <v>0</v>
      </c>
      <c r="FG174" s="582"/>
      <c r="FH174" s="582"/>
      <c r="FI174" s="582"/>
      <c r="FJ174" s="582"/>
      <c r="FK174" s="582">
        <f t="shared" si="420"/>
        <v>944</v>
      </c>
      <c r="FL174" s="582">
        <f t="shared" si="421"/>
        <v>0</v>
      </c>
      <c r="FM174" s="582">
        <f t="shared" si="422"/>
        <v>0</v>
      </c>
      <c r="FN174" s="582">
        <f t="shared" si="423"/>
        <v>0</v>
      </c>
      <c r="FO174" s="582">
        <f t="shared" si="424"/>
        <v>0</v>
      </c>
      <c r="FP174" s="582"/>
      <c r="FQ174" s="582">
        <f t="shared" si="425"/>
        <v>0</v>
      </c>
      <c r="FR174" s="582"/>
      <c r="FS174" s="582">
        <f t="shared" si="426"/>
        <v>0</v>
      </c>
      <c r="FT174" s="582"/>
      <c r="FU174" s="582"/>
      <c r="FV174" s="582"/>
      <c r="FW174" s="582"/>
      <c r="FX174" s="582"/>
      <c r="FY174" s="581" t="s">
        <v>417</v>
      </c>
      <c r="FZ174" s="582"/>
      <c r="GA174" s="582"/>
      <c r="GB174" s="582"/>
      <c r="GC174" s="582"/>
      <c r="GD174" s="582"/>
      <c r="GE174" s="582"/>
      <c r="GF174" s="599" t="s">
        <v>417</v>
      </c>
      <c r="GG174" s="582" t="s">
        <v>417</v>
      </c>
      <c r="GH174" s="582" t="s">
        <v>417</v>
      </c>
      <c r="GI174" s="582" t="s">
        <v>417</v>
      </c>
      <c r="GJ174" s="582" t="s">
        <v>417</v>
      </c>
      <c r="GK174" s="581" t="s">
        <v>417</v>
      </c>
      <c r="GL174" s="581" t="s">
        <v>417</v>
      </c>
      <c r="GM174" s="581" t="s">
        <v>458</v>
      </c>
      <c r="GN174" s="589"/>
      <c r="GO174" s="809"/>
      <c r="GP174" s="809" t="s">
        <v>1062</v>
      </c>
      <c r="GQ174" s="685"/>
      <c r="GR174" s="1002"/>
      <c r="GS174" s="590"/>
      <c r="GT174" s="811">
        <v>2</v>
      </c>
      <c r="GU174" s="811">
        <v>2</v>
      </c>
      <c r="GV174" s="590"/>
      <c r="GW174" s="590"/>
      <c r="GX174" s="590"/>
      <c r="GY174" s="590"/>
      <c r="GZ174" s="312">
        <v>4</v>
      </c>
      <c r="HA174" s="814">
        <f t="shared" si="427"/>
        <v>0</v>
      </c>
      <c r="HB174" s="815">
        <f t="shared" si="428"/>
        <v>0</v>
      </c>
      <c r="HC174" s="816">
        <f t="shared" si="429"/>
        <v>0</v>
      </c>
      <c r="HD174" s="815">
        <f t="shared" si="430"/>
        <v>0</v>
      </c>
      <c r="HE174" s="814">
        <f t="shared" si="431"/>
        <v>0</v>
      </c>
      <c r="HF174" s="815">
        <f t="shared" si="432"/>
        <v>0</v>
      </c>
      <c r="HG174" s="816">
        <f t="shared" si="433"/>
        <v>0</v>
      </c>
      <c r="HH174" s="815">
        <f t="shared" si="434"/>
        <v>0</v>
      </c>
      <c r="HI174" s="591">
        <f t="shared" si="384"/>
        <v>0</v>
      </c>
      <c r="HL174" s="688">
        <f t="shared" si="375"/>
        <v>0</v>
      </c>
    </row>
    <row r="175" spans="1:220" s="592" customFormat="1" ht="36" outlineLevel="1">
      <c r="A175" s="578" t="s">
        <v>394</v>
      </c>
      <c r="B175" s="579"/>
      <c r="C175" s="580">
        <v>134</v>
      </c>
      <c r="D175" s="580"/>
      <c r="E175" s="580"/>
      <c r="F175" s="272" t="s">
        <v>364</v>
      </c>
      <c r="G175" s="270"/>
      <c r="H175" s="270"/>
      <c r="I175" s="270"/>
      <c r="J175" s="581">
        <v>2011</v>
      </c>
      <c r="K175" s="581">
        <v>2011</v>
      </c>
      <c r="L175" s="581" t="s">
        <v>419</v>
      </c>
      <c r="M175" s="581" t="s">
        <v>419</v>
      </c>
      <c r="N175" s="581" t="s">
        <v>419</v>
      </c>
      <c r="O175" s="581" t="s">
        <v>419</v>
      </c>
      <c r="P175" s="273"/>
      <c r="Q175" s="273"/>
      <c r="R175" s="273"/>
      <c r="S175" s="273"/>
      <c r="T175" s="273"/>
      <c r="U175" s="582"/>
      <c r="V175" s="582"/>
      <c r="W175" s="582"/>
      <c r="X175" s="582"/>
      <c r="Y175" s="583"/>
      <c r="Z175" s="582"/>
      <c r="AA175" s="582"/>
      <c r="AB175" s="582"/>
      <c r="AC175" s="583"/>
      <c r="AD175" s="583"/>
      <c r="AE175" s="583"/>
      <c r="AF175" s="583"/>
      <c r="AG175" s="582">
        <f t="shared" si="391"/>
        <v>0</v>
      </c>
      <c r="AH175" s="582">
        <f t="shared" si="392"/>
        <v>0</v>
      </c>
      <c r="AI175" s="582">
        <f t="shared" si="393"/>
        <v>0</v>
      </c>
      <c r="AJ175" s="582">
        <f t="shared" si="394"/>
        <v>0</v>
      </c>
      <c r="AK175" s="582">
        <f t="shared" si="395"/>
        <v>0</v>
      </c>
      <c r="AL175" s="582">
        <f t="shared" si="396"/>
        <v>0</v>
      </c>
      <c r="AM175" s="582"/>
      <c r="AN175" s="582"/>
      <c r="AO175" s="582">
        <f t="shared" si="397"/>
        <v>0</v>
      </c>
      <c r="AP175" s="582">
        <f t="shared" si="398"/>
        <v>0</v>
      </c>
      <c r="AQ175" s="582"/>
      <c r="AR175" s="582"/>
      <c r="AS175" s="582">
        <f t="shared" si="399"/>
        <v>0</v>
      </c>
      <c r="AT175" s="582">
        <f t="shared" si="400"/>
        <v>0</v>
      </c>
      <c r="AU175" s="582"/>
      <c r="AV175" s="582"/>
      <c r="AW175" s="582">
        <f t="shared" si="401"/>
        <v>0</v>
      </c>
      <c r="AX175" s="582">
        <f t="shared" si="402"/>
        <v>0</v>
      </c>
      <c r="AY175" s="582"/>
      <c r="AZ175" s="582"/>
      <c r="BA175" s="582"/>
      <c r="BB175" s="582"/>
      <c r="BC175" s="582"/>
      <c r="BD175" s="582"/>
      <c r="BE175" s="582"/>
      <c r="BF175" s="582"/>
      <c r="BG175" s="582"/>
      <c r="BH175" s="582"/>
      <c r="BI175" s="582">
        <v>0</v>
      </c>
      <c r="BJ175" s="582">
        <v>0</v>
      </c>
      <c r="BK175" s="582"/>
      <c r="BL175" s="582"/>
      <c r="BM175" s="582"/>
      <c r="BN175" s="582"/>
      <c r="BO175" s="582"/>
      <c r="BP175" s="582"/>
      <c r="BQ175" s="582"/>
      <c r="BR175" s="582"/>
      <c r="BS175" s="582"/>
      <c r="BT175" s="582"/>
      <c r="BU175" s="582">
        <f t="shared" si="403"/>
        <v>44.48</v>
      </c>
      <c r="BV175" s="582">
        <v>44.48</v>
      </c>
      <c r="BW175" s="582">
        <v>0</v>
      </c>
      <c r="BX175" s="582">
        <v>0</v>
      </c>
      <c r="BY175" s="582">
        <v>0</v>
      </c>
      <c r="BZ175" s="582">
        <v>44.48</v>
      </c>
      <c r="CA175" s="582"/>
      <c r="CB175" s="582"/>
      <c r="CC175" s="581" t="s">
        <v>425</v>
      </c>
      <c r="CD175" s="582">
        <v>0</v>
      </c>
      <c r="CE175" s="582">
        <v>0</v>
      </c>
      <c r="CF175" s="581">
        <v>0</v>
      </c>
      <c r="CG175" s="581">
        <v>0</v>
      </c>
      <c r="CH175" s="582"/>
      <c r="CI175" s="582"/>
      <c r="CJ175" s="582"/>
      <c r="CK175" s="582"/>
      <c r="CL175" s="582"/>
      <c r="CM175" s="582">
        <v>44.48</v>
      </c>
      <c r="CN175" s="582">
        <v>44.48</v>
      </c>
      <c r="CO175" s="582"/>
      <c r="CP175" s="582">
        <v>44</v>
      </c>
      <c r="CQ175" s="582">
        <f t="shared" si="404"/>
        <v>44</v>
      </c>
      <c r="CR175" s="582">
        <v>0</v>
      </c>
      <c r="CS175" s="582">
        <v>0</v>
      </c>
      <c r="CT175" s="582">
        <v>0</v>
      </c>
      <c r="CU175" s="582">
        <v>44</v>
      </c>
      <c r="CV175" s="582">
        <v>4.4000000000000004</v>
      </c>
      <c r="CW175" s="582">
        <v>13.2</v>
      </c>
      <c r="CX175" s="582">
        <v>26.400000000000002</v>
      </c>
      <c r="CY175" s="809">
        <f t="shared" si="405"/>
        <v>0</v>
      </c>
      <c r="CZ175" s="582"/>
      <c r="DA175" s="582"/>
      <c r="DB175" s="582"/>
      <c r="DC175" s="582"/>
      <c r="DD175" s="582"/>
      <c r="DE175" s="582">
        <v>51.92</v>
      </c>
      <c r="DF175" s="582">
        <f t="shared" si="406"/>
        <v>51.919999999999995</v>
      </c>
      <c r="DG175" s="582"/>
      <c r="DH175" s="582"/>
      <c r="DI175" s="582"/>
      <c r="DJ175" s="582">
        <v>0</v>
      </c>
      <c r="DK175" s="582"/>
      <c r="DL175" s="582">
        <v>0</v>
      </c>
      <c r="DM175" s="582"/>
      <c r="DN175" s="582">
        <v>0</v>
      </c>
      <c r="DO175" s="582">
        <v>51.919999999999995</v>
      </c>
      <c r="DP175" s="582"/>
      <c r="DQ175" s="582">
        <v>5.1919999999999993</v>
      </c>
      <c r="DR175" s="582">
        <v>15.575999999999999</v>
      </c>
      <c r="DS175" s="582">
        <v>31.151999999999994</v>
      </c>
      <c r="DT175" s="582"/>
      <c r="DU175" s="582"/>
      <c r="DV175" s="582"/>
      <c r="DW175" s="582"/>
      <c r="DX175" s="582">
        <v>51.919999999999995</v>
      </c>
      <c r="DY175" s="582"/>
      <c r="DZ175" s="582"/>
      <c r="EA175" s="582"/>
      <c r="EB175" s="582"/>
      <c r="EC175" s="582"/>
      <c r="ED175" s="582">
        <f t="shared" si="407"/>
        <v>0</v>
      </c>
      <c r="EE175" s="582"/>
      <c r="EF175" s="582"/>
      <c r="EG175" s="582">
        <f t="shared" si="408"/>
        <v>0</v>
      </c>
      <c r="EH175" s="582">
        <f t="shared" si="408"/>
        <v>0</v>
      </c>
      <c r="EI175" s="582">
        <v>0</v>
      </c>
      <c r="EJ175" s="582">
        <v>0</v>
      </c>
      <c r="EK175" s="582">
        <v>0</v>
      </c>
      <c r="EL175" s="582">
        <v>0</v>
      </c>
      <c r="EM175" s="582">
        <v>0</v>
      </c>
      <c r="EN175" s="582">
        <v>0</v>
      </c>
      <c r="EO175" s="582">
        <v>0</v>
      </c>
      <c r="EP175" s="582"/>
      <c r="EQ175" s="582"/>
      <c r="ER175" s="582">
        <f t="shared" si="409"/>
        <v>44</v>
      </c>
      <c r="ES175" s="584"/>
      <c r="ET175" s="585">
        <f t="shared" si="410"/>
        <v>7.92</v>
      </c>
      <c r="EU175" s="582">
        <f t="shared" si="411"/>
        <v>0</v>
      </c>
      <c r="EV175" s="582"/>
      <c r="EW175" s="587">
        <f t="shared" si="412"/>
        <v>4.8023798237177411E-6</v>
      </c>
      <c r="EX175" s="582">
        <f t="shared" si="413"/>
        <v>44</v>
      </c>
      <c r="EY175" s="582">
        <f t="shared" si="414"/>
        <v>0</v>
      </c>
      <c r="EZ175" s="582">
        <f t="shared" si="415"/>
        <v>0</v>
      </c>
      <c r="FA175" s="582">
        <f t="shared" si="416"/>
        <v>0</v>
      </c>
      <c r="FB175" s="582">
        <f t="shared" si="417"/>
        <v>0</v>
      </c>
      <c r="FC175" s="582"/>
      <c r="FD175" s="582">
        <f t="shared" si="418"/>
        <v>0</v>
      </c>
      <c r="FE175" s="582"/>
      <c r="FF175" s="582">
        <f t="shared" si="419"/>
        <v>0</v>
      </c>
      <c r="FG175" s="582"/>
      <c r="FH175" s="582"/>
      <c r="FI175" s="582"/>
      <c r="FJ175" s="582"/>
      <c r="FK175" s="582">
        <f t="shared" si="420"/>
        <v>51.919999999999995</v>
      </c>
      <c r="FL175" s="582">
        <f t="shared" si="421"/>
        <v>0</v>
      </c>
      <c r="FM175" s="582">
        <f t="shared" si="422"/>
        <v>0</v>
      </c>
      <c r="FN175" s="582">
        <f t="shared" si="423"/>
        <v>0</v>
      </c>
      <c r="FO175" s="582">
        <f t="shared" si="424"/>
        <v>0</v>
      </c>
      <c r="FP175" s="582"/>
      <c r="FQ175" s="582">
        <f t="shared" si="425"/>
        <v>0</v>
      </c>
      <c r="FR175" s="582"/>
      <c r="FS175" s="582">
        <f t="shared" si="426"/>
        <v>0</v>
      </c>
      <c r="FT175" s="582"/>
      <c r="FU175" s="582"/>
      <c r="FV175" s="582"/>
      <c r="FW175" s="582"/>
      <c r="FX175" s="582"/>
      <c r="FY175" s="581" t="s">
        <v>417</v>
      </c>
      <c r="FZ175" s="582"/>
      <c r="GA175" s="582"/>
      <c r="GB175" s="582"/>
      <c r="GC175" s="582"/>
      <c r="GD175" s="582"/>
      <c r="GE175" s="582"/>
      <c r="GF175" s="599" t="s">
        <v>417</v>
      </c>
      <c r="GG175" s="582" t="s">
        <v>417</v>
      </c>
      <c r="GH175" s="582" t="s">
        <v>417</v>
      </c>
      <c r="GI175" s="582" t="s">
        <v>417</v>
      </c>
      <c r="GJ175" s="582" t="s">
        <v>417</v>
      </c>
      <c r="GK175" s="581" t="s">
        <v>417</v>
      </c>
      <c r="GL175" s="581" t="s">
        <v>417</v>
      </c>
      <c r="GM175" s="581" t="s">
        <v>417</v>
      </c>
      <c r="GN175" s="589"/>
      <c r="GO175" s="809"/>
      <c r="GP175" s="809" t="s">
        <v>1062</v>
      </c>
      <c r="GQ175" s="685"/>
      <c r="GR175" s="1002"/>
      <c r="GS175" s="590"/>
      <c r="GT175" s="811">
        <v>2</v>
      </c>
      <c r="GU175" s="811">
        <v>2</v>
      </c>
      <c r="GV175" s="590"/>
      <c r="GW175" s="590"/>
      <c r="GX175" s="590"/>
      <c r="GY175" s="590"/>
      <c r="GZ175" s="312">
        <v>4</v>
      </c>
      <c r="HA175" s="814">
        <f t="shared" si="427"/>
        <v>0</v>
      </c>
      <c r="HB175" s="815">
        <f t="shared" si="428"/>
        <v>0</v>
      </c>
      <c r="HC175" s="816">
        <f t="shared" si="429"/>
        <v>0</v>
      </c>
      <c r="HD175" s="815">
        <f t="shared" si="430"/>
        <v>0</v>
      </c>
      <c r="HE175" s="814">
        <f t="shared" si="431"/>
        <v>0</v>
      </c>
      <c r="HF175" s="815">
        <f t="shared" si="432"/>
        <v>0</v>
      </c>
      <c r="HG175" s="816">
        <f t="shared" si="433"/>
        <v>0</v>
      </c>
      <c r="HH175" s="815">
        <f t="shared" si="434"/>
        <v>0</v>
      </c>
      <c r="HI175" s="591">
        <f t="shared" si="384"/>
        <v>0</v>
      </c>
      <c r="HL175" s="688">
        <f t="shared" si="375"/>
        <v>0</v>
      </c>
    </row>
    <row r="176" spans="1:220" s="592" customFormat="1" ht="24" outlineLevel="1">
      <c r="A176" s="578" t="s">
        <v>394</v>
      </c>
      <c r="B176" s="579"/>
      <c r="C176" s="580">
        <v>135</v>
      </c>
      <c r="D176" s="580"/>
      <c r="E176" s="580"/>
      <c r="F176" s="272" t="s">
        <v>365</v>
      </c>
      <c r="G176" s="270"/>
      <c r="H176" s="270"/>
      <c r="I176" s="270"/>
      <c r="J176" s="581">
        <v>2011</v>
      </c>
      <c r="K176" s="581">
        <v>2011</v>
      </c>
      <c r="L176" s="581" t="s">
        <v>419</v>
      </c>
      <c r="M176" s="581" t="s">
        <v>419</v>
      </c>
      <c r="N176" s="581" t="s">
        <v>419</v>
      </c>
      <c r="O176" s="581" t="s">
        <v>419</v>
      </c>
      <c r="P176" s="273"/>
      <c r="Q176" s="273"/>
      <c r="R176" s="273"/>
      <c r="S176" s="273"/>
      <c r="T176" s="273"/>
      <c r="U176" s="582"/>
      <c r="V176" s="582"/>
      <c r="W176" s="582"/>
      <c r="X176" s="582"/>
      <c r="Y176" s="583"/>
      <c r="Z176" s="582"/>
      <c r="AA176" s="582"/>
      <c r="AB176" s="582"/>
      <c r="AC176" s="583"/>
      <c r="AD176" s="583"/>
      <c r="AE176" s="583"/>
      <c r="AF176" s="583"/>
      <c r="AG176" s="582">
        <f t="shared" si="391"/>
        <v>0</v>
      </c>
      <c r="AH176" s="582">
        <f t="shared" si="392"/>
        <v>0</v>
      </c>
      <c r="AI176" s="582">
        <f t="shared" si="393"/>
        <v>0</v>
      </c>
      <c r="AJ176" s="582">
        <f t="shared" si="394"/>
        <v>0</v>
      </c>
      <c r="AK176" s="582">
        <f t="shared" ref="AK176:AK209" si="435">IF(EI176,Y176,0)</f>
        <v>0</v>
      </c>
      <c r="AL176" s="582">
        <f t="shared" ref="AL176:AL209" si="436">IF(EI176,AH176,0)</f>
        <v>0</v>
      </c>
      <c r="AM176" s="582"/>
      <c r="AN176" s="582"/>
      <c r="AO176" s="582">
        <f t="shared" ref="AO176:AO209" si="437">IF(EJ176,Y176,0)</f>
        <v>0</v>
      </c>
      <c r="AP176" s="582">
        <f t="shared" ref="AP176:AP209" si="438">IF(EJ176,AH176,0)</f>
        <v>0</v>
      </c>
      <c r="AQ176" s="582"/>
      <c r="AR176" s="582"/>
      <c r="AS176" s="582">
        <f t="shared" ref="AS176:AS209" si="439">IF(EK176,Y176,0)</f>
        <v>0</v>
      </c>
      <c r="AT176" s="582">
        <f t="shared" ref="AT176:AT209" si="440">IF(EK176,AH176,0)</f>
        <v>0</v>
      </c>
      <c r="AU176" s="582"/>
      <c r="AV176" s="582"/>
      <c r="AW176" s="582">
        <f t="shared" ref="AW176:AW209" si="441">IF(EL176,Y176,0)</f>
        <v>0</v>
      </c>
      <c r="AX176" s="582">
        <f t="shared" ref="AX176:AX209" si="442">IF(EL176,AH176,0)</f>
        <v>0</v>
      </c>
      <c r="AY176" s="582"/>
      <c r="AZ176" s="582"/>
      <c r="BA176" s="582"/>
      <c r="BB176" s="582"/>
      <c r="BC176" s="582"/>
      <c r="BD176" s="582"/>
      <c r="BE176" s="582"/>
      <c r="BF176" s="582"/>
      <c r="BG176" s="582"/>
      <c r="BH176" s="582"/>
      <c r="BI176" s="582">
        <v>0</v>
      </c>
      <c r="BJ176" s="582">
        <v>0</v>
      </c>
      <c r="BK176" s="582"/>
      <c r="BL176" s="582"/>
      <c r="BM176" s="582"/>
      <c r="BN176" s="582"/>
      <c r="BO176" s="582"/>
      <c r="BP176" s="582"/>
      <c r="BQ176" s="582"/>
      <c r="BR176" s="582"/>
      <c r="BS176" s="582"/>
      <c r="BT176" s="582"/>
      <c r="BU176" s="582">
        <f t="shared" si="403"/>
        <v>65.900000000000006</v>
      </c>
      <c r="BV176" s="582">
        <v>65.900000000000006</v>
      </c>
      <c r="BW176" s="582">
        <v>0</v>
      </c>
      <c r="BX176" s="582">
        <v>0</v>
      </c>
      <c r="BY176" s="582">
        <v>0</v>
      </c>
      <c r="BZ176" s="582">
        <v>65.900000000000006</v>
      </c>
      <c r="CA176" s="582"/>
      <c r="CB176" s="582"/>
      <c r="CC176" s="581" t="s">
        <v>425</v>
      </c>
      <c r="CD176" s="582">
        <v>0</v>
      </c>
      <c r="CE176" s="582">
        <v>0</v>
      </c>
      <c r="CF176" s="581">
        <v>0</v>
      </c>
      <c r="CG176" s="581">
        <v>0</v>
      </c>
      <c r="CH176" s="582"/>
      <c r="CI176" s="582"/>
      <c r="CJ176" s="582"/>
      <c r="CK176" s="582"/>
      <c r="CL176" s="582"/>
      <c r="CM176" s="582">
        <v>65.900000000000006</v>
      </c>
      <c r="CN176" s="582">
        <v>65.900000000000006</v>
      </c>
      <c r="CO176" s="582"/>
      <c r="CP176" s="582">
        <v>65.900000000000006</v>
      </c>
      <c r="CQ176" s="582">
        <f t="shared" si="404"/>
        <v>65.900000000000006</v>
      </c>
      <c r="CR176" s="582">
        <v>0</v>
      </c>
      <c r="CS176" s="582">
        <v>0</v>
      </c>
      <c r="CT176" s="582">
        <v>0</v>
      </c>
      <c r="CU176" s="582">
        <v>65.900000000000006</v>
      </c>
      <c r="CV176" s="582">
        <v>6.59</v>
      </c>
      <c r="CW176" s="582">
        <v>19.770000000000003</v>
      </c>
      <c r="CX176" s="582">
        <v>39.54</v>
      </c>
      <c r="CY176" s="809">
        <f t="shared" si="405"/>
        <v>0</v>
      </c>
      <c r="CZ176" s="582"/>
      <c r="DA176" s="582"/>
      <c r="DB176" s="582"/>
      <c r="DC176" s="582"/>
      <c r="DD176" s="582"/>
      <c r="DE176" s="582">
        <v>77.762</v>
      </c>
      <c r="DF176" s="582">
        <f t="shared" si="406"/>
        <v>77.762</v>
      </c>
      <c r="DG176" s="582"/>
      <c r="DH176" s="582"/>
      <c r="DI176" s="582"/>
      <c r="DJ176" s="582">
        <v>0</v>
      </c>
      <c r="DK176" s="582"/>
      <c r="DL176" s="582">
        <v>0</v>
      </c>
      <c r="DM176" s="582"/>
      <c r="DN176" s="582">
        <v>0</v>
      </c>
      <c r="DO176" s="582">
        <v>77.762</v>
      </c>
      <c r="DP176" s="582"/>
      <c r="DQ176" s="582">
        <v>7.7762000000000002</v>
      </c>
      <c r="DR176" s="582">
        <v>23.328600000000002</v>
      </c>
      <c r="DS176" s="582">
        <v>46.657199999999996</v>
      </c>
      <c r="DT176" s="582"/>
      <c r="DU176" s="582"/>
      <c r="DV176" s="582"/>
      <c r="DW176" s="582"/>
      <c r="DX176" s="582">
        <v>77.762</v>
      </c>
      <c r="DY176" s="582"/>
      <c r="DZ176" s="582"/>
      <c r="EA176" s="582"/>
      <c r="EB176" s="582"/>
      <c r="EC176" s="582"/>
      <c r="ED176" s="582">
        <f t="shared" si="407"/>
        <v>0</v>
      </c>
      <c r="EE176" s="582"/>
      <c r="EF176" s="582"/>
      <c r="EG176" s="582">
        <f t="shared" si="408"/>
        <v>0</v>
      </c>
      <c r="EH176" s="582">
        <f t="shared" si="408"/>
        <v>0</v>
      </c>
      <c r="EI176" s="582">
        <v>0</v>
      </c>
      <c r="EJ176" s="582">
        <v>0</v>
      </c>
      <c r="EK176" s="582">
        <v>0</v>
      </c>
      <c r="EL176" s="582">
        <v>0</v>
      </c>
      <c r="EM176" s="582">
        <v>0</v>
      </c>
      <c r="EN176" s="582">
        <v>0</v>
      </c>
      <c r="EO176" s="582">
        <v>0</v>
      </c>
      <c r="EP176" s="582"/>
      <c r="EQ176" s="582"/>
      <c r="ER176" s="582">
        <f t="shared" si="409"/>
        <v>65.900000000000006</v>
      </c>
      <c r="ES176" s="584"/>
      <c r="ET176" s="585">
        <f t="shared" si="410"/>
        <v>11.862</v>
      </c>
      <c r="EU176" s="582">
        <f t="shared" si="411"/>
        <v>0</v>
      </c>
      <c r="EV176" s="582"/>
      <c r="EW176" s="587">
        <f t="shared" si="412"/>
        <v>7.1926552359772542E-6</v>
      </c>
      <c r="EX176" s="582">
        <f t="shared" ref="EX176:EX209" si="443">SUMIF(GT176,$GT$13,CQ176)</f>
        <v>65.900000000000006</v>
      </c>
      <c r="EY176" s="582">
        <f t="shared" ref="EY176:EY209" si="444">SUMIF(GT176,$GT$101,CQ176)</f>
        <v>0</v>
      </c>
      <c r="EZ176" s="582">
        <f t="shared" ref="EZ176:EZ209" si="445">SUMIF(GT176,$GT$101,CQ176)</f>
        <v>0</v>
      </c>
      <c r="FA176" s="582">
        <f t="shared" ref="FA176:FA209" si="446">SUMIF(GT176,$GT$16,CQ176)</f>
        <v>0</v>
      </c>
      <c r="FB176" s="582">
        <f t="shared" ref="FB176:FB209" si="447">SUMIF(GT176,$GT$129,CQ176)</f>
        <v>0</v>
      </c>
      <c r="FC176" s="582"/>
      <c r="FD176" s="582">
        <f t="shared" ref="FD176:FD209" si="448">SUMIF(GT176,$GT$104,CQ176)</f>
        <v>0</v>
      </c>
      <c r="FE176" s="582"/>
      <c r="FF176" s="582">
        <f t="shared" ref="FF176:FF209" si="449">SUMIF(GT176,$GT$202,CQ176)</f>
        <v>0</v>
      </c>
      <c r="FG176" s="582"/>
      <c r="FH176" s="582"/>
      <c r="FI176" s="582"/>
      <c r="FJ176" s="582"/>
      <c r="FK176" s="582">
        <f t="shared" ref="FK176:FK209" si="450">SUMIF(GU176,$GU$13,DF176)</f>
        <v>77.762</v>
      </c>
      <c r="FL176" s="582">
        <f t="shared" ref="FL176:FL209" si="451">SUMIF(GU176,$GU$101,DF176)</f>
        <v>0</v>
      </c>
      <c r="FM176" s="582">
        <f t="shared" ref="FM176:FM209" si="452">SUMIF(GU176,$GU$102,DF176)</f>
        <v>0</v>
      </c>
      <c r="FN176" s="582">
        <f t="shared" ref="FN176:FN209" si="453">SUMIF(GU176,$GU$16,DF176)</f>
        <v>0</v>
      </c>
      <c r="FO176" s="582">
        <f t="shared" ref="FO176:FO209" si="454">SUMIF(GU176,$GU$129,DF176)</f>
        <v>0</v>
      </c>
      <c r="FP176" s="582"/>
      <c r="FQ176" s="582">
        <f t="shared" ref="FQ176:FQ209" si="455">SUMIF(GU176,$GU$97,DF176)</f>
        <v>0</v>
      </c>
      <c r="FR176" s="582"/>
      <c r="FS176" s="582">
        <f t="shared" ref="FS176:FS209" si="456">SUMIF(GU176,$GU$205,DF176)</f>
        <v>0</v>
      </c>
      <c r="FT176" s="582"/>
      <c r="FU176" s="582"/>
      <c r="FV176" s="582"/>
      <c r="FW176" s="582"/>
      <c r="FX176" s="582"/>
      <c r="FY176" s="581" t="s">
        <v>417</v>
      </c>
      <c r="FZ176" s="582"/>
      <c r="GA176" s="582"/>
      <c r="GB176" s="582"/>
      <c r="GC176" s="582"/>
      <c r="GD176" s="582"/>
      <c r="GE176" s="582"/>
      <c r="GF176" s="599" t="s">
        <v>417</v>
      </c>
      <c r="GG176" s="582" t="s">
        <v>417</v>
      </c>
      <c r="GH176" s="582" t="s">
        <v>417</v>
      </c>
      <c r="GI176" s="582" t="s">
        <v>417</v>
      </c>
      <c r="GJ176" s="582" t="s">
        <v>417</v>
      </c>
      <c r="GK176" s="581" t="s">
        <v>417</v>
      </c>
      <c r="GL176" s="581" t="s">
        <v>417</v>
      </c>
      <c r="GM176" s="581" t="s">
        <v>417</v>
      </c>
      <c r="GN176" s="589"/>
      <c r="GO176" s="809"/>
      <c r="GP176" s="809" t="s">
        <v>1062</v>
      </c>
      <c r="GQ176" s="685"/>
      <c r="GR176" s="1002"/>
      <c r="GS176" s="590"/>
      <c r="GT176" s="811">
        <v>2</v>
      </c>
      <c r="GU176" s="811">
        <v>2</v>
      </c>
      <c r="GV176" s="590"/>
      <c r="GW176" s="590"/>
      <c r="GX176" s="590"/>
      <c r="GY176" s="590"/>
      <c r="GZ176" s="312">
        <v>4</v>
      </c>
      <c r="HA176" s="814">
        <f t="shared" si="427"/>
        <v>0</v>
      </c>
      <c r="HB176" s="815">
        <f t="shared" si="428"/>
        <v>0</v>
      </c>
      <c r="HC176" s="816">
        <f t="shared" si="429"/>
        <v>0</v>
      </c>
      <c r="HD176" s="815">
        <f t="shared" si="430"/>
        <v>0</v>
      </c>
      <c r="HE176" s="814">
        <f t="shared" si="431"/>
        <v>0</v>
      </c>
      <c r="HF176" s="815">
        <f t="shared" si="432"/>
        <v>0</v>
      </c>
      <c r="HG176" s="816">
        <f t="shared" si="433"/>
        <v>0</v>
      </c>
      <c r="HH176" s="815">
        <f t="shared" si="434"/>
        <v>0</v>
      </c>
      <c r="HI176" s="591">
        <f t="shared" si="384"/>
        <v>0</v>
      </c>
      <c r="HL176" s="688">
        <f t="shared" si="375"/>
        <v>0</v>
      </c>
    </row>
    <row r="177" spans="1:220" s="592" customFormat="1" ht="24" outlineLevel="1">
      <c r="A177" s="578" t="s">
        <v>394</v>
      </c>
      <c r="B177" s="579"/>
      <c r="C177" s="580">
        <v>136</v>
      </c>
      <c r="D177" s="580"/>
      <c r="E177" s="580"/>
      <c r="F177" s="272" t="s">
        <v>366</v>
      </c>
      <c r="G177" s="270"/>
      <c r="H177" s="270"/>
      <c r="I177" s="270"/>
      <c r="J177" s="581">
        <v>2011</v>
      </c>
      <c r="K177" s="581">
        <v>2011</v>
      </c>
      <c r="L177" s="581" t="s">
        <v>419</v>
      </c>
      <c r="M177" s="581" t="s">
        <v>419</v>
      </c>
      <c r="N177" s="581" t="s">
        <v>419</v>
      </c>
      <c r="O177" s="581" t="s">
        <v>419</v>
      </c>
      <c r="P177" s="273"/>
      <c r="Q177" s="273"/>
      <c r="R177" s="273"/>
      <c r="S177" s="273"/>
      <c r="T177" s="273"/>
      <c r="U177" s="582"/>
      <c r="V177" s="582"/>
      <c r="W177" s="582"/>
      <c r="X177" s="582"/>
      <c r="Y177" s="583"/>
      <c r="Z177" s="582"/>
      <c r="AA177" s="582"/>
      <c r="AB177" s="582"/>
      <c r="AC177" s="583"/>
      <c r="AD177" s="583"/>
      <c r="AE177" s="583"/>
      <c r="AF177" s="583"/>
      <c r="AG177" s="582">
        <f t="shared" si="391"/>
        <v>0</v>
      </c>
      <c r="AH177" s="582">
        <f t="shared" si="392"/>
        <v>0</v>
      </c>
      <c r="AI177" s="582">
        <f t="shared" si="393"/>
        <v>0</v>
      </c>
      <c r="AJ177" s="582">
        <f t="shared" si="394"/>
        <v>0</v>
      </c>
      <c r="AK177" s="582">
        <f t="shared" si="435"/>
        <v>0</v>
      </c>
      <c r="AL177" s="582">
        <f t="shared" si="436"/>
        <v>0</v>
      </c>
      <c r="AM177" s="582"/>
      <c r="AN177" s="582"/>
      <c r="AO177" s="582">
        <f t="shared" si="437"/>
        <v>0</v>
      </c>
      <c r="AP177" s="582">
        <f t="shared" si="438"/>
        <v>0</v>
      </c>
      <c r="AQ177" s="582"/>
      <c r="AR177" s="582"/>
      <c r="AS177" s="582">
        <f t="shared" si="439"/>
        <v>0</v>
      </c>
      <c r="AT177" s="582">
        <f t="shared" si="440"/>
        <v>0</v>
      </c>
      <c r="AU177" s="582"/>
      <c r="AV177" s="582"/>
      <c r="AW177" s="582">
        <f t="shared" si="441"/>
        <v>0</v>
      </c>
      <c r="AX177" s="582">
        <f t="shared" si="442"/>
        <v>0</v>
      </c>
      <c r="AY177" s="582"/>
      <c r="AZ177" s="582"/>
      <c r="BA177" s="582"/>
      <c r="BB177" s="582"/>
      <c r="BC177" s="582"/>
      <c r="BD177" s="582"/>
      <c r="BE177" s="582"/>
      <c r="BF177" s="582"/>
      <c r="BG177" s="582"/>
      <c r="BH177" s="582"/>
      <c r="BI177" s="582">
        <v>0</v>
      </c>
      <c r="BJ177" s="582">
        <v>0</v>
      </c>
      <c r="BK177" s="582"/>
      <c r="BL177" s="582"/>
      <c r="BM177" s="582"/>
      <c r="BN177" s="582"/>
      <c r="BO177" s="582"/>
      <c r="BP177" s="582"/>
      <c r="BQ177" s="582"/>
      <c r="BR177" s="582"/>
      <c r="BS177" s="582"/>
      <c r="BT177" s="582"/>
      <c r="BU177" s="582">
        <f t="shared" si="403"/>
        <v>164.74</v>
      </c>
      <c r="BV177" s="582">
        <v>164.74</v>
      </c>
      <c r="BW177" s="582">
        <v>0</v>
      </c>
      <c r="BX177" s="582">
        <v>0</v>
      </c>
      <c r="BY177" s="582">
        <v>0</v>
      </c>
      <c r="BZ177" s="582">
        <v>164.74</v>
      </c>
      <c r="CA177" s="582"/>
      <c r="CB177" s="582"/>
      <c r="CC177" s="581" t="s">
        <v>425</v>
      </c>
      <c r="CD177" s="582">
        <v>0</v>
      </c>
      <c r="CE177" s="582">
        <v>0</v>
      </c>
      <c r="CF177" s="581">
        <v>0</v>
      </c>
      <c r="CG177" s="581">
        <v>0</v>
      </c>
      <c r="CH177" s="582"/>
      <c r="CI177" s="582"/>
      <c r="CJ177" s="582"/>
      <c r="CK177" s="582"/>
      <c r="CL177" s="582"/>
      <c r="CM177" s="582">
        <v>164.74</v>
      </c>
      <c r="CN177" s="582">
        <v>164.74</v>
      </c>
      <c r="CO177" s="582"/>
      <c r="CP177" s="582">
        <v>164.74</v>
      </c>
      <c r="CQ177" s="582">
        <f t="shared" si="404"/>
        <v>164.74</v>
      </c>
      <c r="CR177" s="582">
        <v>0</v>
      </c>
      <c r="CS177" s="582">
        <v>0</v>
      </c>
      <c r="CT177" s="582">
        <v>0</v>
      </c>
      <c r="CU177" s="582">
        <v>164.74</v>
      </c>
      <c r="CV177" s="582">
        <v>16.474</v>
      </c>
      <c r="CW177" s="582">
        <v>49.422000000000004</v>
      </c>
      <c r="CX177" s="582">
        <v>98.844000000000023</v>
      </c>
      <c r="CY177" s="809">
        <f t="shared" si="405"/>
        <v>0</v>
      </c>
      <c r="CZ177" s="582"/>
      <c r="DA177" s="582"/>
      <c r="DB177" s="582"/>
      <c r="DC177" s="582"/>
      <c r="DD177" s="582"/>
      <c r="DE177" s="582">
        <v>194.39320000000001</v>
      </c>
      <c r="DF177" s="582">
        <f t="shared" si="406"/>
        <v>194.39320000000001</v>
      </c>
      <c r="DG177" s="582"/>
      <c r="DH177" s="582"/>
      <c r="DI177" s="582"/>
      <c r="DJ177" s="582">
        <v>0</v>
      </c>
      <c r="DK177" s="582"/>
      <c r="DL177" s="582">
        <v>0</v>
      </c>
      <c r="DM177" s="582"/>
      <c r="DN177" s="582">
        <v>0</v>
      </c>
      <c r="DO177" s="582">
        <v>194.39320000000001</v>
      </c>
      <c r="DP177" s="582"/>
      <c r="DQ177" s="582">
        <v>19.439319999999999</v>
      </c>
      <c r="DR177" s="582">
        <v>58.317959999999999</v>
      </c>
      <c r="DS177" s="582">
        <v>116.63592</v>
      </c>
      <c r="DT177" s="582"/>
      <c r="DU177" s="582"/>
      <c r="DV177" s="582"/>
      <c r="DW177" s="582"/>
      <c r="DX177" s="582">
        <v>194.39320000000001</v>
      </c>
      <c r="DY177" s="582"/>
      <c r="DZ177" s="582"/>
      <c r="EA177" s="582"/>
      <c r="EB177" s="582"/>
      <c r="EC177" s="582"/>
      <c r="ED177" s="582">
        <f t="shared" si="407"/>
        <v>0</v>
      </c>
      <c r="EE177" s="582"/>
      <c r="EF177" s="582"/>
      <c r="EG177" s="582">
        <f t="shared" si="408"/>
        <v>0</v>
      </c>
      <c r="EH177" s="582">
        <f t="shared" si="408"/>
        <v>0</v>
      </c>
      <c r="EI177" s="582">
        <v>0</v>
      </c>
      <c r="EJ177" s="582">
        <v>0</v>
      </c>
      <c r="EK177" s="582">
        <v>0</v>
      </c>
      <c r="EL177" s="582">
        <v>0</v>
      </c>
      <c r="EM177" s="582">
        <v>0</v>
      </c>
      <c r="EN177" s="582">
        <v>0</v>
      </c>
      <c r="EO177" s="582">
        <v>0</v>
      </c>
      <c r="EP177" s="582"/>
      <c r="EQ177" s="582"/>
      <c r="ER177" s="582">
        <f t="shared" si="409"/>
        <v>164.74</v>
      </c>
      <c r="ES177" s="584"/>
      <c r="ET177" s="585">
        <f t="shared" si="410"/>
        <v>29.653200000000002</v>
      </c>
      <c r="EU177" s="582">
        <f t="shared" si="411"/>
        <v>0</v>
      </c>
      <c r="EV177" s="582"/>
      <c r="EW177" s="587">
        <f t="shared" si="412"/>
        <v>1.7980546639983198E-5</v>
      </c>
      <c r="EX177" s="582">
        <f t="shared" si="443"/>
        <v>164.74</v>
      </c>
      <c r="EY177" s="582">
        <f t="shared" si="444"/>
        <v>0</v>
      </c>
      <c r="EZ177" s="582">
        <f t="shared" si="445"/>
        <v>0</v>
      </c>
      <c r="FA177" s="582">
        <f t="shared" si="446"/>
        <v>0</v>
      </c>
      <c r="FB177" s="582">
        <f t="shared" si="447"/>
        <v>0</v>
      </c>
      <c r="FC177" s="582"/>
      <c r="FD177" s="582">
        <f t="shared" si="448"/>
        <v>0</v>
      </c>
      <c r="FE177" s="582"/>
      <c r="FF177" s="582">
        <f t="shared" si="449"/>
        <v>0</v>
      </c>
      <c r="FG177" s="582"/>
      <c r="FH177" s="582"/>
      <c r="FI177" s="582"/>
      <c r="FJ177" s="582"/>
      <c r="FK177" s="582">
        <f t="shared" si="450"/>
        <v>194.39320000000001</v>
      </c>
      <c r="FL177" s="582">
        <f t="shared" si="451"/>
        <v>0</v>
      </c>
      <c r="FM177" s="582">
        <f t="shared" si="452"/>
        <v>0</v>
      </c>
      <c r="FN177" s="582">
        <f t="shared" si="453"/>
        <v>0</v>
      </c>
      <c r="FO177" s="582">
        <f t="shared" si="454"/>
        <v>0</v>
      </c>
      <c r="FP177" s="582"/>
      <c r="FQ177" s="582">
        <f t="shared" si="455"/>
        <v>0</v>
      </c>
      <c r="FR177" s="582"/>
      <c r="FS177" s="582">
        <f t="shared" si="456"/>
        <v>0</v>
      </c>
      <c r="FT177" s="582"/>
      <c r="FU177" s="582"/>
      <c r="FV177" s="582"/>
      <c r="FW177" s="582"/>
      <c r="FX177" s="582"/>
      <c r="FY177" s="581" t="s">
        <v>417</v>
      </c>
      <c r="FZ177" s="582"/>
      <c r="GA177" s="582"/>
      <c r="GB177" s="582"/>
      <c r="GC177" s="582"/>
      <c r="GD177" s="582"/>
      <c r="GE177" s="582"/>
      <c r="GF177" s="599" t="s">
        <v>417</v>
      </c>
      <c r="GG177" s="582" t="s">
        <v>417</v>
      </c>
      <c r="GH177" s="582" t="s">
        <v>417</v>
      </c>
      <c r="GI177" s="582" t="s">
        <v>417</v>
      </c>
      <c r="GJ177" s="582" t="s">
        <v>417</v>
      </c>
      <c r="GK177" s="581" t="s">
        <v>417</v>
      </c>
      <c r="GL177" s="581" t="s">
        <v>417</v>
      </c>
      <c r="GM177" s="581" t="s">
        <v>417</v>
      </c>
      <c r="GN177" s="589"/>
      <c r="GO177" s="809"/>
      <c r="GP177" s="809" t="s">
        <v>1062</v>
      </c>
      <c r="GQ177" s="685"/>
      <c r="GR177" s="1002"/>
      <c r="GS177" s="590"/>
      <c r="GT177" s="811">
        <v>2</v>
      </c>
      <c r="GU177" s="811">
        <v>2</v>
      </c>
      <c r="GV177" s="590"/>
      <c r="GW177" s="590"/>
      <c r="GX177" s="590"/>
      <c r="GY177" s="590"/>
      <c r="GZ177" s="312">
        <v>4</v>
      </c>
      <c r="HA177" s="814">
        <f t="shared" si="427"/>
        <v>0</v>
      </c>
      <c r="HB177" s="815">
        <f t="shared" si="428"/>
        <v>0</v>
      </c>
      <c r="HC177" s="816">
        <f t="shared" si="429"/>
        <v>0</v>
      </c>
      <c r="HD177" s="815">
        <f t="shared" si="430"/>
        <v>0</v>
      </c>
      <c r="HE177" s="814">
        <f t="shared" si="431"/>
        <v>0</v>
      </c>
      <c r="HF177" s="815">
        <f t="shared" si="432"/>
        <v>0</v>
      </c>
      <c r="HG177" s="816">
        <f t="shared" si="433"/>
        <v>0</v>
      </c>
      <c r="HH177" s="815">
        <f t="shared" si="434"/>
        <v>0</v>
      </c>
      <c r="HI177" s="591">
        <f t="shared" si="384"/>
        <v>0</v>
      </c>
      <c r="HL177" s="688">
        <f t="shared" si="375"/>
        <v>0</v>
      </c>
    </row>
    <row r="178" spans="1:220" s="592" customFormat="1" ht="24" outlineLevel="1">
      <c r="A178" s="578" t="s">
        <v>394</v>
      </c>
      <c r="B178" s="579"/>
      <c r="C178" s="580">
        <v>137</v>
      </c>
      <c r="D178" s="580"/>
      <c r="E178" s="580"/>
      <c r="F178" s="272" t="s">
        <v>367</v>
      </c>
      <c r="G178" s="270"/>
      <c r="H178" s="270"/>
      <c r="I178" s="270"/>
      <c r="J178" s="581">
        <v>2011</v>
      </c>
      <c r="K178" s="581">
        <v>2011</v>
      </c>
      <c r="L178" s="581" t="s">
        <v>419</v>
      </c>
      <c r="M178" s="581" t="s">
        <v>419</v>
      </c>
      <c r="N178" s="581" t="s">
        <v>419</v>
      </c>
      <c r="O178" s="581" t="s">
        <v>419</v>
      </c>
      <c r="P178" s="273"/>
      <c r="Q178" s="273"/>
      <c r="R178" s="273"/>
      <c r="S178" s="273"/>
      <c r="T178" s="273"/>
      <c r="U178" s="582"/>
      <c r="V178" s="582"/>
      <c r="W178" s="582"/>
      <c r="X178" s="582"/>
      <c r="Y178" s="583"/>
      <c r="Z178" s="582"/>
      <c r="AA178" s="582"/>
      <c r="AB178" s="582"/>
      <c r="AC178" s="583"/>
      <c r="AD178" s="583"/>
      <c r="AE178" s="583"/>
      <c r="AF178" s="583"/>
      <c r="AG178" s="582">
        <f t="shared" si="391"/>
        <v>0</v>
      </c>
      <c r="AH178" s="582">
        <f t="shared" si="392"/>
        <v>0</v>
      </c>
      <c r="AI178" s="582">
        <f t="shared" si="393"/>
        <v>0</v>
      </c>
      <c r="AJ178" s="582">
        <f t="shared" si="394"/>
        <v>0</v>
      </c>
      <c r="AK178" s="582">
        <f t="shared" si="435"/>
        <v>0</v>
      </c>
      <c r="AL178" s="582">
        <f t="shared" si="436"/>
        <v>0</v>
      </c>
      <c r="AM178" s="582"/>
      <c r="AN178" s="582"/>
      <c r="AO178" s="582">
        <f t="shared" si="437"/>
        <v>0</v>
      </c>
      <c r="AP178" s="582">
        <f t="shared" si="438"/>
        <v>0</v>
      </c>
      <c r="AQ178" s="582"/>
      <c r="AR178" s="582"/>
      <c r="AS178" s="582">
        <f t="shared" si="439"/>
        <v>0</v>
      </c>
      <c r="AT178" s="582">
        <f t="shared" si="440"/>
        <v>0</v>
      </c>
      <c r="AU178" s="582"/>
      <c r="AV178" s="582"/>
      <c r="AW178" s="582">
        <f t="shared" si="441"/>
        <v>0</v>
      </c>
      <c r="AX178" s="582">
        <f t="shared" si="442"/>
        <v>0</v>
      </c>
      <c r="AY178" s="582"/>
      <c r="AZ178" s="582"/>
      <c r="BA178" s="582"/>
      <c r="BB178" s="582"/>
      <c r="BC178" s="582"/>
      <c r="BD178" s="582"/>
      <c r="BE178" s="582"/>
      <c r="BF178" s="582"/>
      <c r="BG178" s="582"/>
      <c r="BH178" s="582"/>
      <c r="BI178" s="582">
        <v>0</v>
      </c>
      <c r="BJ178" s="582">
        <v>0</v>
      </c>
      <c r="BK178" s="582"/>
      <c r="BL178" s="582"/>
      <c r="BM178" s="582"/>
      <c r="BN178" s="582"/>
      <c r="BO178" s="582"/>
      <c r="BP178" s="582"/>
      <c r="BQ178" s="582"/>
      <c r="BR178" s="582"/>
      <c r="BS178" s="582"/>
      <c r="BT178" s="582"/>
      <c r="BU178" s="582">
        <f t="shared" si="403"/>
        <v>136.9</v>
      </c>
      <c r="BV178" s="582">
        <v>136.9</v>
      </c>
      <c r="BW178" s="582">
        <v>0</v>
      </c>
      <c r="BX178" s="582">
        <v>0</v>
      </c>
      <c r="BY178" s="582">
        <v>0</v>
      </c>
      <c r="BZ178" s="582">
        <v>136.9</v>
      </c>
      <c r="CA178" s="582"/>
      <c r="CB178" s="582"/>
      <c r="CC178" s="581" t="s">
        <v>425</v>
      </c>
      <c r="CD178" s="582">
        <v>0</v>
      </c>
      <c r="CE178" s="582">
        <v>0</v>
      </c>
      <c r="CF178" s="581">
        <v>0</v>
      </c>
      <c r="CG178" s="581">
        <v>0</v>
      </c>
      <c r="CH178" s="582"/>
      <c r="CI178" s="582"/>
      <c r="CJ178" s="582"/>
      <c r="CK178" s="582"/>
      <c r="CL178" s="582"/>
      <c r="CM178" s="582">
        <v>136.9</v>
      </c>
      <c r="CN178" s="582">
        <v>136.9</v>
      </c>
      <c r="CO178" s="582"/>
      <c r="CP178" s="582">
        <v>136.9</v>
      </c>
      <c r="CQ178" s="582">
        <f t="shared" si="404"/>
        <v>136.9</v>
      </c>
      <c r="CR178" s="582">
        <v>0</v>
      </c>
      <c r="CS178" s="582">
        <v>0</v>
      </c>
      <c r="CT178" s="582">
        <v>0</v>
      </c>
      <c r="CU178" s="582">
        <v>136.9</v>
      </c>
      <c r="CV178" s="582">
        <v>13.69</v>
      </c>
      <c r="CW178" s="582">
        <v>41.07</v>
      </c>
      <c r="CX178" s="582">
        <v>82.140000000000015</v>
      </c>
      <c r="CY178" s="809">
        <f t="shared" si="405"/>
        <v>0</v>
      </c>
      <c r="CZ178" s="582"/>
      <c r="DA178" s="582"/>
      <c r="DB178" s="582"/>
      <c r="DC178" s="582"/>
      <c r="DD178" s="582"/>
      <c r="DE178" s="582">
        <v>161.542</v>
      </c>
      <c r="DF178" s="582">
        <f t="shared" si="406"/>
        <v>161.542</v>
      </c>
      <c r="DG178" s="582"/>
      <c r="DH178" s="582"/>
      <c r="DI178" s="582"/>
      <c r="DJ178" s="582">
        <v>0</v>
      </c>
      <c r="DK178" s="582"/>
      <c r="DL178" s="582">
        <v>0</v>
      </c>
      <c r="DM178" s="582"/>
      <c r="DN178" s="582">
        <v>0</v>
      </c>
      <c r="DO178" s="582">
        <v>161.542</v>
      </c>
      <c r="DP178" s="582"/>
      <c r="DQ178" s="582">
        <v>16.154199999999999</v>
      </c>
      <c r="DR178" s="582">
        <v>48.462600000000002</v>
      </c>
      <c r="DS178" s="582">
        <v>96.92519999999999</v>
      </c>
      <c r="DT178" s="582"/>
      <c r="DU178" s="582"/>
      <c r="DV178" s="582"/>
      <c r="DW178" s="582"/>
      <c r="DX178" s="582">
        <v>161.542</v>
      </c>
      <c r="DY178" s="582"/>
      <c r="DZ178" s="582"/>
      <c r="EA178" s="582"/>
      <c r="EB178" s="582"/>
      <c r="EC178" s="582"/>
      <c r="ED178" s="582">
        <f t="shared" si="407"/>
        <v>0</v>
      </c>
      <c r="EE178" s="582"/>
      <c r="EF178" s="582"/>
      <c r="EG178" s="582">
        <f t="shared" si="408"/>
        <v>0</v>
      </c>
      <c r="EH178" s="582">
        <f t="shared" si="408"/>
        <v>0</v>
      </c>
      <c r="EI178" s="582">
        <v>0</v>
      </c>
      <c r="EJ178" s="582">
        <v>0</v>
      </c>
      <c r="EK178" s="582">
        <v>0</v>
      </c>
      <c r="EL178" s="582">
        <v>0</v>
      </c>
      <c r="EM178" s="582">
        <v>0</v>
      </c>
      <c r="EN178" s="582">
        <v>0</v>
      </c>
      <c r="EO178" s="582">
        <v>0</v>
      </c>
      <c r="EP178" s="582"/>
      <c r="EQ178" s="582"/>
      <c r="ER178" s="582">
        <f t="shared" si="409"/>
        <v>136.9</v>
      </c>
      <c r="ES178" s="584"/>
      <c r="ET178" s="585">
        <f t="shared" si="410"/>
        <v>24.641999999999999</v>
      </c>
      <c r="EU178" s="582">
        <f t="shared" si="411"/>
        <v>0</v>
      </c>
      <c r="EV178" s="582"/>
      <c r="EW178" s="587">
        <f t="shared" si="412"/>
        <v>1.4941949951521792E-5</v>
      </c>
      <c r="EX178" s="582">
        <f t="shared" si="443"/>
        <v>136.9</v>
      </c>
      <c r="EY178" s="582">
        <f t="shared" si="444"/>
        <v>0</v>
      </c>
      <c r="EZ178" s="582">
        <f t="shared" si="445"/>
        <v>0</v>
      </c>
      <c r="FA178" s="582">
        <f t="shared" si="446"/>
        <v>0</v>
      </c>
      <c r="FB178" s="582">
        <f t="shared" si="447"/>
        <v>0</v>
      </c>
      <c r="FC178" s="582"/>
      <c r="FD178" s="582">
        <f t="shared" si="448"/>
        <v>0</v>
      </c>
      <c r="FE178" s="582"/>
      <c r="FF178" s="582">
        <f t="shared" si="449"/>
        <v>0</v>
      </c>
      <c r="FG178" s="582"/>
      <c r="FH178" s="582"/>
      <c r="FI178" s="582"/>
      <c r="FJ178" s="582"/>
      <c r="FK178" s="582">
        <f t="shared" si="450"/>
        <v>161.542</v>
      </c>
      <c r="FL178" s="582">
        <f t="shared" si="451"/>
        <v>0</v>
      </c>
      <c r="FM178" s="582">
        <f t="shared" si="452"/>
        <v>0</v>
      </c>
      <c r="FN178" s="582">
        <f t="shared" si="453"/>
        <v>0</v>
      </c>
      <c r="FO178" s="582">
        <f t="shared" si="454"/>
        <v>0</v>
      </c>
      <c r="FP178" s="582"/>
      <c r="FQ178" s="582">
        <f t="shared" si="455"/>
        <v>0</v>
      </c>
      <c r="FR178" s="582"/>
      <c r="FS178" s="582">
        <f t="shared" si="456"/>
        <v>0</v>
      </c>
      <c r="FT178" s="582"/>
      <c r="FU178" s="582"/>
      <c r="FV178" s="582"/>
      <c r="FW178" s="582"/>
      <c r="FX178" s="582"/>
      <c r="FY178" s="581" t="s">
        <v>417</v>
      </c>
      <c r="FZ178" s="582"/>
      <c r="GA178" s="582"/>
      <c r="GB178" s="582"/>
      <c r="GC178" s="582"/>
      <c r="GD178" s="582"/>
      <c r="GE178" s="582"/>
      <c r="GF178" s="599" t="s">
        <v>417</v>
      </c>
      <c r="GG178" s="582" t="s">
        <v>417</v>
      </c>
      <c r="GH178" s="582" t="s">
        <v>417</v>
      </c>
      <c r="GI178" s="582" t="s">
        <v>417</v>
      </c>
      <c r="GJ178" s="582" t="s">
        <v>417</v>
      </c>
      <c r="GK178" s="581" t="s">
        <v>417</v>
      </c>
      <c r="GL178" s="581" t="s">
        <v>417</v>
      </c>
      <c r="GM178" s="581" t="s">
        <v>417</v>
      </c>
      <c r="GN178" s="589"/>
      <c r="GO178" s="809"/>
      <c r="GP178" s="809" t="s">
        <v>1062</v>
      </c>
      <c r="GQ178" s="685"/>
      <c r="GR178" s="1002"/>
      <c r="GS178" s="590"/>
      <c r="GT178" s="811">
        <v>2</v>
      </c>
      <c r="GU178" s="811">
        <v>2</v>
      </c>
      <c r="GV178" s="590"/>
      <c r="GW178" s="590"/>
      <c r="GX178" s="590"/>
      <c r="GY178" s="590"/>
      <c r="GZ178" s="312">
        <v>4</v>
      </c>
      <c r="HA178" s="814">
        <f t="shared" si="427"/>
        <v>0</v>
      </c>
      <c r="HB178" s="815">
        <f t="shared" si="428"/>
        <v>0</v>
      </c>
      <c r="HC178" s="816">
        <f t="shared" si="429"/>
        <v>0</v>
      </c>
      <c r="HD178" s="815">
        <f t="shared" si="430"/>
        <v>0</v>
      </c>
      <c r="HE178" s="814">
        <f t="shared" si="431"/>
        <v>0</v>
      </c>
      <c r="HF178" s="815">
        <f t="shared" si="432"/>
        <v>0</v>
      </c>
      <c r="HG178" s="816">
        <f t="shared" si="433"/>
        <v>0</v>
      </c>
      <c r="HH178" s="815">
        <f t="shared" si="434"/>
        <v>0</v>
      </c>
      <c r="HI178" s="591">
        <f t="shared" si="384"/>
        <v>0</v>
      </c>
      <c r="HL178" s="688">
        <f t="shared" si="375"/>
        <v>0</v>
      </c>
    </row>
    <row r="179" spans="1:220" s="592" customFormat="1" ht="24" outlineLevel="1">
      <c r="A179" s="578" t="s">
        <v>394</v>
      </c>
      <c r="B179" s="579"/>
      <c r="C179" s="580">
        <v>138</v>
      </c>
      <c r="D179" s="580"/>
      <c r="E179" s="580"/>
      <c r="F179" s="272" t="s">
        <v>368</v>
      </c>
      <c r="G179" s="270"/>
      <c r="H179" s="270"/>
      <c r="I179" s="270"/>
      <c r="J179" s="581">
        <v>2011</v>
      </c>
      <c r="K179" s="581">
        <v>2011</v>
      </c>
      <c r="L179" s="581" t="s">
        <v>419</v>
      </c>
      <c r="M179" s="581" t="s">
        <v>419</v>
      </c>
      <c r="N179" s="581" t="s">
        <v>419</v>
      </c>
      <c r="O179" s="581" t="s">
        <v>419</v>
      </c>
      <c r="P179" s="273"/>
      <c r="Q179" s="273"/>
      <c r="R179" s="273"/>
      <c r="S179" s="273"/>
      <c r="T179" s="273"/>
      <c r="U179" s="582"/>
      <c r="V179" s="582"/>
      <c r="W179" s="582"/>
      <c r="X179" s="582"/>
      <c r="Y179" s="583"/>
      <c r="Z179" s="582"/>
      <c r="AA179" s="582"/>
      <c r="AB179" s="582"/>
      <c r="AC179" s="583"/>
      <c r="AD179" s="583"/>
      <c r="AE179" s="583"/>
      <c r="AF179" s="583"/>
      <c r="AG179" s="582">
        <f t="shared" si="391"/>
        <v>0</v>
      </c>
      <c r="AH179" s="582">
        <f t="shared" si="392"/>
        <v>0</v>
      </c>
      <c r="AI179" s="582">
        <f t="shared" si="393"/>
        <v>0</v>
      </c>
      <c r="AJ179" s="582">
        <f t="shared" si="394"/>
        <v>0</v>
      </c>
      <c r="AK179" s="582">
        <f t="shared" si="435"/>
        <v>0</v>
      </c>
      <c r="AL179" s="582">
        <f t="shared" si="436"/>
        <v>0</v>
      </c>
      <c r="AM179" s="582"/>
      <c r="AN179" s="582"/>
      <c r="AO179" s="582">
        <f t="shared" si="437"/>
        <v>0</v>
      </c>
      <c r="AP179" s="582">
        <f t="shared" si="438"/>
        <v>0</v>
      </c>
      <c r="AQ179" s="582"/>
      <c r="AR179" s="582"/>
      <c r="AS179" s="582">
        <f t="shared" si="439"/>
        <v>0</v>
      </c>
      <c r="AT179" s="582">
        <f t="shared" si="440"/>
        <v>0</v>
      </c>
      <c r="AU179" s="582"/>
      <c r="AV179" s="582"/>
      <c r="AW179" s="582">
        <f t="shared" si="441"/>
        <v>0</v>
      </c>
      <c r="AX179" s="582">
        <f t="shared" si="442"/>
        <v>0</v>
      </c>
      <c r="AY179" s="582"/>
      <c r="AZ179" s="582"/>
      <c r="BA179" s="582"/>
      <c r="BB179" s="582"/>
      <c r="BC179" s="582"/>
      <c r="BD179" s="582"/>
      <c r="BE179" s="582"/>
      <c r="BF179" s="582"/>
      <c r="BG179" s="582"/>
      <c r="BH179" s="582"/>
      <c r="BI179" s="582">
        <v>0</v>
      </c>
      <c r="BJ179" s="582">
        <v>0</v>
      </c>
      <c r="BK179" s="582"/>
      <c r="BL179" s="582"/>
      <c r="BM179" s="582"/>
      <c r="BN179" s="582"/>
      <c r="BO179" s="582"/>
      <c r="BP179" s="582"/>
      <c r="BQ179" s="582"/>
      <c r="BR179" s="582"/>
      <c r="BS179" s="582"/>
      <c r="BT179" s="582"/>
      <c r="BU179" s="582">
        <f t="shared" si="403"/>
        <v>32.119999999999997</v>
      </c>
      <c r="BV179" s="582">
        <v>32.119999999999997</v>
      </c>
      <c r="BW179" s="582">
        <v>0</v>
      </c>
      <c r="BX179" s="582">
        <v>0</v>
      </c>
      <c r="BY179" s="582">
        <v>0</v>
      </c>
      <c r="BZ179" s="582">
        <v>32.119999999999997</v>
      </c>
      <c r="CA179" s="582"/>
      <c r="CB179" s="582"/>
      <c r="CC179" s="581" t="s">
        <v>425</v>
      </c>
      <c r="CD179" s="582">
        <v>0</v>
      </c>
      <c r="CE179" s="582">
        <v>0</v>
      </c>
      <c r="CF179" s="581">
        <v>0</v>
      </c>
      <c r="CG179" s="581">
        <v>0</v>
      </c>
      <c r="CH179" s="582"/>
      <c r="CI179" s="582"/>
      <c r="CJ179" s="582"/>
      <c r="CK179" s="582"/>
      <c r="CL179" s="582"/>
      <c r="CM179" s="582">
        <v>32.119999999999997</v>
      </c>
      <c r="CN179" s="582">
        <v>32.119999999999997</v>
      </c>
      <c r="CO179" s="582"/>
      <c r="CP179" s="582">
        <v>32.119999999999997</v>
      </c>
      <c r="CQ179" s="582">
        <f t="shared" si="404"/>
        <v>32.119999999999997</v>
      </c>
      <c r="CR179" s="582">
        <v>0</v>
      </c>
      <c r="CS179" s="582">
        <v>0</v>
      </c>
      <c r="CT179" s="582">
        <v>0</v>
      </c>
      <c r="CU179" s="582">
        <v>32.119999999999997</v>
      </c>
      <c r="CV179" s="582">
        <v>3.2119999999999997</v>
      </c>
      <c r="CW179" s="582">
        <v>9.6359999999999992</v>
      </c>
      <c r="CX179" s="582">
        <v>19.271999999999998</v>
      </c>
      <c r="CY179" s="809">
        <f t="shared" si="405"/>
        <v>0</v>
      </c>
      <c r="CZ179" s="582"/>
      <c r="DA179" s="582"/>
      <c r="DB179" s="582"/>
      <c r="DC179" s="582"/>
      <c r="DD179" s="582"/>
      <c r="DE179" s="582">
        <v>37.901599999999995</v>
      </c>
      <c r="DF179" s="582">
        <f t="shared" si="406"/>
        <v>37.901599999999995</v>
      </c>
      <c r="DG179" s="582"/>
      <c r="DH179" s="582"/>
      <c r="DI179" s="582"/>
      <c r="DJ179" s="582">
        <v>0</v>
      </c>
      <c r="DK179" s="582"/>
      <c r="DL179" s="582">
        <v>0</v>
      </c>
      <c r="DM179" s="582"/>
      <c r="DN179" s="582">
        <v>0</v>
      </c>
      <c r="DO179" s="582">
        <v>37.901599999999995</v>
      </c>
      <c r="DP179" s="582"/>
      <c r="DQ179" s="582">
        <v>3.7901599999999998</v>
      </c>
      <c r="DR179" s="582">
        <v>11.370479999999997</v>
      </c>
      <c r="DS179" s="582">
        <v>22.740959999999998</v>
      </c>
      <c r="DT179" s="582"/>
      <c r="DU179" s="582"/>
      <c r="DV179" s="582"/>
      <c r="DW179" s="582"/>
      <c r="DX179" s="582">
        <v>37.901599999999995</v>
      </c>
      <c r="DY179" s="582"/>
      <c r="DZ179" s="582"/>
      <c r="EA179" s="582"/>
      <c r="EB179" s="582"/>
      <c r="EC179" s="582"/>
      <c r="ED179" s="582">
        <f t="shared" si="407"/>
        <v>0</v>
      </c>
      <c r="EE179" s="582"/>
      <c r="EF179" s="582"/>
      <c r="EG179" s="582">
        <f t="shared" si="408"/>
        <v>0</v>
      </c>
      <c r="EH179" s="582">
        <f t="shared" si="408"/>
        <v>0</v>
      </c>
      <c r="EI179" s="582">
        <v>0</v>
      </c>
      <c r="EJ179" s="582">
        <v>0</v>
      </c>
      <c r="EK179" s="582">
        <v>0</v>
      </c>
      <c r="EL179" s="582">
        <v>0</v>
      </c>
      <c r="EM179" s="582">
        <v>0</v>
      </c>
      <c r="EN179" s="582">
        <v>0</v>
      </c>
      <c r="EO179" s="582">
        <v>0</v>
      </c>
      <c r="EP179" s="582"/>
      <c r="EQ179" s="582"/>
      <c r="ER179" s="582">
        <f t="shared" si="409"/>
        <v>32.119999999999997</v>
      </c>
      <c r="ES179" s="584"/>
      <c r="ET179" s="585">
        <f t="shared" si="410"/>
        <v>5.7815999999999992</v>
      </c>
      <c r="EU179" s="582">
        <f t="shared" si="411"/>
        <v>0</v>
      </c>
      <c r="EV179" s="582"/>
      <c r="EW179" s="587">
        <f t="shared" si="412"/>
        <v>3.505737271313951E-6</v>
      </c>
      <c r="EX179" s="582">
        <f t="shared" si="443"/>
        <v>32.119999999999997</v>
      </c>
      <c r="EY179" s="582">
        <f t="shared" si="444"/>
        <v>0</v>
      </c>
      <c r="EZ179" s="582">
        <f t="shared" si="445"/>
        <v>0</v>
      </c>
      <c r="FA179" s="582">
        <f t="shared" si="446"/>
        <v>0</v>
      </c>
      <c r="FB179" s="582">
        <f t="shared" si="447"/>
        <v>0</v>
      </c>
      <c r="FC179" s="582"/>
      <c r="FD179" s="582">
        <f t="shared" si="448"/>
        <v>0</v>
      </c>
      <c r="FE179" s="582"/>
      <c r="FF179" s="582">
        <f t="shared" si="449"/>
        <v>0</v>
      </c>
      <c r="FG179" s="582"/>
      <c r="FH179" s="582"/>
      <c r="FI179" s="582"/>
      <c r="FJ179" s="582"/>
      <c r="FK179" s="582">
        <f t="shared" si="450"/>
        <v>37.901599999999995</v>
      </c>
      <c r="FL179" s="582">
        <f t="shared" si="451"/>
        <v>0</v>
      </c>
      <c r="FM179" s="582">
        <f t="shared" si="452"/>
        <v>0</v>
      </c>
      <c r="FN179" s="582">
        <f t="shared" si="453"/>
        <v>0</v>
      </c>
      <c r="FO179" s="582">
        <f t="shared" si="454"/>
        <v>0</v>
      </c>
      <c r="FP179" s="582"/>
      <c r="FQ179" s="582">
        <f t="shared" si="455"/>
        <v>0</v>
      </c>
      <c r="FR179" s="582"/>
      <c r="FS179" s="582">
        <f t="shared" si="456"/>
        <v>0</v>
      </c>
      <c r="FT179" s="582"/>
      <c r="FU179" s="582"/>
      <c r="FV179" s="582"/>
      <c r="FW179" s="582"/>
      <c r="FX179" s="582"/>
      <c r="FY179" s="581" t="s">
        <v>417</v>
      </c>
      <c r="FZ179" s="582"/>
      <c r="GA179" s="582"/>
      <c r="GB179" s="582"/>
      <c r="GC179" s="582"/>
      <c r="GD179" s="582"/>
      <c r="GE179" s="582"/>
      <c r="GF179" s="599" t="s">
        <v>417</v>
      </c>
      <c r="GG179" s="582" t="s">
        <v>417</v>
      </c>
      <c r="GH179" s="582" t="s">
        <v>417</v>
      </c>
      <c r="GI179" s="582" t="s">
        <v>417</v>
      </c>
      <c r="GJ179" s="582" t="s">
        <v>417</v>
      </c>
      <c r="GK179" s="581" t="s">
        <v>417</v>
      </c>
      <c r="GL179" s="581" t="s">
        <v>417</v>
      </c>
      <c r="GM179" s="581" t="s">
        <v>417</v>
      </c>
      <c r="GN179" s="589"/>
      <c r="GO179" s="809"/>
      <c r="GP179" s="809" t="s">
        <v>1062</v>
      </c>
      <c r="GQ179" s="685"/>
      <c r="GR179" s="1002"/>
      <c r="GS179" s="590"/>
      <c r="GT179" s="811">
        <v>2</v>
      </c>
      <c r="GU179" s="811">
        <v>2</v>
      </c>
      <c r="GV179" s="590"/>
      <c r="GW179" s="590"/>
      <c r="GX179" s="590"/>
      <c r="GY179" s="590"/>
      <c r="GZ179" s="312">
        <v>4</v>
      </c>
      <c r="HA179" s="814">
        <f t="shared" si="427"/>
        <v>0</v>
      </c>
      <c r="HB179" s="815">
        <f t="shared" si="428"/>
        <v>0</v>
      </c>
      <c r="HC179" s="816">
        <f t="shared" si="429"/>
        <v>0</v>
      </c>
      <c r="HD179" s="815">
        <f t="shared" si="430"/>
        <v>0</v>
      </c>
      <c r="HE179" s="814">
        <f t="shared" si="431"/>
        <v>0</v>
      </c>
      <c r="HF179" s="815">
        <f t="shared" si="432"/>
        <v>0</v>
      </c>
      <c r="HG179" s="816">
        <f t="shared" si="433"/>
        <v>0</v>
      </c>
      <c r="HH179" s="815">
        <f t="shared" si="434"/>
        <v>0</v>
      </c>
      <c r="HI179" s="591">
        <f t="shared" si="384"/>
        <v>0</v>
      </c>
      <c r="HL179" s="688">
        <f t="shared" si="375"/>
        <v>0</v>
      </c>
    </row>
    <row r="180" spans="1:220" s="592" customFormat="1" ht="36" outlineLevel="1">
      <c r="A180" s="578" t="s">
        <v>394</v>
      </c>
      <c r="B180" s="579"/>
      <c r="C180" s="580">
        <v>139</v>
      </c>
      <c r="D180" s="580"/>
      <c r="E180" s="580"/>
      <c r="F180" s="272" t="s">
        <v>369</v>
      </c>
      <c r="G180" s="270"/>
      <c r="H180" s="270"/>
      <c r="I180" s="270"/>
      <c r="J180" s="581">
        <v>2011</v>
      </c>
      <c r="K180" s="581">
        <v>2011</v>
      </c>
      <c r="L180" s="581" t="s">
        <v>419</v>
      </c>
      <c r="M180" s="581" t="s">
        <v>419</v>
      </c>
      <c r="N180" s="581" t="s">
        <v>419</v>
      </c>
      <c r="O180" s="581" t="s">
        <v>419</v>
      </c>
      <c r="P180" s="273"/>
      <c r="Q180" s="273"/>
      <c r="R180" s="273"/>
      <c r="S180" s="273"/>
      <c r="T180" s="273"/>
      <c r="U180" s="582"/>
      <c r="V180" s="582"/>
      <c r="W180" s="582"/>
      <c r="X180" s="582"/>
      <c r="Y180" s="583"/>
      <c r="Z180" s="582"/>
      <c r="AA180" s="582"/>
      <c r="AB180" s="582"/>
      <c r="AC180" s="583"/>
      <c r="AD180" s="583"/>
      <c r="AE180" s="583"/>
      <c r="AF180" s="583"/>
      <c r="AG180" s="582">
        <f t="shared" si="391"/>
        <v>0</v>
      </c>
      <c r="AH180" s="582">
        <f t="shared" si="392"/>
        <v>0</v>
      </c>
      <c r="AI180" s="582">
        <f t="shared" si="393"/>
        <v>0</v>
      </c>
      <c r="AJ180" s="582">
        <f t="shared" si="394"/>
        <v>0</v>
      </c>
      <c r="AK180" s="582">
        <f t="shared" si="435"/>
        <v>0</v>
      </c>
      <c r="AL180" s="582">
        <f t="shared" si="436"/>
        <v>0</v>
      </c>
      <c r="AM180" s="582"/>
      <c r="AN180" s="582"/>
      <c r="AO180" s="582">
        <f t="shared" si="437"/>
        <v>0</v>
      </c>
      <c r="AP180" s="582">
        <f t="shared" si="438"/>
        <v>0</v>
      </c>
      <c r="AQ180" s="582"/>
      <c r="AR180" s="582"/>
      <c r="AS180" s="582">
        <f t="shared" si="439"/>
        <v>0</v>
      </c>
      <c r="AT180" s="582">
        <f t="shared" si="440"/>
        <v>0</v>
      </c>
      <c r="AU180" s="582"/>
      <c r="AV180" s="582"/>
      <c r="AW180" s="582">
        <f t="shared" si="441"/>
        <v>0</v>
      </c>
      <c r="AX180" s="582">
        <f t="shared" si="442"/>
        <v>0</v>
      </c>
      <c r="AY180" s="582"/>
      <c r="AZ180" s="582"/>
      <c r="BA180" s="582"/>
      <c r="BB180" s="582"/>
      <c r="BC180" s="582"/>
      <c r="BD180" s="582"/>
      <c r="BE180" s="582"/>
      <c r="BF180" s="582"/>
      <c r="BG180" s="582"/>
      <c r="BH180" s="582"/>
      <c r="BI180" s="582">
        <v>0</v>
      </c>
      <c r="BJ180" s="582">
        <v>0</v>
      </c>
      <c r="BK180" s="582"/>
      <c r="BL180" s="582"/>
      <c r="BM180" s="582"/>
      <c r="BN180" s="582"/>
      <c r="BO180" s="582"/>
      <c r="BP180" s="582"/>
      <c r="BQ180" s="582"/>
      <c r="BR180" s="582"/>
      <c r="BS180" s="582"/>
      <c r="BT180" s="582"/>
      <c r="BU180" s="582">
        <f t="shared" si="403"/>
        <v>197.69</v>
      </c>
      <c r="BV180" s="582">
        <v>197.69</v>
      </c>
      <c r="BW180" s="582">
        <v>0</v>
      </c>
      <c r="BX180" s="582">
        <v>0</v>
      </c>
      <c r="BY180" s="582">
        <v>0</v>
      </c>
      <c r="BZ180" s="582">
        <v>197.69</v>
      </c>
      <c r="CA180" s="582"/>
      <c r="CB180" s="582"/>
      <c r="CC180" s="581" t="s">
        <v>425</v>
      </c>
      <c r="CD180" s="582">
        <v>0</v>
      </c>
      <c r="CE180" s="582">
        <v>0</v>
      </c>
      <c r="CF180" s="581">
        <v>0</v>
      </c>
      <c r="CG180" s="581">
        <v>0</v>
      </c>
      <c r="CH180" s="582"/>
      <c r="CI180" s="582"/>
      <c r="CJ180" s="582"/>
      <c r="CK180" s="582"/>
      <c r="CL180" s="582"/>
      <c r="CM180" s="582">
        <v>197.69</v>
      </c>
      <c r="CN180" s="582">
        <v>197.69</v>
      </c>
      <c r="CO180" s="582"/>
      <c r="CP180" s="582">
        <v>197.69</v>
      </c>
      <c r="CQ180" s="582">
        <f t="shared" si="404"/>
        <v>197.69</v>
      </c>
      <c r="CR180" s="582">
        <v>0</v>
      </c>
      <c r="CS180" s="582">
        <v>0</v>
      </c>
      <c r="CT180" s="582">
        <v>0</v>
      </c>
      <c r="CU180" s="582">
        <v>197.69</v>
      </c>
      <c r="CV180" s="582">
        <v>19.769000000000002</v>
      </c>
      <c r="CW180" s="582">
        <v>59.306999999999995</v>
      </c>
      <c r="CX180" s="582">
        <v>118.614</v>
      </c>
      <c r="CY180" s="809">
        <f t="shared" si="405"/>
        <v>0</v>
      </c>
      <c r="CZ180" s="582"/>
      <c r="DA180" s="582"/>
      <c r="DB180" s="582"/>
      <c r="DC180" s="582"/>
      <c r="DD180" s="582"/>
      <c r="DE180" s="582">
        <v>233.27419999999998</v>
      </c>
      <c r="DF180" s="582">
        <f t="shared" si="406"/>
        <v>233.27419999999998</v>
      </c>
      <c r="DG180" s="582"/>
      <c r="DH180" s="582"/>
      <c r="DI180" s="582"/>
      <c r="DJ180" s="582">
        <v>0</v>
      </c>
      <c r="DK180" s="582"/>
      <c r="DL180" s="582">
        <v>0</v>
      </c>
      <c r="DM180" s="582"/>
      <c r="DN180" s="582">
        <v>0</v>
      </c>
      <c r="DO180" s="582">
        <v>233.27419999999998</v>
      </c>
      <c r="DP180" s="582"/>
      <c r="DQ180" s="582">
        <v>23.327419999999996</v>
      </c>
      <c r="DR180" s="582">
        <v>69.982259999999997</v>
      </c>
      <c r="DS180" s="582">
        <v>139.96451999999999</v>
      </c>
      <c r="DT180" s="582"/>
      <c r="DU180" s="582"/>
      <c r="DV180" s="582"/>
      <c r="DW180" s="582"/>
      <c r="DX180" s="582">
        <v>233.27419999999998</v>
      </c>
      <c r="DY180" s="582"/>
      <c r="DZ180" s="582"/>
      <c r="EA180" s="582"/>
      <c r="EB180" s="582"/>
      <c r="EC180" s="582"/>
      <c r="ED180" s="582">
        <f t="shared" si="407"/>
        <v>0</v>
      </c>
      <c r="EE180" s="582"/>
      <c r="EF180" s="582"/>
      <c r="EG180" s="582">
        <f t="shared" si="408"/>
        <v>0</v>
      </c>
      <c r="EH180" s="582">
        <f t="shared" si="408"/>
        <v>0</v>
      </c>
      <c r="EI180" s="582">
        <v>0</v>
      </c>
      <c r="EJ180" s="582">
        <v>0</v>
      </c>
      <c r="EK180" s="582">
        <v>0</v>
      </c>
      <c r="EL180" s="582">
        <v>0</v>
      </c>
      <c r="EM180" s="582">
        <v>0</v>
      </c>
      <c r="EN180" s="582">
        <v>0</v>
      </c>
      <c r="EO180" s="582">
        <v>0</v>
      </c>
      <c r="EP180" s="582"/>
      <c r="EQ180" s="582"/>
      <c r="ER180" s="582">
        <f t="shared" si="409"/>
        <v>197.69</v>
      </c>
      <c r="ES180" s="584"/>
      <c r="ET180" s="585">
        <f t="shared" si="410"/>
        <v>35.584199999999996</v>
      </c>
      <c r="EU180" s="582">
        <f t="shared" si="411"/>
        <v>0</v>
      </c>
      <c r="EV180" s="582"/>
      <c r="EW180" s="587">
        <f t="shared" si="412"/>
        <v>2.1576874257971825E-5</v>
      </c>
      <c r="EX180" s="582">
        <f t="shared" si="443"/>
        <v>197.69</v>
      </c>
      <c r="EY180" s="582">
        <f t="shared" si="444"/>
        <v>0</v>
      </c>
      <c r="EZ180" s="582">
        <f t="shared" si="445"/>
        <v>0</v>
      </c>
      <c r="FA180" s="582">
        <f t="shared" si="446"/>
        <v>0</v>
      </c>
      <c r="FB180" s="582">
        <f t="shared" si="447"/>
        <v>0</v>
      </c>
      <c r="FC180" s="582"/>
      <c r="FD180" s="582">
        <f t="shared" si="448"/>
        <v>0</v>
      </c>
      <c r="FE180" s="582"/>
      <c r="FF180" s="582">
        <f t="shared" si="449"/>
        <v>0</v>
      </c>
      <c r="FG180" s="582"/>
      <c r="FH180" s="582"/>
      <c r="FI180" s="582"/>
      <c r="FJ180" s="582"/>
      <c r="FK180" s="582">
        <f t="shared" si="450"/>
        <v>233.27419999999998</v>
      </c>
      <c r="FL180" s="582">
        <f t="shared" si="451"/>
        <v>0</v>
      </c>
      <c r="FM180" s="582">
        <f t="shared" si="452"/>
        <v>0</v>
      </c>
      <c r="FN180" s="582">
        <f t="shared" si="453"/>
        <v>0</v>
      </c>
      <c r="FO180" s="582">
        <f t="shared" si="454"/>
        <v>0</v>
      </c>
      <c r="FP180" s="582"/>
      <c r="FQ180" s="582">
        <f t="shared" si="455"/>
        <v>0</v>
      </c>
      <c r="FR180" s="582"/>
      <c r="FS180" s="582">
        <f t="shared" si="456"/>
        <v>0</v>
      </c>
      <c r="FT180" s="582"/>
      <c r="FU180" s="582"/>
      <c r="FV180" s="582"/>
      <c r="FW180" s="582"/>
      <c r="FX180" s="582"/>
      <c r="FY180" s="581" t="s">
        <v>417</v>
      </c>
      <c r="FZ180" s="582"/>
      <c r="GA180" s="582"/>
      <c r="GB180" s="582"/>
      <c r="GC180" s="582"/>
      <c r="GD180" s="582"/>
      <c r="GE180" s="582"/>
      <c r="GF180" s="599" t="s">
        <v>417</v>
      </c>
      <c r="GG180" s="582" t="s">
        <v>417</v>
      </c>
      <c r="GH180" s="582" t="s">
        <v>417</v>
      </c>
      <c r="GI180" s="582" t="s">
        <v>417</v>
      </c>
      <c r="GJ180" s="582" t="s">
        <v>417</v>
      </c>
      <c r="GK180" s="581" t="s">
        <v>417</v>
      </c>
      <c r="GL180" s="581" t="s">
        <v>417</v>
      </c>
      <c r="GM180" s="581" t="s">
        <v>417</v>
      </c>
      <c r="GN180" s="589"/>
      <c r="GO180" s="809"/>
      <c r="GP180" s="809" t="s">
        <v>1062</v>
      </c>
      <c r="GQ180" s="685"/>
      <c r="GR180" s="1002"/>
      <c r="GS180" s="590"/>
      <c r="GT180" s="811">
        <v>2</v>
      </c>
      <c r="GU180" s="811">
        <v>2</v>
      </c>
      <c r="GV180" s="590"/>
      <c r="GW180" s="590"/>
      <c r="GX180" s="590"/>
      <c r="GY180" s="590"/>
      <c r="GZ180" s="312">
        <v>4</v>
      </c>
      <c r="HA180" s="814">
        <f t="shared" si="427"/>
        <v>0</v>
      </c>
      <c r="HB180" s="815">
        <f t="shared" si="428"/>
        <v>0</v>
      </c>
      <c r="HC180" s="816">
        <f t="shared" si="429"/>
        <v>0</v>
      </c>
      <c r="HD180" s="815">
        <f t="shared" si="430"/>
        <v>0</v>
      </c>
      <c r="HE180" s="814">
        <f t="shared" si="431"/>
        <v>0</v>
      </c>
      <c r="HF180" s="815">
        <f t="shared" si="432"/>
        <v>0</v>
      </c>
      <c r="HG180" s="816">
        <f t="shared" si="433"/>
        <v>0</v>
      </c>
      <c r="HH180" s="815">
        <f t="shared" si="434"/>
        <v>0</v>
      </c>
      <c r="HI180" s="591">
        <f t="shared" si="384"/>
        <v>0</v>
      </c>
      <c r="HL180" s="688">
        <f t="shared" si="375"/>
        <v>0</v>
      </c>
    </row>
    <row r="181" spans="1:220" s="592" customFormat="1" ht="24" outlineLevel="1">
      <c r="A181" s="578" t="s">
        <v>394</v>
      </c>
      <c r="B181" s="579"/>
      <c r="C181" s="580">
        <v>140</v>
      </c>
      <c r="D181" s="580"/>
      <c r="E181" s="580"/>
      <c r="F181" s="272" t="s">
        <v>370</v>
      </c>
      <c r="G181" s="270"/>
      <c r="H181" s="270"/>
      <c r="I181" s="270"/>
      <c r="J181" s="581">
        <v>2011</v>
      </c>
      <c r="K181" s="581">
        <v>2011</v>
      </c>
      <c r="L181" s="581" t="s">
        <v>419</v>
      </c>
      <c r="M181" s="581" t="s">
        <v>419</v>
      </c>
      <c r="N181" s="581" t="s">
        <v>419</v>
      </c>
      <c r="O181" s="581" t="s">
        <v>419</v>
      </c>
      <c r="P181" s="273"/>
      <c r="Q181" s="273"/>
      <c r="R181" s="273"/>
      <c r="S181" s="273"/>
      <c r="T181" s="273"/>
      <c r="U181" s="582"/>
      <c r="V181" s="582"/>
      <c r="W181" s="582"/>
      <c r="X181" s="582"/>
      <c r="Y181" s="583"/>
      <c r="Z181" s="582"/>
      <c r="AA181" s="582"/>
      <c r="AB181" s="582"/>
      <c r="AC181" s="583"/>
      <c r="AD181" s="583"/>
      <c r="AE181" s="583"/>
      <c r="AF181" s="583"/>
      <c r="AG181" s="582">
        <f t="shared" si="391"/>
        <v>0</v>
      </c>
      <c r="AH181" s="582">
        <f t="shared" si="392"/>
        <v>0</v>
      </c>
      <c r="AI181" s="582">
        <f t="shared" si="393"/>
        <v>0</v>
      </c>
      <c r="AJ181" s="582">
        <f t="shared" si="394"/>
        <v>0</v>
      </c>
      <c r="AK181" s="582">
        <f t="shared" si="435"/>
        <v>0</v>
      </c>
      <c r="AL181" s="582">
        <f t="shared" si="436"/>
        <v>0</v>
      </c>
      <c r="AM181" s="582"/>
      <c r="AN181" s="582"/>
      <c r="AO181" s="582">
        <f t="shared" si="437"/>
        <v>0</v>
      </c>
      <c r="AP181" s="582">
        <f t="shared" si="438"/>
        <v>0</v>
      </c>
      <c r="AQ181" s="582"/>
      <c r="AR181" s="582"/>
      <c r="AS181" s="582">
        <f t="shared" si="439"/>
        <v>0</v>
      </c>
      <c r="AT181" s="582">
        <f t="shared" si="440"/>
        <v>0</v>
      </c>
      <c r="AU181" s="582"/>
      <c r="AV181" s="582"/>
      <c r="AW181" s="582">
        <f t="shared" si="441"/>
        <v>0</v>
      </c>
      <c r="AX181" s="582">
        <f t="shared" si="442"/>
        <v>0</v>
      </c>
      <c r="AY181" s="582"/>
      <c r="AZ181" s="582"/>
      <c r="BA181" s="582"/>
      <c r="BB181" s="582"/>
      <c r="BC181" s="582"/>
      <c r="BD181" s="582"/>
      <c r="BE181" s="582"/>
      <c r="BF181" s="582"/>
      <c r="BG181" s="582"/>
      <c r="BH181" s="582"/>
      <c r="BI181" s="582">
        <v>0</v>
      </c>
      <c r="BJ181" s="582">
        <v>0</v>
      </c>
      <c r="BK181" s="582"/>
      <c r="BL181" s="582"/>
      <c r="BM181" s="582"/>
      <c r="BN181" s="582"/>
      <c r="BO181" s="582"/>
      <c r="BP181" s="582"/>
      <c r="BQ181" s="582"/>
      <c r="BR181" s="582"/>
      <c r="BS181" s="582"/>
      <c r="BT181" s="582"/>
      <c r="BU181" s="582">
        <f t="shared" si="403"/>
        <v>74.13</v>
      </c>
      <c r="BV181" s="582">
        <v>74.13</v>
      </c>
      <c r="BW181" s="582">
        <v>0</v>
      </c>
      <c r="BX181" s="582">
        <v>0</v>
      </c>
      <c r="BY181" s="582">
        <v>0</v>
      </c>
      <c r="BZ181" s="582">
        <v>74.13</v>
      </c>
      <c r="CA181" s="582"/>
      <c r="CB181" s="582"/>
      <c r="CC181" s="581" t="s">
        <v>425</v>
      </c>
      <c r="CD181" s="582">
        <v>0</v>
      </c>
      <c r="CE181" s="582">
        <v>0</v>
      </c>
      <c r="CF181" s="581">
        <v>0</v>
      </c>
      <c r="CG181" s="581">
        <v>0</v>
      </c>
      <c r="CH181" s="582"/>
      <c r="CI181" s="582"/>
      <c r="CJ181" s="582"/>
      <c r="CK181" s="582"/>
      <c r="CL181" s="582"/>
      <c r="CM181" s="582">
        <v>74.13</v>
      </c>
      <c r="CN181" s="582">
        <v>74.13</v>
      </c>
      <c r="CO181" s="582"/>
      <c r="CP181" s="582">
        <v>74.13</v>
      </c>
      <c r="CQ181" s="582">
        <f t="shared" si="404"/>
        <v>74.13</v>
      </c>
      <c r="CR181" s="582">
        <v>0</v>
      </c>
      <c r="CS181" s="582">
        <v>0</v>
      </c>
      <c r="CT181" s="582">
        <v>0</v>
      </c>
      <c r="CU181" s="582">
        <v>74.13</v>
      </c>
      <c r="CV181" s="582">
        <v>7.4129999999999994</v>
      </c>
      <c r="CW181" s="582">
        <v>22.238999999999997</v>
      </c>
      <c r="CX181" s="582">
        <v>44.478000000000002</v>
      </c>
      <c r="CY181" s="809">
        <f t="shared" si="405"/>
        <v>0</v>
      </c>
      <c r="CZ181" s="582"/>
      <c r="DA181" s="582"/>
      <c r="DB181" s="582"/>
      <c r="DC181" s="582"/>
      <c r="DD181" s="582"/>
      <c r="DE181" s="582">
        <v>87.473399999999984</v>
      </c>
      <c r="DF181" s="582">
        <f t="shared" si="406"/>
        <v>87.473399999999984</v>
      </c>
      <c r="DG181" s="582"/>
      <c r="DH181" s="582"/>
      <c r="DI181" s="582"/>
      <c r="DJ181" s="582">
        <v>0</v>
      </c>
      <c r="DK181" s="582"/>
      <c r="DL181" s="582">
        <v>0</v>
      </c>
      <c r="DM181" s="582"/>
      <c r="DN181" s="582">
        <v>0</v>
      </c>
      <c r="DO181" s="582">
        <v>87.473399999999984</v>
      </c>
      <c r="DP181" s="582"/>
      <c r="DQ181" s="582">
        <v>8.7473399999999977</v>
      </c>
      <c r="DR181" s="582">
        <v>26.242019999999993</v>
      </c>
      <c r="DS181" s="582">
        <v>52.484039999999993</v>
      </c>
      <c r="DT181" s="582"/>
      <c r="DU181" s="582"/>
      <c r="DV181" s="582"/>
      <c r="DW181" s="582"/>
      <c r="DX181" s="582">
        <v>87.473399999999984</v>
      </c>
      <c r="DY181" s="582"/>
      <c r="DZ181" s="582"/>
      <c r="EA181" s="582"/>
      <c r="EB181" s="582"/>
      <c r="EC181" s="582"/>
      <c r="ED181" s="582">
        <f t="shared" si="407"/>
        <v>0</v>
      </c>
      <c r="EE181" s="582"/>
      <c r="EF181" s="582"/>
      <c r="EG181" s="582">
        <f t="shared" si="408"/>
        <v>0</v>
      </c>
      <c r="EH181" s="582">
        <f t="shared" si="408"/>
        <v>0</v>
      </c>
      <c r="EI181" s="582">
        <v>0</v>
      </c>
      <c r="EJ181" s="582">
        <v>0</v>
      </c>
      <c r="EK181" s="582">
        <v>0</v>
      </c>
      <c r="EL181" s="582">
        <v>0</v>
      </c>
      <c r="EM181" s="582">
        <v>0</v>
      </c>
      <c r="EN181" s="582">
        <v>0</v>
      </c>
      <c r="EO181" s="582">
        <v>0</v>
      </c>
      <c r="EP181" s="582"/>
      <c r="EQ181" s="582"/>
      <c r="ER181" s="582">
        <f t="shared" si="409"/>
        <v>74.13</v>
      </c>
      <c r="ES181" s="584"/>
      <c r="ET181" s="585">
        <f t="shared" si="410"/>
        <v>13.343399999999999</v>
      </c>
      <c r="EU181" s="582">
        <f t="shared" si="411"/>
        <v>0</v>
      </c>
      <c r="EV181" s="582"/>
      <c r="EW181" s="587">
        <f t="shared" si="412"/>
        <v>8.0909185530044585E-6</v>
      </c>
      <c r="EX181" s="582">
        <f t="shared" si="443"/>
        <v>74.13</v>
      </c>
      <c r="EY181" s="582">
        <f t="shared" si="444"/>
        <v>0</v>
      </c>
      <c r="EZ181" s="582">
        <f t="shared" si="445"/>
        <v>0</v>
      </c>
      <c r="FA181" s="582">
        <f t="shared" si="446"/>
        <v>0</v>
      </c>
      <c r="FB181" s="582">
        <f t="shared" si="447"/>
        <v>0</v>
      </c>
      <c r="FC181" s="582"/>
      <c r="FD181" s="582">
        <f t="shared" si="448"/>
        <v>0</v>
      </c>
      <c r="FE181" s="582"/>
      <c r="FF181" s="582">
        <f t="shared" si="449"/>
        <v>0</v>
      </c>
      <c r="FG181" s="582"/>
      <c r="FH181" s="582"/>
      <c r="FI181" s="582"/>
      <c r="FJ181" s="582"/>
      <c r="FK181" s="582">
        <f t="shared" si="450"/>
        <v>87.473399999999984</v>
      </c>
      <c r="FL181" s="582">
        <f t="shared" si="451"/>
        <v>0</v>
      </c>
      <c r="FM181" s="582">
        <f t="shared" si="452"/>
        <v>0</v>
      </c>
      <c r="FN181" s="582">
        <f t="shared" si="453"/>
        <v>0</v>
      </c>
      <c r="FO181" s="582">
        <f t="shared" si="454"/>
        <v>0</v>
      </c>
      <c r="FP181" s="582"/>
      <c r="FQ181" s="582">
        <f t="shared" si="455"/>
        <v>0</v>
      </c>
      <c r="FR181" s="582"/>
      <c r="FS181" s="582">
        <f t="shared" si="456"/>
        <v>0</v>
      </c>
      <c r="FT181" s="582"/>
      <c r="FU181" s="582"/>
      <c r="FV181" s="582"/>
      <c r="FW181" s="582"/>
      <c r="FX181" s="582"/>
      <c r="FY181" s="581" t="s">
        <v>417</v>
      </c>
      <c r="FZ181" s="582"/>
      <c r="GA181" s="582"/>
      <c r="GB181" s="582"/>
      <c r="GC181" s="582"/>
      <c r="GD181" s="582"/>
      <c r="GE181" s="582"/>
      <c r="GF181" s="599" t="s">
        <v>417</v>
      </c>
      <c r="GG181" s="582" t="s">
        <v>417</v>
      </c>
      <c r="GH181" s="582" t="s">
        <v>417</v>
      </c>
      <c r="GI181" s="582" t="s">
        <v>417</v>
      </c>
      <c r="GJ181" s="582" t="s">
        <v>417</v>
      </c>
      <c r="GK181" s="581" t="s">
        <v>417</v>
      </c>
      <c r="GL181" s="581" t="s">
        <v>417</v>
      </c>
      <c r="GM181" s="581" t="s">
        <v>417</v>
      </c>
      <c r="GN181" s="589"/>
      <c r="GO181" s="809"/>
      <c r="GP181" s="809" t="s">
        <v>1062</v>
      </c>
      <c r="GQ181" s="685"/>
      <c r="GR181" s="1002"/>
      <c r="GS181" s="590"/>
      <c r="GT181" s="811">
        <v>2</v>
      </c>
      <c r="GU181" s="811">
        <v>2</v>
      </c>
      <c r="GV181" s="590"/>
      <c r="GW181" s="590"/>
      <c r="GX181" s="590"/>
      <c r="GY181" s="590"/>
      <c r="GZ181" s="312">
        <v>4</v>
      </c>
      <c r="HA181" s="814">
        <f t="shared" si="427"/>
        <v>0</v>
      </c>
      <c r="HB181" s="815">
        <f t="shared" si="428"/>
        <v>0</v>
      </c>
      <c r="HC181" s="816">
        <f t="shared" si="429"/>
        <v>0</v>
      </c>
      <c r="HD181" s="815">
        <f t="shared" si="430"/>
        <v>0</v>
      </c>
      <c r="HE181" s="814">
        <f t="shared" si="431"/>
        <v>0</v>
      </c>
      <c r="HF181" s="815">
        <f t="shared" si="432"/>
        <v>0</v>
      </c>
      <c r="HG181" s="816">
        <f t="shared" si="433"/>
        <v>0</v>
      </c>
      <c r="HH181" s="815">
        <f t="shared" si="434"/>
        <v>0</v>
      </c>
      <c r="HI181" s="591">
        <f t="shared" si="384"/>
        <v>0</v>
      </c>
      <c r="HL181" s="688">
        <f t="shared" si="375"/>
        <v>0</v>
      </c>
    </row>
    <row r="182" spans="1:220" s="592" customFormat="1" ht="36" outlineLevel="1">
      <c r="A182" s="578" t="s">
        <v>394</v>
      </c>
      <c r="B182" s="579"/>
      <c r="C182" s="580">
        <v>141</v>
      </c>
      <c r="D182" s="580"/>
      <c r="E182" s="580"/>
      <c r="F182" s="272" t="s">
        <v>371</v>
      </c>
      <c r="G182" s="270"/>
      <c r="H182" s="270"/>
      <c r="I182" s="270"/>
      <c r="J182" s="581">
        <v>2011</v>
      </c>
      <c r="K182" s="581">
        <v>2011</v>
      </c>
      <c r="L182" s="581" t="s">
        <v>419</v>
      </c>
      <c r="M182" s="581" t="s">
        <v>419</v>
      </c>
      <c r="N182" s="581" t="s">
        <v>419</v>
      </c>
      <c r="O182" s="581" t="s">
        <v>419</v>
      </c>
      <c r="P182" s="273"/>
      <c r="Q182" s="273"/>
      <c r="R182" s="273"/>
      <c r="S182" s="273"/>
      <c r="T182" s="273"/>
      <c r="U182" s="582"/>
      <c r="V182" s="582"/>
      <c r="W182" s="582"/>
      <c r="X182" s="582"/>
      <c r="Y182" s="583"/>
      <c r="Z182" s="582"/>
      <c r="AA182" s="582"/>
      <c r="AB182" s="582"/>
      <c r="AC182" s="583"/>
      <c r="AD182" s="583"/>
      <c r="AE182" s="583"/>
      <c r="AF182" s="583"/>
      <c r="AG182" s="582">
        <f t="shared" si="391"/>
        <v>0</v>
      </c>
      <c r="AH182" s="582">
        <f t="shared" si="392"/>
        <v>0</v>
      </c>
      <c r="AI182" s="582">
        <f t="shared" si="393"/>
        <v>0</v>
      </c>
      <c r="AJ182" s="582">
        <f t="shared" si="394"/>
        <v>0</v>
      </c>
      <c r="AK182" s="582">
        <f t="shared" si="435"/>
        <v>0</v>
      </c>
      <c r="AL182" s="582">
        <f t="shared" si="436"/>
        <v>0</v>
      </c>
      <c r="AM182" s="582"/>
      <c r="AN182" s="582"/>
      <c r="AO182" s="582">
        <f t="shared" si="437"/>
        <v>0</v>
      </c>
      <c r="AP182" s="582">
        <f t="shared" si="438"/>
        <v>0</v>
      </c>
      <c r="AQ182" s="582"/>
      <c r="AR182" s="582"/>
      <c r="AS182" s="582">
        <f t="shared" si="439"/>
        <v>0</v>
      </c>
      <c r="AT182" s="582">
        <f t="shared" si="440"/>
        <v>0</v>
      </c>
      <c r="AU182" s="582"/>
      <c r="AV182" s="582"/>
      <c r="AW182" s="582">
        <f t="shared" si="441"/>
        <v>0</v>
      </c>
      <c r="AX182" s="582">
        <f t="shared" si="442"/>
        <v>0</v>
      </c>
      <c r="AY182" s="582"/>
      <c r="AZ182" s="582"/>
      <c r="BA182" s="582"/>
      <c r="BB182" s="582"/>
      <c r="BC182" s="582"/>
      <c r="BD182" s="582"/>
      <c r="BE182" s="582"/>
      <c r="BF182" s="582"/>
      <c r="BG182" s="582"/>
      <c r="BH182" s="582"/>
      <c r="BI182" s="582">
        <v>0</v>
      </c>
      <c r="BJ182" s="582">
        <v>0</v>
      </c>
      <c r="BK182" s="582"/>
      <c r="BL182" s="582"/>
      <c r="BM182" s="582"/>
      <c r="BN182" s="582"/>
      <c r="BO182" s="582"/>
      <c r="BP182" s="582"/>
      <c r="BQ182" s="582"/>
      <c r="BR182" s="582"/>
      <c r="BS182" s="582"/>
      <c r="BT182" s="582"/>
      <c r="BU182" s="582">
        <f t="shared" si="403"/>
        <v>90.61</v>
      </c>
      <c r="BV182" s="582">
        <v>90.61</v>
      </c>
      <c r="BW182" s="582">
        <v>0</v>
      </c>
      <c r="BX182" s="582">
        <v>0</v>
      </c>
      <c r="BY182" s="582">
        <v>0</v>
      </c>
      <c r="BZ182" s="582">
        <v>90.61</v>
      </c>
      <c r="CA182" s="582"/>
      <c r="CB182" s="582"/>
      <c r="CC182" s="581" t="s">
        <v>425</v>
      </c>
      <c r="CD182" s="582">
        <v>0</v>
      </c>
      <c r="CE182" s="582">
        <v>0</v>
      </c>
      <c r="CF182" s="581">
        <v>0</v>
      </c>
      <c r="CG182" s="581">
        <v>0</v>
      </c>
      <c r="CH182" s="582"/>
      <c r="CI182" s="582"/>
      <c r="CJ182" s="582"/>
      <c r="CK182" s="582"/>
      <c r="CL182" s="582"/>
      <c r="CM182" s="582">
        <v>90.61</v>
      </c>
      <c r="CN182" s="582">
        <v>90.61</v>
      </c>
      <c r="CO182" s="582"/>
      <c r="CP182" s="582">
        <v>90.61</v>
      </c>
      <c r="CQ182" s="582">
        <f t="shared" si="404"/>
        <v>90.61</v>
      </c>
      <c r="CR182" s="582">
        <v>0</v>
      </c>
      <c r="CS182" s="582">
        <v>0</v>
      </c>
      <c r="CT182" s="582">
        <v>0</v>
      </c>
      <c r="CU182" s="582">
        <v>90.61</v>
      </c>
      <c r="CV182" s="582">
        <v>9.0609999999999999</v>
      </c>
      <c r="CW182" s="582">
        <v>27.183000000000003</v>
      </c>
      <c r="CX182" s="582">
        <v>54.366</v>
      </c>
      <c r="CY182" s="809">
        <f t="shared" si="405"/>
        <v>0</v>
      </c>
      <c r="CZ182" s="582"/>
      <c r="DA182" s="582"/>
      <c r="DB182" s="582"/>
      <c r="DC182" s="582"/>
      <c r="DD182" s="582"/>
      <c r="DE182" s="582">
        <v>106.9198</v>
      </c>
      <c r="DF182" s="582">
        <f t="shared" si="406"/>
        <v>106.9198</v>
      </c>
      <c r="DG182" s="582"/>
      <c r="DH182" s="582"/>
      <c r="DI182" s="582"/>
      <c r="DJ182" s="582">
        <v>0</v>
      </c>
      <c r="DK182" s="582"/>
      <c r="DL182" s="582">
        <v>0</v>
      </c>
      <c r="DM182" s="582"/>
      <c r="DN182" s="582">
        <v>0</v>
      </c>
      <c r="DO182" s="582">
        <v>106.9198</v>
      </c>
      <c r="DP182" s="582"/>
      <c r="DQ182" s="582">
        <v>10.691979999999999</v>
      </c>
      <c r="DR182" s="582">
        <v>32.075940000000003</v>
      </c>
      <c r="DS182" s="582">
        <v>64.151879999999991</v>
      </c>
      <c r="DT182" s="582"/>
      <c r="DU182" s="582"/>
      <c r="DV182" s="582"/>
      <c r="DW182" s="582"/>
      <c r="DX182" s="582">
        <v>106.9198</v>
      </c>
      <c r="DY182" s="582"/>
      <c r="DZ182" s="582"/>
      <c r="EA182" s="582"/>
      <c r="EB182" s="582"/>
      <c r="EC182" s="582"/>
      <c r="ED182" s="582">
        <f t="shared" si="407"/>
        <v>0</v>
      </c>
      <c r="EE182" s="582"/>
      <c r="EF182" s="582"/>
      <c r="EG182" s="582">
        <f t="shared" si="408"/>
        <v>0</v>
      </c>
      <c r="EH182" s="582">
        <f t="shared" si="408"/>
        <v>0</v>
      </c>
      <c r="EI182" s="582">
        <v>0</v>
      </c>
      <c r="EJ182" s="582">
        <v>0</v>
      </c>
      <c r="EK182" s="582">
        <v>0</v>
      </c>
      <c r="EL182" s="582">
        <v>0</v>
      </c>
      <c r="EM182" s="582">
        <v>0</v>
      </c>
      <c r="EN182" s="582">
        <v>0</v>
      </c>
      <c r="EO182" s="582">
        <v>0</v>
      </c>
      <c r="EP182" s="582"/>
      <c r="EQ182" s="582"/>
      <c r="ER182" s="582">
        <f t="shared" si="409"/>
        <v>90.61</v>
      </c>
      <c r="ES182" s="584"/>
      <c r="ET182" s="585">
        <f t="shared" si="410"/>
        <v>16.309799999999999</v>
      </c>
      <c r="EU182" s="582">
        <f t="shared" si="411"/>
        <v>0</v>
      </c>
      <c r="EV182" s="582"/>
      <c r="EW182" s="587">
        <f t="shared" si="412"/>
        <v>9.8896280869787395E-6</v>
      </c>
      <c r="EX182" s="582">
        <f t="shared" si="443"/>
        <v>90.61</v>
      </c>
      <c r="EY182" s="582">
        <f t="shared" si="444"/>
        <v>0</v>
      </c>
      <c r="EZ182" s="582">
        <f t="shared" si="445"/>
        <v>0</v>
      </c>
      <c r="FA182" s="582">
        <f t="shared" si="446"/>
        <v>0</v>
      </c>
      <c r="FB182" s="582">
        <f t="shared" si="447"/>
        <v>0</v>
      </c>
      <c r="FC182" s="582"/>
      <c r="FD182" s="582">
        <f t="shared" si="448"/>
        <v>0</v>
      </c>
      <c r="FE182" s="582"/>
      <c r="FF182" s="582">
        <f t="shared" si="449"/>
        <v>0</v>
      </c>
      <c r="FG182" s="582"/>
      <c r="FH182" s="582"/>
      <c r="FI182" s="582"/>
      <c r="FJ182" s="582"/>
      <c r="FK182" s="582">
        <f t="shared" si="450"/>
        <v>106.9198</v>
      </c>
      <c r="FL182" s="582">
        <f t="shared" si="451"/>
        <v>0</v>
      </c>
      <c r="FM182" s="582">
        <f t="shared" si="452"/>
        <v>0</v>
      </c>
      <c r="FN182" s="582">
        <f t="shared" si="453"/>
        <v>0</v>
      </c>
      <c r="FO182" s="582">
        <f t="shared" si="454"/>
        <v>0</v>
      </c>
      <c r="FP182" s="582"/>
      <c r="FQ182" s="582">
        <f t="shared" si="455"/>
        <v>0</v>
      </c>
      <c r="FR182" s="582"/>
      <c r="FS182" s="582">
        <f t="shared" si="456"/>
        <v>0</v>
      </c>
      <c r="FT182" s="582"/>
      <c r="FU182" s="582"/>
      <c r="FV182" s="582"/>
      <c r="FW182" s="582"/>
      <c r="FX182" s="582"/>
      <c r="FY182" s="581" t="s">
        <v>417</v>
      </c>
      <c r="FZ182" s="582"/>
      <c r="GA182" s="582"/>
      <c r="GB182" s="582"/>
      <c r="GC182" s="582"/>
      <c r="GD182" s="582"/>
      <c r="GE182" s="582"/>
      <c r="GF182" s="599" t="s">
        <v>417</v>
      </c>
      <c r="GG182" s="582" t="s">
        <v>417</v>
      </c>
      <c r="GH182" s="582" t="s">
        <v>417</v>
      </c>
      <c r="GI182" s="582" t="s">
        <v>417</v>
      </c>
      <c r="GJ182" s="582" t="s">
        <v>417</v>
      </c>
      <c r="GK182" s="581" t="s">
        <v>417</v>
      </c>
      <c r="GL182" s="581" t="s">
        <v>417</v>
      </c>
      <c r="GM182" s="581" t="s">
        <v>417</v>
      </c>
      <c r="GN182" s="589"/>
      <c r="GO182" s="809"/>
      <c r="GP182" s="809" t="s">
        <v>1062</v>
      </c>
      <c r="GQ182" s="685"/>
      <c r="GR182" s="1002"/>
      <c r="GS182" s="590"/>
      <c r="GT182" s="811">
        <v>2</v>
      </c>
      <c r="GU182" s="811">
        <v>2</v>
      </c>
      <c r="GV182" s="590"/>
      <c r="GW182" s="590"/>
      <c r="GX182" s="590"/>
      <c r="GY182" s="590"/>
      <c r="GZ182" s="312">
        <v>4</v>
      </c>
      <c r="HA182" s="814">
        <f t="shared" si="427"/>
        <v>0</v>
      </c>
      <c r="HB182" s="815">
        <f t="shared" si="428"/>
        <v>0</v>
      </c>
      <c r="HC182" s="816">
        <f t="shared" si="429"/>
        <v>0</v>
      </c>
      <c r="HD182" s="815">
        <f t="shared" si="430"/>
        <v>0</v>
      </c>
      <c r="HE182" s="814">
        <f t="shared" si="431"/>
        <v>0</v>
      </c>
      <c r="HF182" s="815">
        <f t="shared" si="432"/>
        <v>0</v>
      </c>
      <c r="HG182" s="816">
        <f t="shared" si="433"/>
        <v>0</v>
      </c>
      <c r="HH182" s="815">
        <f t="shared" si="434"/>
        <v>0</v>
      </c>
      <c r="HI182" s="591">
        <f t="shared" si="384"/>
        <v>0</v>
      </c>
      <c r="HL182" s="688">
        <f t="shared" si="375"/>
        <v>0</v>
      </c>
    </row>
    <row r="183" spans="1:220" s="592" customFormat="1" ht="48" outlineLevel="1">
      <c r="A183" s="578" t="s">
        <v>394</v>
      </c>
      <c r="B183" s="579"/>
      <c r="C183" s="580">
        <v>142</v>
      </c>
      <c r="D183" s="580"/>
      <c r="E183" s="580"/>
      <c r="F183" s="272" t="s">
        <v>372</v>
      </c>
      <c r="G183" s="270"/>
      <c r="H183" s="270"/>
      <c r="I183" s="270"/>
      <c r="J183" s="581">
        <v>2011</v>
      </c>
      <c r="K183" s="581">
        <v>2011</v>
      </c>
      <c r="L183" s="581" t="s">
        <v>419</v>
      </c>
      <c r="M183" s="581" t="s">
        <v>419</v>
      </c>
      <c r="N183" s="581" t="s">
        <v>419</v>
      </c>
      <c r="O183" s="581" t="s">
        <v>419</v>
      </c>
      <c r="P183" s="273"/>
      <c r="Q183" s="273"/>
      <c r="R183" s="273"/>
      <c r="S183" s="273"/>
      <c r="T183" s="273"/>
      <c r="U183" s="582"/>
      <c r="V183" s="582"/>
      <c r="W183" s="582"/>
      <c r="X183" s="582"/>
      <c r="Y183" s="583"/>
      <c r="Z183" s="582"/>
      <c r="AA183" s="582"/>
      <c r="AB183" s="582"/>
      <c r="AC183" s="583"/>
      <c r="AD183" s="583"/>
      <c r="AE183" s="583"/>
      <c r="AF183" s="583"/>
      <c r="AG183" s="582">
        <f t="shared" si="391"/>
        <v>0</v>
      </c>
      <c r="AH183" s="582">
        <f t="shared" si="392"/>
        <v>0</v>
      </c>
      <c r="AI183" s="582">
        <f t="shared" si="393"/>
        <v>0</v>
      </c>
      <c r="AJ183" s="582">
        <f t="shared" si="394"/>
        <v>0</v>
      </c>
      <c r="AK183" s="582">
        <f t="shared" si="435"/>
        <v>0</v>
      </c>
      <c r="AL183" s="582">
        <f t="shared" si="436"/>
        <v>0</v>
      </c>
      <c r="AM183" s="582"/>
      <c r="AN183" s="582"/>
      <c r="AO183" s="582">
        <f t="shared" si="437"/>
        <v>0</v>
      </c>
      <c r="AP183" s="582">
        <f t="shared" si="438"/>
        <v>0</v>
      </c>
      <c r="AQ183" s="582"/>
      <c r="AR183" s="582"/>
      <c r="AS183" s="582">
        <f t="shared" si="439"/>
        <v>0</v>
      </c>
      <c r="AT183" s="582">
        <f t="shared" si="440"/>
        <v>0</v>
      </c>
      <c r="AU183" s="582"/>
      <c r="AV183" s="582"/>
      <c r="AW183" s="582">
        <f t="shared" si="441"/>
        <v>0</v>
      </c>
      <c r="AX183" s="582">
        <f t="shared" si="442"/>
        <v>0</v>
      </c>
      <c r="AY183" s="582"/>
      <c r="AZ183" s="582"/>
      <c r="BA183" s="582"/>
      <c r="BB183" s="582"/>
      <c r="BC183" s="582"/>
      <c r="BD183" s="582"/>
      <c r="BE183" s="582"/>
      <c r="BF183" s="582"/>
      <c r="BG183" s="582"/>
      <c r="BH183" s="582"/>
      <c r="BI183" s="582">
        <v>0</v>
      </c>
      <c r="BJ183" s="582">
        <v>0</v>
      </c>
      <c r="BK183" s="582"/>
      <c r="BL183" s="582"/>
      <c r="BM183" s="582"/>
      <c r="BN183" s="582"/>
      <c r="BO183" s="582"/>
      <c r="BP183" s="582"/>
      <c r="BQ183" s="582"/>
      <c r="BR183" s="582"/>
      <c r="BS183" s="582"/>
      <c r="BT183" s="582"/>
      <c r="BU183" s="582">
        <f t="shared" si="403"/>
        <v>65.900000000000006</v>
      </c>
      <c r="BV183" s="582">
        <v>65.900000000000006</v>
      </c>
      <c r="BW183" s="582">
        <v>0</v>
      </c>
      <c r="BX183" s="582">
        <v>0</v>
      </c>
      <c r="BY183" s="582">
        <v>0</v>
      </c>
      <c r="BZ183" s="582">
        <v>65.900000000000006</v>
      </c>
      <c r="CA183" s="582"/>
      <c r="CB183" s="582"/>
      <c r="CC183" s="581" t="s">
        <v>425</v>
      </c>
      <c r="CD183" s="582">
        <v>0</v>
      </c>
      <c r="CE183" s="582">
        <v>0</v>
      </c>
      <c r="CF183" s="581">
        <v>0</v>
      </c>
      <c r="CG183" s="581">
        <v>0</v>
      </c>
      <c r="CH183" s="582"/>
      <c r="CI183" s="582"/>
      <c r="CJ183" s="582"/>
      <c r="CK183" s="582"/>
      <c r="CL183" s="582"/>
      <c r="CM183" s="582">
        <v>65.900000000000006</v>
      </c>
      <c r="CN183" s="582">
        <v>65.900000000000006</v>
      </c>
      <c r="CO183" s="582"/>
      <c r="CP183" s="582">
        <v>65.900000000000006</v>
      </c>
      <c r="CQ183" s="582">
        <f t="shared" si="404"/>
        <v>65.900000000000006</v>
      </c>
      <c r="CR183" s="582">
        <v>0</v>
      </c>
      <c r="CS183" s="582">
        <v>0</v>
      </c>
      <c r="CT183" s="582">
        <v>0</v>
      </c>
      <c r="CU183" s="582">
        <v>65.900000000000006</v>
      </c>
      <c r="CV183" s="582">
        <v>6.59</v>
      </c>
      <c r="CW183" s="582">
        <v>19.770000000000003</v>
      </c>
      <c r="CX183" s="582">
        <v>39.54</v>
      </c>
      <c r="CY183" s="809">
        <f t="shared" si="405"/>
        <v>0</v>
      </c>
      <c r="CZ183" s="582"/>
      <c r="DA183" s="582"/>
      <c r="DB183" s="582"/>
      <c r="DC183" s="582"/>
      <c r="DD183" s="582"/>
      <c r="DE183" s="582">
        <v>77.762</v>
      </c>
      <c r="DF183" s="582">
        <f t="shared" si="406"/>
        <v>77.762</v>
      </c>
      <c r="DG183" s="582"/>
      <c r="DH183" s="582"/>
      <c r="DI183" s="582"/>
      <c r="DJ183" s="582">
        <v>0</v>
      </c>
      <c r="DK183" s="582"/>
      <c r="DL183" s="582">
        <v>0</v>
      </c>
      <c r="DM183" s="582"/>
      <c r="DN183" s="582">
        <v>0</v>
      </c>
      <c r="DO183" s="582">
        <v>77.762</v>
      </c>
      <c r="DP183" s="582"/>
      <c r="DQ183" s="582">
        <v>7.7762000000000002</v>
      </c>
      <c r="DR183" s="582">
        <v>23.328600000000002</v>
      </c>
      <c r="DS183" s="582">
        <v>46.657199999999996</v>
      </c>
      <c r="DT183" s="582"/>
      <c r="DU183" s="582"/>
      <c r="DV183" s="582"/>
      <c r="DW183" s="582"/>
      <c r="DX183" s="582">
        <v>77.762</v>
      </c>
      <c r="DY183" s="582"/>
      <c r="DZ183" s="582"/>
      <c r="EA183" s="582"/>
      <c r="EB183" s="582"/>
      <c r="EC183" s="582"/>
      <c r="ED183" s="582">
        <f t="shared" si="407"/>
        <v>0</v>
      </c>
      <c r="EE183" s="582"/>
      <c r="EF183" s="582"/>
      <c r="EG183" s="582">
        <f t="shared" si="408"/>
        <v>0</v>
      </c>
      <c r="EH183" s="582">
        <f t="shared" si="408"/>
        <v>0</v>
      </c>
      <c r="EI183" s="582">
        <v>0</v>
      </c>
      <c r="EJ183" s="582">
        <v>0</v>
      </c>
      <c r="EK183" s="582">
        <v>0</v>
      </c>
      <c r="EL183" s="582">
        <v>0</v>
      </c>
      <c r="EM183" s="582">
        <v>0</v>
      </c>
      <c r="EN183" s="582">
        <v>0</v>
      </c>
      <c r="EO183" s="582">
        <v>0</v>
      </c>
      <c r="EP183" s="582"/>
      <c r="EQ183" s="582"/>
      <c r="ER183" s="582">
        <f t="shared" si="409"/>
        <v>65.900000000000006</v>
      </c>
      <c r="ES183" s="584"/>
      <c r="ET183" s="585">
        <f t="shared" si="410"/>
        <v>11.862</v>
      </c>
      <c r="EU183" s="582">
        <f t="shared" si="411"/>
        <v>0</v>
      </c>
      <c r="EV183" s="582"/>
      <c r="EW183" s="587">
        <f t="shared" si="412"/>
        <v>7.1926552359772542E-6</v>
      </c>
      <c r="EX183" s="582">
        <f t="shared" si="443"/>
        <v>65.900000000000006</v>
      </c>
      <c r="EY183" s="582">
        <f t="shared" si="444"/>
        <v>0</v>
      </c>
      <c r="EZ183" s="582">
        <f t="shared" si="445"/>
        <v>0</v>
      </c>
      <c r="FA183" s="582">
        <f t="shared" si="446"/>
        <v>0</v>
      </c>
      <c r="FB183" s="582">
        <f t="shared" si="447"/>
        <v>0</v>
      </c>
      <c r="FC183" s="582"/>
      <c r="FD183" s="582">
        <f t="shared" si="448"/>
        <v>0</v>
      </c>
      <c r="FE183" s="582"/>
      <c r="FF183" s="582">
        <f t="shared" si="449"/>
        <v>0</v>
      </c>
      <c r="FG183" s="582"/>
      <c r="FH183" s="582"/>
      <c r="FI183" s="582"/>
      <c r="FJ183" s="582"/>
      <c r="FK183" s="582">
        <f t="shared" si="450"/>
        <v>77.762</v>
      </c>
      <c r="FL183" s="582">
        <f t="shared" si="451"/>
        <v>0</v>
      </c>
      <c r="FM183" s="582">
        <f t="shared" si="452"/>
        <v>0</v>
      </c>
      <c r="FN183" s="582">
        <f t="shared" si="453"/>
        <v>0</v>
      </c>
      <c r="FO183" s="582">
        <f t="shared" si="454"/>
        <v>0</v>
      </c>
      <c r="FP183" s="582"/>
      <c r="FQ183" s="582">
        <f t="shared" si="455"/>
        <v>0</v>
      </c>
      <c r="FR183" s="582"/>
      <c r="FS183" s="582">
        <f t="shared" si="456"/>
        <v>0</v>
      </c>
      <c r="FT183" s="582"/>
      <c r="FU183" s="582"/>
      <c r="FV183" s="582"/>
      <c r="FW183" s="582"/>
      <c r="FX183" s="582"/>
      <c r="FY183" s="581" t="s">
        <v>417</v>
      </c>
      <c r="FZ183" s="582"/>
      <c r="GA183" s="582"/>
      <c r="GB183" s="582"/>
      <c r="GC183" s="582"/>
      <c r="GD183" s="582"/>
      <c r="GE183" s="582"/>
      <c r="GF183" s="599" t="s">
        <v>417</v>
      </c>
      <c r="GG183" s="582" t="s">
        <v>417</v>
      </c>
      <c r="GH183" s="582" t="s">
        <v>417</v>
      </c>
      <c r="GI183" s="582" t="s">
        <v>417</v>
      </c>
      <c r="GJ183" s="582" t="s">
        <v>417</v>
      </c>
      <c r="GK183" s="581" t="s">
        <v>417</v>
      </c>
      <c r="GL183" s="581" t="s">
        <v>417</v>
      </c>
      <c r="GM183" s="581" t="s">
        <v>417</v>
      </c>
      <c r="GN183" s="589"/>
      <c r="GO183" s="809"/>
      <c r="GP183" s="809" t="s">
        <v>1062</v>
      </c>
      <c r="GQ183" s="685"/>
      <c r="GR183" s="1002"/>
      <c r="GS183" s="590"/>
      <c r="GT183" s="811">
        <v>2</v>
      </c>
      <c r="GU183" s="811">
        <v>2</v>
      </c>
      <c r="GV183" s="590"/>
      <c r="GW183" s="590"/>
      <c r="GX183" s="590"/>
      <c r="GY183" s="590"/>
      <c r="GZ183" s="312">
        <v>4</v>
      </c>
      <c r="HA183" s="814">
        <f t="shared" si="427"/>
        <v>0</v>
      </c>
      <c r="HB183" s="815">
        <f t="shared" si="428"/>
        <v>0</v>
      </c>
      <c r="HC183" s="816">
        <f t="shared" si="429"/>
        <v>0</v>
      </c>
      <c r="HD183" s="815">
        <f t="shared" si="430"/>
        <v>0</v>
      </c>
      <c r="HE183" s="814">
        <f t="shared" si="431"/>
        <v>0</v>
      </c>
      <c r="HF183" s="815">
        <f t="shared" si="432"/>
        <v>0</v>
      </c>
      <c r="HG183" s="816">
        <f t="shared" si="433"/>
        <v>0</v>
      </c>
      <c r="HH183" s="815">
        <f t="shared" si="434"/>
        <v>0</v>
      </c>
      <c r="HI183" s="591">
        <f t="shared" si="384"/>
        <v>0</v>
      </c>
      <c r="HL183" s="688">
        <f t="shared" si="375"/>
        <v>0</v>
      </c>
    </row>
    <row r="184" spans="1:220" s="592" customFormat="1" ht="36" outlineLevel="1">
      <c r="A184" s="578" t="s">
        <v>394</v>
      </c>
      <c r="B184" s="579"/>
      <c r="C184" s="580">
        <v>143</v>
      </c>
      <c r="D184" s="580"/>
      <c r="E184" s="580"/>
      <c r="F184" s="272" t="s">
        <v>373</v>
      </c>
      <c r="G184" s="270"/>
      <c r="H184" s="270"/>
      <c r="I184" s="270"/>
      <c r="J184" s="581">
        <v>2011</v>
      </c>
      <c r="K184" s="581">
        <v>2011</v>
      </c>
      <c r="L184" s="581" t="s">
        <v>419</v>
      </c>
      <c r="M184" s="581" t="s">
        <v>419</v>
      </c>
      <c r="N184" s="581" t="s">
        <v>419</v>
      </c>
      <c r="O184" s="581" t="s">
        <v>419</v>
      </c>
      <c r="P184" s="273"/>
      <c r="Q184" s="273"/>
      <c r="R184" s="273"/>
      <c r="S184" s="273"/>
      <c r="T184" s="273"/>
      <c r="U184" s="582"/>
      <c r="V184" s="582"/>
      <c r="W184" s="582"/>
      <c r="X184" s="582"/>
      <c r="Y184" s="583"/>
      <c r="Z184" s="582"/>
      <c r="AA184" s="582"/>
      <c r="AB184" s="582"/>
      <c r="AC184" s="583"/>
      <c r="AD184" s="583"/>
      <c r="AE184" s="583"/>
      <c r="AF184" s="583"/>
      <c r="AG184" s="582">
        <f t="shared" si="391"/>
        <v>0</v>
      </c>
      <c r="AH184" s="582">
        <f t="shared" si="392"/>
        <v>0</v>
      </c>
      <c r="AI184" s="582">
        <f t="shared" si="393"/>
        <v>0</v>
      </c>
      <c r="AJ184" s="582">
        <f t="shared" si="394"/>
        <v>0</v>
      </c>
      <c r="AK184" s="582">
        <f t="shared" si="435"/>
        <v>0</v>
      </c>
      <c r="AL184" s="582">
        <f t="shared" si="436"/>
        <v>0</v>
      </c>
      <c r="AM184" s="582"/>
      <c r="AN184" s="582"/>
      <c r="AO184" s="582">
        <f t="shared" si="437"/>
        <v>0</v>
      </c>
      <c r="AP184" s="582">
        <f t="shared" si="438"/>
        <v>0</v>
      </c>
      <c r="AQ184" s="582"/>
      <c r="AR184" s="582"/>
      <c r="AS184" s="582">
        <f t="shared" si="439"/>
        <v>0</v>
      </c>
      <c r="AT184" s="582">
        <f t="shared" si="440"/>
        <v>0</v>
      </c>
      <c r="AU184" s="582"/>
      <c r="AV184" s="582"/>
      <c r="AW184" s="582">
        <f t="shared" si="441"/>
        <v>0</v>
      </c>
      <c r="AX184" s="582">
        <f t="shared" si="442"/>
        <v>0</v>
      </c>
      <c r="AY184" s="582"/>
      <c r="AZ184" s="582"/>
      <c r="BA184" s="582"/>
      <c r="BB184" s="582"/>
      <c r="BC184" s="582"/>
      <c r="BD184" s="582"/>
      <c r="BE184" s="582"/>
      <c r="BF184" s="582"/>
      <c r="BG184" s="582"/>
      <c r="BH184" s="582"/>
      <c r="BI184" s="582">
        <v>0</v>
      </c>
      <c r="BJ184" s="582">
        <v>0</v>
      </c>
      <c r="BK184" s="582"/>
      <c r="BL184" s="582"/>
      <c r="BM184" s="582"/>
      <c r="BN184" s="582"/>
      <c r="BO184" s="582"/>
      <c r="BP184" s="582"/>
      <c r="BQ184" s="582"/>
      <c r="BR184" s="582"/>
      <c r="BS184" s="582"/>
      <c r="BT184" s="582"/>
      <c r="BU184" s="582">
        <f t="shared" si="403"/>
        <v>79.08</v>
      </c>
      <c r="BV184" s="582">
        <v>79.08</v>
      </c>
      <c r="BW184" s="582">
        <v>0</v>
      </c>
      <c r="BX184" s="582">
        <v>0</v>
      </c>
      <c r="BY184" s="582">
        <v>0</v>
      </c>
      <c r="BZ184" s="582">
        <v>79.08</v>
      </c>
      <c r="CA184" s="582"/>
      <c r="CB184" s="582"/>
      <c r="CC184" s="581" t="s">
        <v>425</v>
      </c>
      <c r="CD184" s="582">
        <v>0</v>
      </c>
      <c r="CE184" s="582">
        <v>0</v>
      </c>
      <c r="CF184" s="581">
        <v>0</v>
      </c>
      <c r="CG184" s="581">
        <v>0</v>
      </c>
      <c r="CH184" s="582"/>
      <c r="CI184" s="582"/>
      <c r="CJ184" s="582"/>
      <c r="CK184" s="582"/>
      <c r="CL184" s="582"/>
      <c r="CM184" s="582">
        <v>79.08</v>
      </c>
      <c r="CN184" s="582">
        <v>79.08</v>
      </c>
      <c r="CO184" s="582"/>
      <c r="CP184" s="582">
        <v>79.08</v>
      </c>
      <c r="CQ184" s="582">
        <f t="shared" si="404"/>
        <v>79.08</v>
      </c>
      <c r="CR184" s="582">
        <v>0</v>
      </c>
      <c r="CS184" s="582">
        <v>0</v>
      </c>
      <c r="CT184" s="582">
        <v>0</v>
      </c>
      <c r="CU184" s="582">
        <v>79.08</v>
      </c>
      <c r="CV184" s="582">
        <v>7.9079999999999995</v>
      </c>
      <c r="CW184" s="582">
        <v>23.724</v>
      </c>
      <c r="CX184" s="582">
        <v>47.447999999999993</v>
      </c>
      <c r="CY184" s="809">
        <f t="shared" si="405"/>
        <v>0</v>
      </c>
      <c r="CZ184" s="582"/>
      <c r="DA184" s="582"/>
      <c r="DB184" s="582"/>
      <c r="DC184" s="582"/>
      <c r="DD184" s="582"/>
      <c r="DE184" s="582">
        <v>93.314399999999992</v>
      </c>
      <c r="DF184" s="582">
        <f t="shared" si="406"/>
        <v>93.314399999999992</v>
      </c>
      <c r="DG184" s="582"/>
      <c r="DH184" s="582"/>
      <c r="DI184" s="582"/>
      <c r="DJ184" s="582">
        <v>0</v>
      </c>
      <c r="DK184" s="582"/>
      <c r="DL184" s="582">
        <v>0</v>
      </c>
      <c r="DM184" s="582"/>
      <c r="DN184" s="582">
        <v>0</v>
      </c>
      <c r="DO184" s="582">
        <v>93.314399999999992</v>
      </c>
      <c r="DP184" s="582"/>
      <c r="DQ184" s="582">
        <v>9.3314399999999988</v>
      </c>
      <c r="DR184" s="582">
        <v>27.994319999999998</v>
      </c>
      <c r="DS184" s="582">
        <v>55.98863999999999</v>
      </c>
      <c r="DT184" s="582"/>
      <c r="DU184" s="582"/>
      <c r="DV184" s="582"/>
      <c r="DW184" s="582"/>
      <c r="DX184" s="582">
        <v>93.314399999999992</v>
      </c>
      <c r="DY184" s="582"/>
      <c r="DZ184" s="582"/>
      <c r="EA184" s="582"/>
      <c r="EB184" s="582"/>
      <c r="EC184" s="582"/>
      <c r="ED184" s="582">
        <f t="shared" si="407"/>
        <v>0</v>
      </c>
      <c r="EE184" s="582"/>
      <c r="EF184" s="582"/>
      <c r="EG184" s="582">
        <f t="shared" si="408"/>
        <v>0</v>
      </c>
      <c r="EH184" s="582">
        <f t="shared" si="408"/>
        <v>0</v>
      </c>
      <c r="EI184" s="582">
        <v>0</v>
      </c>
      <c r="EJ184" s="582">
        <v>0</v>
      </c>
      <c r="EK184" s="582">
        <v>0</v>
      </c>
      <c r="EL184" s="582">
        <v>0</v>
      </c>
      <c r="EM184" s="582">
        <v>0</v>
      </c>
      <c r="EN184" s="582">
        <v>0</v>
      </c>
      <c r="EO184" s="582">
        <v>0</v>
      </c>
      <c r="EP184" s="582"/>
      <c r="EQ184" s="582"/>
      <c r="ER184" s="582">
        <f t="shared" si="409"/>
        <v>79.08</v>
      </c>
      <c r="ES184" s="584"/>
      <c r="ET184" s="585">
        <f t="shared" si="410"/>
        <v>14.234399999999999</v>
      </c>
      <c r="EU184" s="582">
        <f t="shared" si="411"/>
        <v>0</v>
      </c>
      <c r="EV184" s="582"/>
      <c r="EW184" s="587">
        <f t="shared" si="412"/>
        <v>8.631186283172704E-6</v>
      </c>
      <c r="EX184" s="582">
        <f t="shared" si="443"/>
        <v>79.08</v>
      </c>
      <c r="EY184" s="582">
        <f t="shared" si="444"/>
        <v>0</v>
      </c>
      <c r="EZ184" s="582">
        <f t="shared" si="445"/>
        <v>0</v>
      </c>
      <c r="FA184" s="582">
        <f t="shared" si="446"/>
        <v>0</v>
      </c>
      <c r="FB184" s="582">
        <f t="shared" si="447"/>
        <v>0</v>
      </c>
      <c r="FC184" s="582"/>
      <c r="FD184" s="582">
        <f t="shared" si="448"/>
        <v>0</v>
      </c>
      <c r="FE184" s="582"/>
      <c r="FF184" s="582">
        <f t="shared" si="449"/>
        <v>0</v>
      </c>
      <c r="FG184" s="582"/>
      <c r="FH184" s="582"/>
      <c r="FI184" s="582"/>
      <c r="FJ184" s="582"/>
      <c r="FK184" s="582">
        <f t="shared" si="450"/>
        <v>93.314399999999992</v>
      </c>
      <c r="FL184" s="582">
        <f t="shared" si="451"/>
        <v>0</v>
      </c>
      <c r="FM184" s="582">
        <f t="shared" si="452"/>
        <v>0</v>
      </c>
      <c r="FN184" s="582">
        <f t="shared" si="453"/>
        <v>0</v>
      </c>
      <c r="FO184" s="582">
        <f t="shared" si="454"/>
        <v>0</v>
      </c>
      <c r="FP184" s="582"/>
      <c r="FQ184" s="582">
        <f t="shared" si="455"/>
        <v>0</v>
      </c>
      <c r="FR184" s="582"/>
      <c r="FS184" s="582">
        <f t="shared" si="456"/>
        <v>0</v>
      </c>
      <c r="FT184" s="582"/>
      <c r="FU184" s="582"/>
      <c r="FV184" s="582"/>
      <c r="FW184" s="582"/>
      <c r="FX184" s="582"/>
      <c r="FY184" s="581" t="s">
        <v>417</v>
      </c>
      <c r="FZ184" s="582"/>
      <c r="GA184" s="582"/>
      <c r="GB184" s="582"/>
      <c r="GC184" s="582"/>
      <c r="GD184" s="582"/>
      <c r="GE184" s="582"/>
      <c r="GF184" s="599" t="s">
        <v>417</v>
      </c>
      <c r="GG184" s="582" t="s">
        <v>417</v>
      </c>
      <c r="GH184" s="582" t="s">
        <v>417</v>
      </c>
      <c r="GI184" s="582" t="s">
        <v>417</v>
      </c>
      <c r="GJ184" s="582" t="s">
        <v>417</v>
      </c>
      <c r="GK184" s="581" t="s">
        <v>417</v>
      </c>
      <c r="GL184" s="581" t="s">
        <v>417</v>
      </c>
      <c r="GM184" s="581" t="s">
        <v>417</v>
      </c>
      <c r="GN184" s="589"/>
      <c r="GO184" s="809"/>
      <c r="GP184" s="809" t="s">
        <v>1062</v>
      </c>
      <c r="GQ184" s="685"/>
      <c r="GR184" s="1002"/>
      <c r="GS184" s="590"/>
      <c r="GT184" s="811">
        <v>2</v>
      </c>
      <c r="GU184" s="811">
        <v>2</v>
      </c>
      <c r="GV184" s="590"/>
      <c r="GW184" s="590"/>
      <c r="GX184" s="590"/>
      <c r="GY184" s="590"/>
      <c r="GZ184" s="312">
        <v>4</v>
      </c>
      <c r="HA184" s="814">
        <f t="shared" si="427"/>
        <v>0</v>
      </c>
      <c r="HB184" s="815">
        <f t="shared" si="428"/>
        <v>0</v>
      </c>
      <c r="HC184" s="816">
        <f t="shared" si="429"/>
        <v>0</v>
      </c>
      <c r="HD184" s="815">
        <f t="shared" si="430"/>
        <v>0</v>
      </c>
      <c r="HE184" s="814">
        <f t="shared" si="431"/>
        <v>0</v>
      </c>
      <c r="HF184" s="815">
        <f t="shared" si="432"/>
        <v>0</v>
      </c>
      <c r="HG184" s="816">
        <f t="shared" si="433"/>
        <v>0</v>
      </c>
      <c r="HH184" s="815">
        <f t="shared" si="434"/>
        <v>0</v>
      </c>
      <c r="HI184" s="591">
        <f t="shared" si="384"/>
        <v>0</v>
      </c>
      <c r="HL184" s="688">
        <f t="shared" si="375"/>
        <v>0</v>
      </c>
    </row>
    <row r="185" spans="1:220" s="592" customFormat="1" ht="48" outlineLevel="1">
      <c r="A185" s="578" t="s">
        <v>394</v>
      </c>
      <c r="B185" s="579"/>
      <c r="C185" s="580">
        <v>144</v>
      </c>
      <c r="D185" s="580"/>
      <c r="E185" s="580"/>
      <c r="F185" s="272" t="s">
        <v>374</v>
      </c>
      <c r="G185" s="270"/>
      <c r="H185" s="270"/>
      <c r="I185" s="270"/>
      <c r="J185" s="581">
        <v>2011</v>
      </c>
      <c r="K185" s="581">
        <v>2011</v>
      </c>
      <c r="L185" s="581" t="s">
        <v>419</v>
      </c>
      <c r="M185" s="581" t="s">
        <v>419</v>
      </c>
      <c r="N185" s="581" t="s">
        <v>419</v>
      </c>
      <c r="O185" s="581" t="s">
        <v>419</v>
      </c>
      <c r="P185" s="273"/>
      <c r="Q185" s="273"/>
      <c r="R185" s="273"/>
      <c r="S185" s="273"/>
      <c r="T185" s="273"/>
      <c r="U185" s="582"/>
      <c r="V185" s="582"/>
      <c r="W185" s="582"/>
      <c r="X185" s="582"/>
      <c r="Y185" s="583"/>
      <c r="Z185" s="582"/>
      <c r="AA185" s="582"/>
      <c r="AB185" s="582"/>
      <c r="AC185" s="583"/>
      <c r="AD185" s="583"/>
      <c r="AE185" s="583"/>
      <c r="AF185" s="583"/>
      <c r="AG185" s="582">
        <f t="shared" si="391"/>
        <v>0</v>
      </c>
      <c r="AH185" s="582">
        <f t="shared" si="392"/>
        <v>0</v>
      </c>
      <c r="AI185" s="582">
        <f t="shared" si="393"/>
        <v>0</v>
      </c>
      <c r="AJ185" s="582">
        <f t="shared" si="394"/>
        <v>0</v>
      </c>
      <c r="AK185" s="582">
        <f t="shared" si="435"/>
        <v>0</v>
      </c>
      <c r="AL185" s="582">
        <f t="shared" si="436"/>
        <v>0</v>
      </c>
      <c r="AM185" s="582"/>
      <c r="AN185" s="582"/>
      <c r="AO185" s="582">
        <f t="shared" si="437"/>
        <v>0</v>
      </c>
      <c r="AP185" s="582">
        <f t="shared" si="438"/>
        <v>0</v>
      </c>
      <c r="AQ185" s="582"/>
      <c r="AR185" s="582"/>
      <c r="AS185" s="582">
        <f t="shared" si="439"/>
        <v>0</v>
      </c>
      <c r="AT185" s="582">
        <f t="shared" si="440"/>
        <v>0</v>
      </c>
      <c r="AU185" s="582"/>
      <c r="AV185" s="582"/>
      <c r="AW185" s="582">
        <f t="shared" si="441"/>
        <v>0</v>
      </c>
      <c r="AX185" s="582">
        <f t="shared" si="442"/>
        <v>0</v>
      </c>
      <c r="AY185" s="582"/>
      <c r="AZ185" s="582"/>
      <c r="BA185" s="582"/>
      <c r="BB185" s="582"/>
      <c r="BC185" s="582"/>
      <c r="BD185" s="582"/>
      <c r="BE185" s="582"/>
      <c r="BF185" s="582"/>
      <c r="BG185" s="582"/>
      <c r="BH185" s="582"/>
      <c r="BI185" s="582">
        <v>0</v>
      </c>
      <c r="BJ185" s="582">
        <v>0</v>
      </c>
      <c r="BK185" s="582"/>
      <c r="BL185" s="582"/>
      <c r="BM185" s="582"/>
      <c r="BN185" s="582"/>
      <c r="BO185" s="582"/>
      <c r="BP185" s="582"/>
      <c r="BQ185" s="582"/>
      <c r="BR185" s="582"/>
      <c r="BS185" s="582"/>
      <c r="BT185" s="582"/>
      <c r="BU185" s="582">
        <f t="shared" si="403"/>
        <v>131.79</v>
      </c>
      <c r="BV185" s="582">
        <v>131.79</v>
      </c>
      <c r="BW185" s="582">
        <v>0</v>
      </c>
      <c r="BX185" s="582">
        <v>0</v>
      </c>
      <c r="BY185" s="582">
        <v>0</v>
      </c>
      <c r="BZ185" s="582">
        <v>131.79</v>
      </c>
      <c r="CA185" s="582"/>
      <c r="CB185" s="582"/>
      <c r="CC185" s="581" t="s">
        <v>425</v>
      </c>
      <c r="CD185" s="582">
        <v>0</v>
      </c>
      <c r="CE185" s="582">
        <v>0</v>
      </c>
      <c r="CF185" s="581">
        <v>0</v>
      </c>
      <c r="CG185" s="581">
        <v>0</v>
      </c>
      <c r="CH185" s="582"/>
      <c r="CI185" s="582"/>
      <c r="CJ185" s="582"/>
      <c r="CK185" s="582"/>
      <c r="CL185" s="582"/>
      <c r="CM185" s="582">
        <v>131.79</v>
      </c>
      <c r="CN185" s="582">
        <v>131.79</v>
      </c>
      <c r="CO185" s="582"/>
      <c r="CP185" s="582">
        <v>131.79</v>
      </c>
      <c r="CQ185" s="582">
        <f t="shared" si="404"/>
        <v>131.79</v>
      </c>
      <c r="CR185" s="582">
        <v>0</v>
      </c>
      <c r="CS185" s="582">
        <v>0</v>
      </c>
      <c r="CT185" s="582">
        <v>0</v>
      </c>
      <c r="CU185" s="582">
        <v>131.79</v>
      </c>
      <c r="CV185" s="582">
        <v>13.178999999999998</v>
      </c>
      <c r="CW185" s="582">
        <v>39.536999999999999</v>
      </c>
      <c r="CX185" s="582">
        <v>79.073999999999984</v>
      </c>
      <c r="CY185" s="809">
        <f t="shared" si="405"/>
        <v>0</v>
      </c>
      <c r="CZ185" s="582"/>
      <c r="DA185" s="582"/>
      <c r="DB185" s="582"/>
      <c r="DC185" s="582"/>
      <c r="DD185" s="582"/>
      <c r="DE185" s="582">
        <v>155.51219999999998</v>
      </c>
      <c r="DF185" s="582">
        <f t="shared" si="406"/>
        <v>155.51219999999998</v>
      </c>
      <c r="DG185" s="582"/>
      <c r="DH185" s="582"/>
      <c r="DI185" s="582"/>
      <c r="DJ185" s="582">
        <v>0</v>
      </c>
      <c r="DK185" s="582"/>
      <c r="DL185" s="582">
        <v>0</v>
      </c>
      <c r="DM185" s="582"/>
      <c r="DN185" s="582">
        <v>0</v>
      </c>
      <c r="DO185" s="582">
        <v>155.51219999999998</v>
      </c>
      <c r="DP185" s="582"/>
      <c r="DQ185" s="582">
        <v>15.551219999999999</v>
      </c>
      <c r="DR185" s="582">
        <v>46.653659999999988</v>
      </c>
      <c r="DS185" s="582">
        <v>93.30731999999999</v>
      </c>
      <c r="DT185" s="582"/>
      <c r="DU185" s="582"/>
      <c r="DV185" s="582"/>
      <c r="DW185" s="582"/>
      <c r="DX185" s="582">
        <v>155.51219999999998</v>
      </c>
      <c r="DY185" s="582"/>
      <c r="DZ185" s="582"/>
      <c r="EA185" s="582"/>
      <c r="EB185" s="582"/>
      <c r="EC185" s="582"/>
      <c r="ED185" s="582">
        <f t="shared" si="407"/>
        <v>0</v>
      </c>
      <c r="EE185" s="582"/>
      <c r="EF185" s="582"/>
      <c r="EG185" s="582">
        <f t="shared" si="408"/>
        <v>0</v>
      </c>
      <c r="EH185" s="582">
        <f t="shared" si="408"/>
        <v>0</v>
      </c>
      <c r="EI185" s="582">
        <v>0</v>
      </c>
      <c r="EJ185" s="582">
        <v>0</v>
      </c>
      <c r="EK185" s="582">
        <v>0</v>
      </c>
      <c r="EL185" s="582">
        <v>0</v>
      </c>
      <c r="EM185" s="582">
        <v>0</v>
      </c>
      <c r="EN185" s="582">
        <v>0</v>
      </c>
      <c r="EO185" s="582">
        <v>0</v>
      </c>
      <c r="EP185" s="582"/>
      <c r="EQ185" s="582"/>
      <c r="ER185" s="582">
        <f t="shared" si="409"/>
        <v>131.79</v>
      </c>
      <c r="ES185" s="584"/>
      <c r="ET185" s="585">
        <f t="shared" si="410"/>
        <v>23.722199999999997</v>
      </c>
      <c r="EU185" s="582">
        <f t="shared" si="411"/>
        <v>0</v>
      </c>
      <c r="EV185" s="582"/>
      <c r="EW185" s="587">
        <f t="shared" si="412"/>
        <v>1.4384219021994571E-5</v>
      </c>
      <c r="EX185" s="582">
        <f t="shared" si="443"/>
        <v>131.79</v>
      </c>
      <c r="EY185" s="582">
        <f t="shared" si="444"/>
        <v>0</v>
      </c>
      <c r="EZ185" s="582">
        <f t="shared" si="445"/>
        <v>0</v>
      </c>
      <c r="FA185" s="582">
        <f t="shared" si="446"/>
        <v>0</v>
      </c>
      <c r="FB185" s="582">
        <f t="shared" si="447"/>
        <v>0</v>
      </c>
      <c r="FC185" s="582"/>
      <c r="FD185" s="582">
        <f t="shared" si="448"/>
        <v>0</v>
      </c>
      <c r="FE185" s="582"/>
      <c r="FF185" s="582">
        <f t="shared" si="449"/>
        <v>0</v>
      </c>
      <c r="FG185" s="582"/>
      <c r="FH185" s="582"/>
      <c r="FI185" s="582"/>
      <c r="FJ185" s="582"/>
      <c r="FK185" s="582">
        <f t="shared" si="450"/>
        <v>155.51219999999998</v>
      </c>
      <c r="FL185" s="582">
        <f t="shared" si="451"/>
        <v>0</v>
      </c>
      <c r="FM185" s="582">
        <f t="shared" si="452"/>
        <v>0</v>
      </c>
      <c r="FN185" s="582">
        <f t="shared" si="453"/>
        <v>0</v>
      </c>
      <c r="FO185" s="582">
        <f t="shared" si="454"/>
        <v>0</v>
      </c>
      <c r="FP185" s="582"/>
      <c r="FQ185" s="582">
        <f t="shared" si="455"/>
        <v>0</v>
      </c>
      <c r="FR185" s="582"/>
      <c r="FS185" s="582">
        <f t="shared" si="456"/>
        <v>0</v>
      </c>
      <c r="FT185" s="582"/>
      <c r="FU185" s="582"/>
      <c r="FV185" s="582"/>
      <c r="FW185" s="582"/>
      <c r="FX185" s="582"/>
      <c r="FY185" s="581" t="s">
        <v>417</v>
      </c>
      <c r="FZ185" s="582"/>
      <c r="GA185" s="582"/>
      <c r="GB185" s="582"/>
      <c r="GC185" s="582"/>
      <c r="GD185" s="582"/>
      <c r="GE185" s="582"/>
      <c r="GF185" s="599" t="s">
        <v>417</v>
      </c>
      <c r="GG185" s="582" t="s">
        <v>417</v>
      </c>
      <c r="GH185" s="582" t="s">
        <v>417</v>
      </c>
      <c r="GI185" s="582" t="s">
        <v>417</v>
      </c>
      <c r="GJ185" s="582" t="s">
        <v>417</v>
      </c>
      <c r="GK185" s="581" t="s">
        <v>417</v>
      </c>
      <c r="GL185" s="581" t="s">
        <v>417</v>
      </c>
      <c r="GM185" s="581" t="s">
        <v>417</v>
      </c>
      <c r="GN185" s="589"/>
      <c r="GO185" s="809"/>
      <c r="GP185" s="809" t="s">
        <v>1062</v>
      </c>
      <c r="GQ185" s="685"/>
      <c r="GR185" s="1002"/>
      <c r="GS185" s="590"/>
      <c r="GT185" s="811">
        <v>2</v>
      </c>
      <c r="GU185" s="811">
        <v>2</v>
      </c>
      <c r="GV185" s="590"/>
      <c r="GW185" s="590"/>
      <c r="GX185" s="590"/>
      <c r="GY185" s="590"/>
      <c r="GZ185" s="312">
        <v>4</v>
      </c>
      <c r="HA185" s="814">
        <f t="shared" si="427"/>
        <v>0</v>
      </c>
      <c r="HB185" s="815">
        <f t="shared" si="428"/>
        <v>0</v>
      </c>
      <c r="HC185" s="816">
        <f t="shared" si="429"/>
        <v>0</v>
      </c>
      <c r="HD185" s="815">
        <f t="shared" si="430"/>
        <v>0</v>
      </c>
      <c r="HE185" s="814">
        <f t="shared" si="431"/>
        <v>0</v>
      </c>
      <c r="HF185" s="815">
        <f t="shared" si="432"/>
        <v>0</v>
      </c>
      <c r="HG185" s="816">
        <f t="shared" si="433"/>
        <v>0</v>
      </c>
      <c r="HH185" s="815">
        <f t="shared" si="434"/>
        <v>0</v>
      </c>
      <c r="HI185" s="591">
        <f t="shared" si="384"/>
        <v>0</v>
      </c>
      <c r="HL185" s="688">
        <f t="shared" si="375"/>
        <v>0</v>
      </c>
    </row>
    <row r="186" spans="1:220" s="592" customFormat="1" ht="24" outlineLevel="1">
      <c r="A186" s="578" t="s">
        <v>394</v>
      </c>
      <c r="B186" s="579"/>
      <c r="C186" s="580">
        <v>145</v>
      </c>
      <c r="D186" s="580"/>
      <c r="E186" s="580"/>
      <c r="F186" s="272" t="s">
        <v>375</v>
      </c>
      <c r="G186" s="270"/>
      <c r="H186" s="270"/>
      <c r="I186" s="270"/>
      <c r="J186" s="581">
        <v>2011</v>
      </c>
      <c r="K186" s="581">
        <v>2011</v>
      </c>
      <c r="L186" s="581" t="s">
        <v>419</v>
      </c>
      <c r="M186" s="581" t="s">
        <v>419</v>
      </c>
      <c r="N186" s="581" t="s">
        <v>419</v>
      </c>
      <c r="O186" s="581" t="s">
        <v>419</v>
      </c>
      <c r="P186" s="273"/>
      <c r="Q186" s="273"/>
      <c r="R186" s="273"/>
      <c r="S186" s="273"/>
      <c r="T186" s="273"/>
      <c r="U186" s="582"/>
      <c r="V186" s="582"/>
      <c r="W186" s="582"/>
      <c r="X186" s="582"/>
      <c r="Y186" s="583"/>
      <c r="Z186" s="582"/>
      <c r="AA186" s="582"/>
      <c r="AB186" s="582"/>
      <c r="AC186" s="583"/>
      <c r="AD186" s="583"/>
      <c r="AE186" s="583"/>
      <c r="AF186" s="583"/>
      <c r="AG186" s="582">
        <f t="shared" si="391"/>
        <v>0</v>
      </c>
      <c r="AH186" s="582">
        <f t="shared" si="392"/>
        <v>0</v>
      </c>
      <c r="AI186" s="582">
        <f t="shared" si="393"/>
        <v>0</v>
      </c>
      <c r="AJ186" s="582">
        <f t="shared" si="394"/>
        <v>0</v>
      </c>
      <c r="AK186" s="582">
        <f t="shared" si="435"/>
        <v>0</v>
      </c>
      <c r="AL186" s="582">
        <f t="shared" si="436"/>
        <v>0</v>
      </c>
      <c r="AM186" s="582"/>
      <c r="AN186" s="582"/>
      <c r="AO186" s="582">
        <f t="shared" si="437"/>
        <v>0</v>
      </c>
      <c r="AP186" s="582">
        <f t="shared" si="438"/>
        <v>0</v>
      </c>
      <c r="AQ186" s="582"/>
      <c r="AR186" s="582"/>
      <c r="AS186" s="582">
        <f t="shared" si="439"/>
        <v>0</v>
      </c>
      <c r="AT186" s="582">
        <f t="shared" si="440"/>
        <v>0</v>
      </c>
      <c r="AU186" s="582"/>
      <c r="AV186" s="582"/>
      <c r="AW186" s="582">
        <f t="shared" si="441"/>
        <v>0</v>
      </c>
      <c r="AX186" s="582">
        <f t="shared" si="442"/>
        <v>0</v>
      </c>
      <c r="AY186" s="582"/>
      <c r="AZ186" s="582"/>
      <c r="BA186" s="582"/>
      <c r="BB186" s="582"/>
      <c r="BC186" s="582"/>
      <c r="BD186" s="582"/>
      <c r="BE186" s="582"/>
      <c r="BF186" s="582"/>
      <c r="BG186" s="582"/>
      <c r="BH186" s="582"/>
      <c r="BI186" s="582">
        <v>0</v>
      </c>
      <c r="BJ186" s="582">
        <v>0</v>
      </c>
      <c r="BK186" s="582"/>
      <c r="BL186" s="582"/>
      <c r="BM186" s="582"/>
      <c r="BN186" s="582"/>
      <c r="BO186" s="582"/>
      <c r="BP186" s="582"/>
      <c r="BQ186" s="582"/>
      <c r="BR186" s="582"/>
      <c r="BS186" s="582"/>
      <c r="BT186" s="582"/>
      <c r="BU186" s="582">
        <f t="shared" si="403"/>
        <v>331.13</v>
      </c>
      <c r="BV186" s="582">
        <v>331.13</v>
      </c>
      <c r="BW186" s="582">
        <v>0</v>
      </c>
      <c r="BX186" s="582">
        <v>0</v>
      </c>
      <c r="BY186" s="582">
        <v>0</v>
      </c>
      <c r="BZ186" s="582">
        <v>331.13</v>
      </c>
      <c r="CA186" s="582"/>
      <c r="CB186" s="582"/>
      <c r="CC186" s="581" t="s">
        <v>425</v>
      </c>
      <c r="CD186" s="582">
        <v>0</v>
      </c>
      <c r="CE186" s="582">
        <v>0</v>
      </c>
      <c r="CF186" s="581">
        <v>0</v>
      </c>
      <c r="CG186" s="581">
        <v>0</v>
      </c>
      <c r="CH186" s="582"/>
      <c r="CI186" s="582"/>
      <c r="CJ186" s="582"/>
      <c r="CK186" s="582"/>
      <c r="CL186" s="582"/>
      <c r="CM186" s="582">
        <v>331.13</v>
      </c>
      <c r="CN186" s="582">
        <v>331.13</v>
      </c>
      <c r="CO186" s="582"/>
      <c r="CP186" s="582">
        <v>331.13</v>
      </c>
      <c r="CQ186" s="582">
        <f t="shared" si="404"/>
        <v>331.13</v>
      </c>
      <c r="CR186" s="582">
        <v>0</v>
      </c>
      <c r="CS186" s="582">
        <v>0</v>
      </c>
      <c r="CT186" s="582">
        <v>0</v>
      </c>
      <c r="CU186" s="582">
        <v>331.13</v>
      </c>
      <c r="CV186" s="582">
        <v>33.113</v>
      </c>
      <c r="CW186" s="582">
        <v>99.338999999999999</v>
      </c>
      <c r="CX186" s="582">
        <v>198.678</v>
      </c>
      <c r="CY186" s="809">
        <f t="shared" si="405"/>
        <v>0</v>
      </c>
      <c r="CZ186" s="582"/>
      <c r="DA186" s="582"/>
      <c r="DB186" s="582"/>
      <c r="DC186" s="582"/>
      <c r="DD186" s="582"/>
      <c r="DE186" s="582">
        <v>390.73339999999996</v>
      </c>
      <c r="DF186" s="582">
        <f t="shared" si="406"/>
        <v>390.73339999999996</v>
      </c>
      <c r="DG186" s="582"/>
      <c r="DH186" s="582"/>
      <c r="DI186" s="582"/>
      <c r="DJ186" s="582">
        <v>0</v>
      </c>
      <c r="DK186" s="582"/>
      <c r="DL186" s="582">
        <v>0</v>
      </c>
      <c r="DM186" s="582"/>
      <c r="DN186" s="582">
        <v>0</v>
      </c>
      <c r="DO186" s="582">
        <v>390.73339999999996</v>
      </c>
      <c r="DP186" s="582"/>
      <c r="DQ186" s="582">
        <v>39.073340000000002</v>
      </c>
      <c r="DR186" s="582">
        <v>117.22001999999999</v>
      </c>
      <c r="DS186" s="582">
        <v>234.44003999999995</v>
      </c>
      <c r="DT186" s="582"/>
      <c r="DU186" s="582"/>
      <c r="DV186" s="582"/>
      <c r="DW186" s="582"/>
      <c r="DX186" s="582">
        <v>390.73339999999996</v>
      </c>
      <c r="DY186" s="582"/>
      <c r="DZ186" s="582"/>
      <c r="EA186" s="582"/>
      <c r="EB186" s="582"/>
      <c r="EC186" s="582"/>
      <c r="ED186" s="582">
        <f t="shared" si="407"/>
        <v>0</v>
      </c>
      <c r="EE186" s="582"/>
      <c r="EF186" s="582"/>
      <c r="EG186" s="582">
        <f t="shared" si="408"/>
        <v>0</v>
      </c>
      <c r="EH186" s="582">
        <f t="shared" si="408"/>
        <v>0</v>
      </c>
      <c r="EI186" s="582">
        <v>0</v>
      </c>
      <c r="EJ186" s="582">
        <v>0</v>
      </c>
      <c r="EK186" s="582">
        <v>0</v>
      </c>
      <c r="EL186" s="582">
        <v>0</v>
      </c>
      <c r="EM186" s="582">
        <v>0</v>
      </c>
      <c r="EN186" s="582">
        <v>0</v>
      </c>
      <c r="EO186" s="582">
        <v>0</v>
      </c>
      <c r="EP186" s="582"/>
      <c r="EQ186" s="582"/>
      <c r="ER186" s="582">
        <f t="shared" si="409"/>
        <v>331.13</v>
      </c>
      <c r="ES186" s="584"/>
      <c r="ET186" s="585">
        <f t="shared" si="410"/>
        <v>59.603399999999993</v>
      </c>
      <c r="EU186" s="582">
        <f t="shared" si="411"/>
        <v>0</v>
      </c>
      <c r="EV186" s="582"/>
      <c r="EW186" s="587">
        <f t="shared" si="412"/>
        <v>3.614118252335581E-5</v>
      </c>
      <c r="EX186" s="582">
        <f t="shared" si="443"/>
        <v>331.13</v>
      </c>
      <c r="EY186" s="582">
        <f t="shared" si="444"/>
        <v>0</v>
      </c>
      <c r="EZ186" s="582">
        <f t="shared" si="445"/>
        <v>0</v>
      </c>
      <c r="FA186" s="582">
        <f t="shared" si="446"/>
        <v>0</v>
      </c>
      <c r="FB186" s="582">
        <f t="shared" si="447"/>
        <v>0</v>
      </c>
      <c r="FC186" s="582"/>
      <c r="FD186" s="582">
        <f t="shared" si="448"/>
        <v>0</v>
      </c>
      <c r="FE186" s="582"/>
      <c r="FF186" s="582">
        <f t="shared" si="449"/>
        <v>0</v>
      </c>
      <c r="FG186" s="582"/>
      <c r="FH186" s="582"/>
      <c r="FI186" s="582"/>
      <c r="FJ186" s="582"/>
      <c r="FK186" s="582">
        <f t="shared" si="450"/>
        <v>390.73339999999996</v>
      </c>
      <c r="FL186" s="582">
        <f t="shared" si="451"/>
        <v>0</v>
      </c>
      <c r="FM186" s="582">
        <f t="shared" si="452"/>
        <v>0</v>
      </c>
      <c r="FN186" s="582">
        <f t="shared" si="453"/>
        <v>0</v>
      </c>
      <c r="FO186" s="582">
        <f t="shared" si="454"/>
        <v>0</v>
      </c>
      <c r="FP186" s="582"/>
      <c r="FQ186" s="582">
        <f t="shared" si="455"/>
        <v>0</v>
      </c>
      <c r="FR186" s="582"/>
      <c r="FS186" s="582">
        <f t="shared" si="456"/>
        <v>0</v>
      </c>
      <c r="FT186" s="582"/>
      <c r="FU186" s="582"/>
      <c r="FV186" s="582"/>
      <c r="FW186" s="582"/>
      <c r="FX186" s="582"/>
      <c r="FY186" s="581" t="s">
        <v>417</v>
      </c>
      <c r="FZ186" s="582"/>
      <c r="GA186" s="582"/>
      <c r="GB186" s="582"/>
      <c r="GC186" s="582"/>
      <c r="GD186" s="582"/>
      <c r="GE186" s="582"/>
      <c r="GF186" s="599" t="s">
        <v>417</v>
      </c>
      <c r="GG186" s="582" t="s">
        <v>417</v>
      </c>
      <c r="GH186" s="582" t="s">
        <v>417</v>
      </c>
      <c r="GI186" s="582" t="s">
        <v>417</v>
      </c>
      <c r="GJ186" s="582" t="s">
        <v>417</v>
      </c>
      <c r="GK186" s="581" t="s">
        <v>417</v>
      </c>
      <c r="GL186" s="581" t="s">
        <v>417</v>
      </c>
      <c r="GM186" s="581" t="s">
        <v>417</v>
      </c>
      <c r="GN186" s="589"/>
      <c r="GO186" s="809"/>
      <c r="GP186" s="809" t="s">
        <v>1062</v>
      </c>
      <c r="GQ186" s="685"/>
      <c r="GR186" s="1002"/>
      <c r="GS186" s="590"/>
      <c r="GT186" s="811">
        <v>2</v>
      </c>
      <c r="GU186" s="811">
        <v>2</v>
      </c>
      <c r="GV186" s="590"/>
      <c r="GW186" s="590"/>
      <c r="GX186" s="590"/>
      <c r="GY186" s="590"/>
      <c r="GZ186" s="312">
        <v>4</v>
      </c>
      <c r="HA186" s="814">
        <f t="shared" si="427"/>
        <v>0</v>
      </c>
      <c r="HB186" s="815">
        <f t="shared" si="428"/>
        <v>0</v>
      </c>
      <c r="HC186" s="816">
        <f t="shared" si="429"/>
        <v>0</v>
      </c>
      <c r="HD186" s="815">
        <f t="shared" si="430"/>
        <v>0</v>
      </c>
      <c r="HE186" s="814">
        <f t="shared" si="431"/>
        <v>0</v>
      </c>
      <c r="HF186" s="815">
        <f t="shared" si="432"/>
        <v>0</v>
      </c>
      <c r="HG186" s="816">
        <f t="shared" si="433"/>
        <v>0</v>
      </c>
      <c r="HH186" s="815">
        <f t="shared" si="434"/>
        <v>0</v>
      </c>
      <c r="HI186" s="591">
        <f t="shared" si="384"/>
        <v>0</v>
      </c>
      <c r="HL186" s="688">
        <f t="shared" si="375"/>
        <v>0</v>
      </c>
    </row>
    <row r="187" spans="1:220" s="592" customFormat="1" ht="24" outlineLevel="1">
      <c r="A187" s="578" t="s">
        <v>394</v>
      </c>
      <c r="B187" s="579"/>
      <c r="C187" s="580">
        <v>146</v>
      </c>
      <c r="D187" s="580"/>
      <c r="E187" s="580"/>
      <c r="F187" s="272" t="s">
        <v>376</v>
      </c>
      <c r="G187" s="270"/>
      <c r="H187" s="270"/>
      <c r="I187" s="270"/>
      <c r="J187" s="581">
        <v>2011</v>
      </c>
      <c r="K187" s="581">
        <v>2011</v>
      </c>
      <c r="L187" s="581" t="s">
        <v>419</v>
      </c>
      <c r="M187" s="581" t="s">
        <v>419</v>
      </c>
      <c r="N187" s="581" t="s">
        <v>419</v>
      </c>
      <c r="O187" s="581" t="s">
        <v>419</v>
      </c>
      <c r="P187" s="273"/>
      <c r="Q187" s="273"/>
      <c r="R187" s="273"/>
      <c r="S187" s="273"/>
      <c r="T187" s="273"/>
      <c r="U187" s="582"/>
      <c r="V187" s="582"/>
      <c r="W187" s="582"/>
      <c r="X187" s="582"/>
      <c r="Y187" s="583"/>
      <c r="Z187" s="582"/>
      <c r="AA187" s="582"/>
      <c r="AB187" s="582"/>
      <c r="AC187" s="583"/>
      <c r="AD187" s="583"/>
      <c r="AE187" s="583"/>
      <c r="AF187" s="583"/>
      <c r="AG187" s="582">
        <f t="shared" si="391"/>
        <v>0</v>
      </c>
      <c r="AH187" s="582">
        <f t="shared" si="392"/>
        <v>0</v>
      </c>
      <c r="AI187" s="582">
        <f t="shared" si="393"/>
        <v>0</v>
      </c>
      <c r="AJ187" s="582">
        <f t="shared" si="394"/>
        <v>0</v>
      </c>
      <c r="AK187" s="582">
        <f t="shared" si="435"/>
        <v>0</v>
      </c>
      <c r="AL187" s="582">
        <f t="shared" si="436"/>
        <v>0</v>
      </c>
      <c r="AM187" s="582"/>
      <c r="AN187" s="582"/>
      <c r="AO187" s="582">
        <f t="shared" si="437"/>
        <v>0</v>
      </c>
      <c r="AP187" s="582">
        <f t="shared" si="438"/>
        <v>0</v>
      </c>
      <c r="AQ187" s="582"/>
      <c r="AR187" s="582"/>
      <c r="AS187" s="582">
        <f t="shared" si="439"/>
        <v>0</v>
      </c>
      <c r="AT187" s="582">
        <f t="shared" si="440"/>
        <v>0</v>
      </c>
      <c r="AU187" s="582"/>
      <c r="AV187" s="582"/>
      <c r="AW187" s="582">
        <f t="shared" si="441"/>
        <v>0</v>
      </c>
      <c r="AX187" s="582">
        <f t="shared" si="442"/>
        <v>0</v>
      </c>
      <c r="AY187" s="582"/>
      <c r="AZ187" s="582"/>
      <c r="BA187" s="582"/>
      <c r="BB187" s="582"/>
      <c r="BC187" s="582"/>
      <c r="BD187" s="582"/>
      <c r="BE187" s="582"/>
      <c r="BF187" s="582"/>
      <c r="BG187" s="582"/>
      <c r="BH187" s="582"/>
      <c r="BI187" s="582">
        <v>0</v>
      </c>
      <c r="BJ187" s="582">
        <v>0</v>
      </c>
      <c r="BK187" s="582"/>
      <c r="BL187" s="582"/>
      <c r="BM187" s="582"/>
      <c r="BN187" s="582"/>
      <c r="BO187" s="582"/>
      <c r="BP187" s="582"/>
      <c r="BQ187" s="582"/>
      <c r="BR187" s="582"/>
      <c r="BS187" s="582"/>
      <c r="BT187" s="582"/>
      <c r="BU187" s="582">
        <f t="shared" si="403"/>
        <v>313.01</v>
      </c>
      <c r="BV187" s="582">
        <v>313.01</v>
      </c>
      <c r="BW187" s="582">
        <v>0</v>
      </c>
      <c r="BX187" s="582">
        <v>0</v>
      </c>
      <c r="BY187" s="582">
        <v>0</v>
      </c>
      <c r="BZ187" s="582">
        <v>313.01</v>
      </c>
      <c r="CA187" s="582"/>
      <c r="CB187" s="582"/>
      <c r="CC187" s="581" t="s">
        <v>425</v>
      </c>
      <c r="CD187" s="582">
        <v>0</v>
      </c>
      <c r="CE187" s="582">
        <v>0</v>
      </c>
      <c r="CF187" s="581">
        <v>0</v>
      </c>
      <c r="CG187" s="581">
        <v>0</v>
      </c>
      <c r="CH187" s="582"/>
      <c r="CI187" s="582"/>
      <c r="CJ187" s="582"/>
      <c r="CK187" s="582"/>
      <c r="CL187" s="582"/>
      <c r="CM187" s="582">
        <v>313.01</v>
      </c>
      <c r="CN187" s="582">
        <v>313.01</v>
      </c>
      <c r="CO187" s="582"/>
      <c r="CP187" s="582">
        <v>313.01</v>
      </c>
      <c r="CQ187" s="582">
        <f t="shared" si="404"/>
        <v>313.01</v>
      </c>
      <c r="CR187" s="582">
        <v>0</v>
      </c>
      <c r="CS187" s="582">
        <v>0</v>
      </c>
      <c r="CT187" s="582">
        <v>0</v>
      </c>
      <c r="CU187" s="582">
        <v>313.01</v>
      </c>
      <c r="CV187" s="582">
        <v>31.300999999999998</v>
      </c>
      <c r="CW187" s="582">
        <v>93.902999999999992</v>
      </c>
      <c r="CX187" s="582">
        <v>187.80600000000001</v>
      </c>
      <c r="CY187" s="809">
        <f t="shared" si="405"/>
        <v>0</v>
      </c>
      <c r="CZ187" s="582"/>
      <c r="DA187" s="582"/>
      <c r="DB187" s="582"/>
      <c r="DC187" s="582"/>
      <c r="DD187" s="582"/>
      <c r="DE187" s="582">
        <v>369.35179999999997</v>
      </c>
      <c r="DF187" s="582">
        <f t="shared" si="406"/>
        <v>369.35179999999997</v>
      </c>
      <c r="DG187" s="582"/>
      <c r="DH187" s="582"/>
      <c r="DI187" s="582"/>
      <c r="DJ187" s="582">
        <v>0</v>
      </c>
      <c r="DK187" s="582"/>
      <c r="DL187" s="582">
        <v>0</v>
      </c>
      <c r="DM187" s="582"/>
      <c r="DN187" s="582">
        <v>0</v>
      </c>
      <c r="DO187" s="582">
        <v>369.35179999999997</v>
      </c>
      <c r="DP187" s="582"/>
      <c r="DQ187" s="582">
        <v>36.935179999999995</v>
      </c>
      <c r="DR187" s="582">
        <v>110.80553999999998</v>
      </c>
      <c r="DS187" s="582">
        <v>221.61107999999999</v>
      </c>
      <c r="DT187" s="582"/>
      <c r="DU187" s="582"/>
      <c r="DV187" s="582"/>
      <c r="DW187" s="582"/>
      <c r="DX187" s="582">
        <v>369.35179999999997</v>
      </c>
      <c r="DY187" s="582"/>
      <c r="DZ187" s="582"/>
      <c r="EA187" s="582"/>
      <c r="EB187" s="582"/>
      <c r="EC187" s="582"/>
      <c r="ED187" s="582">
        <f t="shared" si="407"/>
        <v>0</v>
      </c>
      <c r="EE187" s="582"/>
      <c r="EF187" s="582"/>
      <c r="EG187" s="582">
        <f t="shared" si="408"/>
        <v>0</v>
      </c>
      <c r="EH187" s="582">
        <f t="shared" si="408"/>
        <v>0</v>
      </c>
      <c r="EI187" s="582">
        <v>0</v>
      </c>
      <c r="EJ187" s="582">
        <v>0</v>
      </c>
      <c r="EK187" s="582">
        <v>0</v>
      </c>
      <c r="EL187" s="582">
        <v>0</v>
      </c>
      <c r="EM187" s="582">
        <v>0</v>
      </c>
      <c r="EN187" s="582">
        <v>0</v>
      </c>
      <c r="EO187" s="582">
        <v>0</v>
      </c>
      <c r="EP187" s="582"/>
      <c r="EQ187" s="582"/>
      <c r="ER187" s="582">
        <f t="shared" si="409"/>
        <v>313.01</v>
      </c>
      <c r="ES187" s="584"/>
      <c r="ET187" s="585">
        <f t="shared" si="410"/>
        <v>56.341799999999999</v>
      </c>
      <c r="EU187" s="582">
        <f t="shared" si="411"/>
        <v>0</v>
      </c>
      <c r="EV187" s="582"/>
      <c r="EW187" s="587">
        <f t="shared" si="412"/>
        <v>3.416347519595205E-5</v>
      </c>
      <c r="EX187" s="582">
        <f t="shared" si="443"/>
        <v>313.01</v>
      </c>
      <c r="EY187" s="582">
        <f t="shared" si="444"/>
        <v>0</v>
      </c>
      <c r="EZ187" s="582">
        <f t="shared" si="445"/>
        <v>0</v>
      </c>
      <c r="FA187" s="582">
        <f t="shared" si="446"/>
        <v>0</v>
      </c>
      <c r="FB187" s="582">
        <f t="shared" si="447"/>
        <v>0</v>
      </c>
      <c r="FC187" s="582"/>
      <c r="FD187" s="582">
        <f t="shared" si="448"/>
        <v>0</v>
      </c>
      <c r="FE187" s="582"/>
      <c r="FF187" s="582">
        <f t="shared" si="449"/>
        <v>0</v>
      </c>
      <c r="FG187" s="582"/>
      <c r="FH187" s="582"/>
      <c r="FI187" s="582"/>
      <c r="FJ187" s="582"/>
      <c r="FK187" s="582">
        <f t="shared" si="450"/>
        <v>369.35179999999997</v>
      </c>
      <c r="FL187" s="582">
        <f t="shared" si="451"/>
        <v>0</v>
      </c>
      <c r="FM187" s="582">
        <f t="shared" si="452"/>
        <v>0</v>
      </c>
      <c r="FN187" s="582">
        <f t="shared" si="453"/>
        <v>0</v>
      </c>
      <c r="FO187" s="582">
        <f t="shared" si="454"/>
        <v>0</v>
      </c>
      <c r="FP187" s="582"/>
      <c r="FQ187" s="582">
        <f t="shared" si="455"/>
        <v>0</v>
      </c>
      <c r="FR187" s="582"/>
      <c r="FS187" s="582">
        <f t="shared" si="456"/>
        <v>0</v>
      </c>
      <c r="FT187" s="582"/>
      <c r="FU187" s="582"/>
      <c r="FV187" s="582"/>
      <c r="FW187" s="582"/>
      <c r="FX187" s="582"/>
      <c r="FY187" s="581" t="s">
        <v>417</v>
      </c>
      <c r="FZ187" s="582"/>
      <c r="GA187" s="582"/>
      <c r="GB187" s="582"/>
      <c r="GC187" s="582"/>
      <c r="GD187" s="582"/>
      <c r="GE187" s="582"/>
      <c r="GF187" s="599" t="s">
        <v>417</v>
      </c>
      <c r="GG187" s="582" t="s">
        <v>417</v>
      </c>
      <c r="GH187" s="582" t="s">
        <v>417</v>
      </c>
      <c r="GI187" s="582" t="s">
        <v>417</v>
      </c>
      <c r="GJ187" s="582" t="s">
        <v>417</v>
      </c>
      <c r="GK187" s="581" t="s">
        <v>417</v>
      </c>
      <c r="GL187" s="581" t="s">
        <v>417</v>
      </c>
      <c r="GM187" s="581" t="s">
        <v>417</v>
      </c>
      <c r="GN187" s="589"/>
      <c r="GO187" s="809"/>
      <c r="GP187" s="809" t="s">
        <v>1062</v>
      </c>
      <c r="GQ187" s="685"/>
      <c r="GR187" s="1002"/>
      <c r="GS187" s="590"/>
      <c r="GT187" s="811">
        <v>2</v>
      </c>
      <c r="GU187" s="811">
        <v>2</v>
      </c>
      <c r="GV187" s="590"/>
      <c r="GW187" s="590"/>
      <c r="GX187" s="590"/>
      <c r="GY187" s="590"/>
      <c r="GZ187" s="312">
        <v>4</v>
      </c>
      <c r="HA187" s="814">
        <f t="shared" si="427"/>
        <v>0</v>
      </c>
      <c r="HB187" s="815">
        <f t="shared" si="428"/>
        <v>0</v>
      </c>
      <c r="HC187" s="816">
        <f t="shared" si="429"/>
        <v>0</v>
      </c>
      <c r="HD187" s="815">
        <f t="shared" si="430"/>
        <v>0</v>
      </c>
      <c r="HE187" s="814">
        <f t="shared" si="431"/>
        <v>0</v>
      </c>
      <c r="HF187" s="815">
        <f t="shared" si="432"/>
        <v>0</v>
      </c>
      <c r="HG187" s="816">
        <f t="shared" si="433"/>
        <v>0</v>
      </c>
      <c r="HH187" s="815">
        <f t="shared" si="434"/>
        <v>0</v>
      </c>
      <c r="HI187" s="591">
        <f t="shared" si="384"/>
        <v>0</v>
      </c>
      <c r="HL187" s="688">
        <f t="shared" si="375"/>
        <v>0</v>
      </c>
    </row>
    <row r="188" spans="1:220" s="592" customFormat="1" ht="36" outlineLevel="1">
      <c r="A188" s="578" t="s">
        <v>394</v>
      </c>
      <c r="B188" s="579"/>
      <c r="C188" s="580">
        <v>147</v>
      </c>
      <c r="D188" s="580"/>
      <c r="E188" s="580"/>
      <c r="F188" s="272" t="s">
        <v>377</v>
      </c>
      <c r="G188" s="270"/>
      <c r="H188" s="270"/>
      <c r="I188" s="270"/>
      <c r="J188" s="581">
        <v>2011</v>
      </c>
      <c r="K188" s="581">
        <v>2011</v>
      </c>
      <c r="L188" s="581" t="s">
        <v>419</v>
      </c>
      <c r="M188" s="581" t="s">
        <v>419</v>
      </c>
      <c r="N188" s="581" t="s">
        <v>419</v>
      </c>
      <c r="O188" s="581" t="s">
        <v>419</v>
      </c>
      <c r="P188" s="273"/>
      <c r="Q188" s="273"/>
      <c r="R188" s="273"/>
      <c r="S188" s="273"/>
      <c r="T188" s="273"/>
      <c r="U188" s="582"/>
      <c r="V188" s="582"/>
      <c r="W188" s="582"/>
      <c r="X188" s="582"/>
      <c r="Y188" s="583"/>
      <c r="Z188" s="582"/>
      <c r="AA188" s="582"/>
      <c r="AB188" s="582"/>
      <c r="AC188" s="583"/>
      <c r="AD188" s="583"/>
      <c r="AE188" s="583"/>
      <c r="AF188" s="583"/>
      <c r="AG188" s="582">
        <f t="shared" si="391"/>
        <v>0</v>
      </c>
      <c r="AH188" s="582">
        <f t="shared" si="392"/>
        <v>0</v>
      </c>
      <c r="AI188" s="582">
        <f t="shared" si="393"/>
        <v>0</v>
      </c>
      <c r="AJ188" s="582">
        <f t="shared" si="394"/>
        <v>0</v>
      </c>
      <c r="AK188" s="582">
        <f t="shared" si="435"/>
        <v>0</v>
      </c>
      <c r="AL188" s="582">
        <f t="shared" si="436"/>
        <v>0</v>
      </c>
      <c r="AM188" s="582"/>
      <c r="AN188" s="582"/>
      <c r="AO188" s="582">
        <f t="shared" si="437"/>
        <v>0</v>
      </c>
      <c r="AP188" s="582">
        <f t="shared" si="438"/>
        <v>0</v>
      </c>
      <c r="AQ188" s="582"/>
      <c r="AR188" s="582"/>
      <c r="AS188" s="582">
        <f t="shared" si="439"/>
        <v>0</v>
      </c>
      <c r="AT188" s="582">
        <f t="shared" si="440"/>
        <v>0</v>
      </c>
      <c r="AU188" s="582"/>
      <c r="AV188" s="582"/>
      <c r="AW188" s="582">
        <f t="shared" si="441"/>
        <v>0</v>
      </c>
      <c r="AX188" s="582">
        <f t="shared" si="442"/>
        <v>0</v>
      </c>
      <c r="AY188" s="582"/>
      <c r="AZ188" s="582"/>
      <c r="BA188" s="582"/>
      <c r="BB188" s="582"/>
      <c r="BC188" s="582"/>
      <c r="BD188" s="582"/>
      <c r="BE188" s="582"/>
      <c r="BF188" s="582"/>
      <c r="BG188" s="582"/>
      <c r="BH188" s="582"/>
      <c r="BI188" s="582">
        <v>0</v>
      </c>
      <c r="BJ188" s="582">
        <v>0</v>
      </c>
      <c r="BK188" s="582"/>
      <c r="BL188" s="582"/>
      <c r="BM188" s="582"/>
      <c r="BN188" s="582"/>
      <c r="BO188" s="582"/>
      <c r="BP188" s="582"/>
      <c r="BQ188" s="582"/>
      <c r="BR188" s="582"/>
      <c r="BS188" s="582"/>
      <c r="BT188" s="582"/>
      <c r="BU188" s="582">
        <f t="shared" si="403"/>
        <v>111.53</v>
      </c>
      <c r="BV188" s="582">
        <v>111.53</v>
      </c>
      <c r="BW188" s="582">
        <v>0</v>
      </c>
      <c r="BX188" s="582">
        <v>0</v>
      </c>
      <c r="BY188" s="582">
        <v>0</v>
      </c>
      <c r="BZ188" s="582">
        <v>111.53</v>
      </c>
      <c r="CA188" s="582"/>
      <c r="CB188" s="582"/>
      <c r="CC188" s="581" t="s">
        <v>425</v>
      </c>
      <c r="CD188" s="582">
        <v>0</v>
      </c>
      <c r="CE188" s="582">
        <v>0</v>
      </c>
      <c r="CF188" s="581">
        <v>0</v>
      </c>
      <c r="CG188" s="581">
        <v>0</v>
      </c>
      <c r="CH188" s="582"/>
      <c r="CI188" s="582"/>
      <c r="CJ188" s="582"/>
      <c r="CK188" s="582"/>
      <c r="CL188" s="582"/>
      <c r="CM188" s="582">
        <v>111.53</v>
      </c>
      <c r="CN188" s="582">
        <v>111.53</v>
      </c>
      <c r="CO188" s="582"/>
      <c r="CP188" s="582">
        <v>111.53</v>
      </c>
      <c r="CQ188" s="582">
        <f t="shared" si="404"/>
        <v>111.53</v>
      </c>
      <c r="CR188" s="582">
        <v>0</v>
      </c>
      <c r="CS188" s="582">
        <v>0</v>
      </c>
      <c r="CT188" s="582">
        <v>0</v>
      </c>
      <c r="CU188" s="582">
        <v>111.53</v>
      </c>
      <c r="CV188" s="582">
        <v>11.152999999999999</v>
      </c>
      <c r="CW188" s="582">
        <v>33.459000000000003</v>
      </c>
      <c r="CX188" s="582">
        <v>66.918000000000006</v>
      </c>
      <c r="CY188" s="809">
        <f t="shared" si="405"/>
        <v>0</v>
      </c>
      <c r="CZ188" s="582"/>
      <c r="DA188" s="582"/>
      <c r="DB188" s="582"/>
      <c r="DC188" s="582"/>
      <c r="DD188" s="582"/>
      <c r="DE188" s="582">
        <v>131.6054</v>
      </c>
      <c r="DF188" s="582">
        <f t="shared" si="406"/>
        <v>131.6054</v>
      </c>
      <c r="DG188" s="582"/>
      <c r="DH188" s="582"/>
      <c r="DI188" s="582"/>
      <c r="DJ188" s="582">
        <v>0</v>
      </c>
      <c r="DK188" s="582"/>
      <c r="DL188" s="582">
        <v>0</v>
      </c>
      <c r="DM188" s="582"/>
      <c r="DN188" s="582">
        <v>0</v>
      </c>
      <c r="DO188" s="582">
        <v>131.6054</v>
      </c>
      <c r="DP188" s="582"/>
      <c r="DQ188" s="582">
        <v>13.160540000000001</v>
      </c>
      <c r="DR188" s="582">
        <v>39.481619999999999</v>
      </c>
      <c r="DS188" s="582">
        <v>78.963240000000013</v>
      </c>
      <c r="DT188" s="582"/>
      <c r="DU188" s="582"/>
      <c r="DV188" s="582"/>
      <c r="DW188" s="582"/>
      <c r="DX188" s="582">
        <v>131.6054</v>
      </c>
      <c r="DY188" s="582"/>
      <c r="DZ188" s="582"/>
      <c r="EA188" s="582"/>
      <c r="EB188" s="582"/>
      <c r="EC188" s="582"/>
      <c r="ED188" s="582">
        <f t="shared" si="407"/>
        <v>0</v>
      </c>
      <c r="EE188" s="582"/>
      <c r="EF188" s="582"/>
      <c r="EG188" s="582">
        <f t="shared" si="408"/>
        <v>0</v>
      </c>
      <c r="EH188" s="582">
        <f t="shared" si="408"/>
        <v>0</v>
      </c>
      <c r="EI188" s="582">
        <v>0</v>
      </c>
      <c r="EJ188" s="582">
        <v>0</v>
      </c>
      <c r="EK188" s="582">
        <v>0</v>
      </c>
      <c r="EL188" s="582">
        <v>0</v>
      </c>
      <c r="EM188" s="582">
        <v>0</v>
      </c>
      <c r="EN188" s="582">
        <v>0</v>
      </c>
      <c r="EO188" s="582">
        <v>0</v>
      </c>
      <c r="EP188" s="582"/>
      <c r="EQ188" s="582"/>
      <c r="ER188" s="582">
        <f t="shared" si="409"/>
        <v>111.53</v>
      </c>
      <c r="ES188" s="584"/>
      <c r="ET188" s="585">
        <f t="shared" si="410"/>
        <v>20.075399999999998</v>
      </c>
      <c r="EU188" s="582">
        <f t="shared" si="411"/>
        <v>0</v>
      </c>
      <c r="EV188" s="582"/>
      <c r="EW188" s="587">
        <f t="shared" si="412"/>
        <v>1.2172941403164539E-5</v>
      </c>
      <c r="EX188" s="582">
        <f t="shared" si="443"/>
        <v>111.53</v>
      </c>
      <c r="EY188" s="582">
        <f t="shared" si="444"/>
        <v>0</v>
      </c>
      <c r="EZ188" s="582">
        <f t="shared" si="445"/>
        <v>0</v>
      </c>
      <c r="FA188" s="582">
        <f t="shared" si="446"/>
        <v>0</v>
      </c>
      <c r="FB188" s="582">
        <f t="shared" si="447"/>
        <v>0</v>
      </c>
      <c r="FC188" s="582"/>
      <c r="FD188" s="582">
        <f t="shared" si="448"/>
        <v>0</v>
      </c>
      <c r="FE188" s="582"/>
      <c r="FF188" s="582">
        <f t="shared" si="449"/>
        <v>0</v>
      </c>
      <c r="FG188" s="582"/>
      <c r="FH188" s="582"/>
      <c r="FI188" s="582"/>
      <c r="FJ188" s="582"/>
      <c r="FK188" s="582">
        <f t="shared" si="450"/>
        <v>131.6054</v>
      </c>
      <c r="FL188" s="582">
        <f t="shared" si="451"/>
        <v>0</v>
      </c>
      <c r="FM188" s="582">
        <f t="shared" si="452"/>
        <v>0</v>
      </c>
      <c r="FN188" s="582">
        <f t="shared" si="453"/>
        <v>0</v>
      </c>
      <c r="FO188" s="582">
        <f t="shared" si="454"/>
        <v>0</v>
      </c>
      <c r="FP188" s="582"/>
      <c r="FQ188" s="582">
        <f t="shared" si="455"/>
        <v>0</v>
      </c>
      <c r="FR188" s="582"/>
      <c r="FS188" s="582">
        <f t="shared" si="456"/>
        <v>0</v>
      </c>
      <c r="FT188" s="582"/>
      <c r="FU188" s="582"/>
      <c r="FV188" s="582"/>
      <c r="FW188" s="582"/>
      <c r="FX188" s="582"/>
      <c r="FY188" s="581" t="s">
        <v>417</v>
      </c>
      <c r="FZ188" s="582"/>
      <c r="GA188" s="582"/>
      <c r="GB188" s="582"/>
      <c r="GC188" s="582"/>
      <c r="GD188" s="582"/>
      <c r="GE188" s="582"/>
      <c r="GF188" s="599" t="s">
        <v>417</v>
      </c>
      <c r="GG188" s="582" t="s">
        <v>417</v>
      </c>
      <c r="GH188" s="582" t="s">
        <v>417</v>
      </c>
      <c r="GI188" s="582" t="s">
        <v>417</v>
      </c>
      <c r="GJ188" s="582" t="s">
        <v>417</v>
      </c>
      <c r="GK188" s="581" t="s">
        <v>417</v>
      </c>
      <c r="GL188" s="581" t="s">
        <v>417</v>
      </c>
      <c r="GM188" s="581" t="s">
        <v>417</v>
      </c>
      <c r="GN188" s="589"/>
      <c r="GO188" s="809"/>
      <c r="GP188" s="809" t="s">
        <v>1062</v>
      </c>
      <c r="GQ188" s="685"/>
      <c r="GR188" s="1002"/>
      <c r="GS188" s="590"/>
      <c r="GT188" s="811">
        <v>2</v>
      </c>
      <c r="GU188" s="811">
        <v>2</v>
      </c>
      <c r="GV188" s="590"/>
      <c r="GW188" s="590"/>
      <c r="GX188" s="590"/>
      <c r="GY188" s="590"/>
      <c r="GZ188" s="312">
        <v>4</v>
      </c>
      <c r="HA188" s="814">
        <f t="shared" si="427"/>
        <v>0</v>
      </c>
      <c r="HB188" s="815">
        <f t="shared" si="428"/>
        <v>0</v>
      </c>
      <c r="HC188" s="816">
        <f t="shared" si="429"/>
        <v>0</v>
      </c>
      <c r="HD188" s="815">
        <f t="shared" si="430"/>
        <v>0</v>
      </c>
      <c r="HE188" s="814">
        <f t="shared" si="431"/>
        <v>0</v>
      </c>
      <c r="HF188" s="815">
        <f t="shared" si="432"/>
        <v>0</v>
      </c>
      <c r="HG188" s="816">
        <f t="shared" si="433"/>
        <v>0</v>
      </c>
      <c r="HH188" s="815">
        <f t="shared" si="434"/>
        <v>0</v>
      </c>
      <c r="HI188" s="591">
        <f t="shared" si="384"/>
        <v>0</v>
      </c>
      <c r="HL188" s="688">
        <f t="shared" si="375"/>
        <v>0</v>
      </c>
    </row>
    <row r="189" spans="1:220" s="592" customFormat="1" ht="36" outlineLevel="1">
      <c r="A189" s="578" t="s">
        <v>394</v>
      </c>
      <c r="B189" s="579"/>
      <c r="C189" s="580">
        <v>148</v>
      </c>
      <c r="D189" s="580"/>
      <c r="E189" s="580"/>
      <c r="F189" s="272" t="s">
        <v>378</v>
      </c>
      <c r="G189" s="270"/>
      <c r="H189" s="270"/>
      <c r="I189" s="270"/>
      <c r="J189" s="581">
        <v>2011</v>
      </c>
      <c r="K189" s="581">
        <v>2011</v>
      </c>
      <c r="L189" s="581" t="s">
        <v>419</v>
      </c>
      <c r="M189" s="581" t="s">
        <v>419</v>
      </c>
      <c r="N189" s="581" t="s">
        <v>419</v>
      </c>
      <c r="O189" s="581" t="s">
        <v>419</v>
      </c>
      <c r="P189" s="273"/>
      <c r="Q189" s="273"/>
      <c r="R189" s="273"/>
      <c r="S189" s="273"/>
      <c r="T189" s="273"/>
      <c r="U189" s="582"/>
      <c r="V189" s="582"/>
      <c r="W189" s="582"/>
      <c r="X189" s="582"/>
      <c r="Y189" s="583"/>
      <c r="Z189" s="582"/>
      <c r="AA189" s="582"/>
      <c r="AB189" s="582"/>
      <c r="AC189" s="583"/>
      <c r="AD189" s="583"/>
      <c r="AE189" s="583"/>
      <c r="AF189" s="583"/>
      <c r="AG189" s="582">
        <f t="shared" si="391"/>
        <v>0</v>
      </c>
      <c r="AH189" s="582">
        <f t="shared" si="392"/>
        <v>0</v>
      </c>
      <c r="AI189" s="582">
        <f t="shared" si="393"/>
        <v>0</v>
      </c>
      <c r="AJ189" s="582">
        <f t="shared" si="394"/>
        <v>0</v>
      </c>
      <c r="AK189" s="582">
        <f t="shared" si="435"/>
        <v>0</v>
      </c>
      <c r="AL189" s="582">
        <f t="shared" si="436"/>
        <v>0</v>
      </c>
      <c r="AM189" s="582"/>
      <c r="AN189" s="582"/>
      <c r="AO189" s="582">
        <f t="shared" si="437"/>
        <v>0</v>
      </c>
      <c r="AP189" s="582">
        <f t="shared" si="438"/>
        <v>0</v>
      </c>
      <c r="AQ189" s="582"/>
      <c r="AR189" s="582"/>
      <c r="AS189" s="582">
        <f t="shared" si="439"/>
        <v>0</v>
      </c>
      <c r="AT189" s="582">
        <f t="shared" si="440"/>
        <v>0</v>
      </c>
      <c r="AU189" s="582"/>
      <c r="AV189" s="582"/>
      <c r="AW189" s="582">
        <f t="shared" si="441"/>
        <v>0</v>
      </c>
      <c r="AX189" s="582">
        <f t="shared" si="442"/>
        <v>0</v>
      </c>
      <c r="AY189" s="582"/>
      <c r="AZ189" s="582"/>
      <c r="BA189" s="582"/>
      <c r="BB189" s="582"/>
      <c r="BC189" s="582"/>
      <c r="BD189" s="582"/>
      <c r="BE189" s="582"/>
      <c r="BF189" s="582"/>
      <c r="BG189" s="582"/>
      <c r="BH189" s="582"/>
      <c r="BI189" s="582">
        <v>0</v>
      </c>
      <c r="BJ189" s="582">
        <v>0</v>
      </c>
      <c r="BK189" s="582"/>
      <c r="BL189" s="582"/>
      <c r="BM189" s="582"/>
      <c r="BN189" s="582"/>
      <c r="BO189" s="582"/>
      <c r="BP189" s="582"/>
      <c r="BQ189" s="582"/>
      <c r="BR189" s="582"/>
      <c r="BS189" s="582"/>
      <c r="BT189" s="582"/>
      <c r="BU189" s="582">
        <f t="shared" si="403"/>
        <v>41.19</v>
      </c>
      <c r="BV189" s="582">
        <v>41.19</v>
      </c>
      <c r="BW189" s="582">
        <v>0</v>
      </c>
      <c r="BX189" s="582">
        <v>0</v>
      </c>
      <c r="BY189" s="582">
        <v>0</v>
      </c>
      <c r="BZ189" s="582">
        <v>41.19</v>
      </c>
      <c r="CA189" s="582"/>
      <c r="CB189" s="582"/>
      <c r="CC189" s="581" t="s">
        <v>425</v>
      </c>
      <c r="CD189" s="582">
        <v>0</v>
      </c>
      <c r="CE189" s="582">
        <v>0</v>
      </c>
      <c r="CF189" s="581">
        <v>0</v>
      </c>
      <c r="CG189" s="581">
        <v>0</v>
      </c>
      <c r="CH189" s="582"/>
      <c r="CI189" s="582"/>
      <c r="CJ189" s="582"/>
      <c r="CK189" s="582"/>
      <c r="CL189" s="582"/>
      <c r="CM189" s="582">
        <v>41.19</v>
      </c>
      <c r="CN189" s="582">
        <v>41.19</v>
      </c>
      <c r="CO189" s="582"/>
      <c r="CP189" s="582">
        <v>41.19</v>
      </c>
      <c r="CQ189" s="582">
        <f t="shared" si="404"/>
        <v>41.19</v>
      </c>
      <c r="CR189" s="582">
        <v>0</v>
      </c>
      <c r="CS189" s="582">
        <v>0</v>
      </c>
      <c r="CT189" s="582">
        <v>0</v>
      </c>
      <c r="CU189" s="582">
        <v>41.19</v>
      </c>
      <c r="CV189" s="582">
        <v>4.1189999999999998</v>
      </c>
      <c r="CW189" s="582">
        <v>12.356999999999998</v>
      </c>
      <c r="CX189" s="582">
        <v>24.713999999999999</v>
      </c>
      <c r="CY189" s="809">
        <f t="shared" si="405"/>
        <v>0</v>
      </c>
      <c r="CZ189" s="582"/>
      <c r="DA189" s="582"/>
      <c r="DB189" s="582"/>
      <c r="DC189" s="582"/>
      <c r="DD189" s="582"/>
      <c r="DE189" s="582">
        <v>48.604199999999992</v>
      </c>
      <c r="DF189" s="582">
        <f t="shared" si="406"/>
        <v>48.604199999999992</v>
      </c>
      <c r="DG189" s="582"/>
      <c r="DH189" s="582"/>
      <c r="DI189" s="582"/>
      <c r="DJ189" s="582">
        <v>0</v>
      </c>
      <c r="DK189" s="582"/>
      <c r="DL189" s="582">
        <v>0</v>
      </c>
      <c r="DM189" s="582"/>
      <c r="DN189" s="582">
        <v>0</v>
      </c>
      <c r="DO189" s="582">
        <v>48.604199999999992</v>
      </c>
      <c r="DP189" s="582"/>
      <c r="DQ189" s="582">
        <v>4.8604199999999995</v>
      </c>
      <c r="DR189" s="582">
        <v>14.581259999999997</v>
      </c>
      <c r="DS189" s="582">
        <v>29.162519999999997</v>
      </c>
      <c r="DT189" s="582"/>
      <c r="DU189" s="582"/>
      <c r="DV189" s="582"/>
      <c r="DW189" s="582"/>
      <c r="DX189" s="582">
        <v>48.604199999999992</v>
      </c>
      <c r="DY189" s="582"/>
      <c r="DZ189" s="582"/>
      <c r="EA189" s="582"/>
      <c r="EB189" s="582"/>
      <c r="EC189" s="582"/>
      <c r="ED189" s="582">
        <f t="shared" si="407"/>
        <v>0</v>
      </c>
      <c r="EE189" s="582"/>
      <c r="EF189" s="582"/>
      <c r="EG189" s="582">
        <f t="shared" si="408"/>
        <v>0</v>
      </c>
      <c r="EH189" s="582">
        <f t="shared" si="408"/>
        <v>0</v>
      </c>
      <c r="EI189" s="582">
        <v>0</v>
      </c>
      <c r="EJ189" s="582">
        <v>0</v>
      </c>
      <c r="EK189" s="582">
        <v>0</v>
      </c>
      <c r="EL189" s="582">
        <v>0</v>
      </c>
      <c r="EM189" s="582">
        <v>0</v>
      </c>
      <c r="EN189" s="582">
        <v>0</v>
      </c>
      <c r="EO189" s="582">
        <v>0</v>
      </c>
      <c r="EP189" s="582"/>
      <c r="EQ189" s="582"/>
      <c r="ER189" s="582">
        <f t="shared" si="409"/>
        <v>41.19</v>
      </c>
      <c r="ES189" s="584"/>
      <c r="ET189" s="585">
        <f t="shared" si="410"/>
        <v>7.4141999999999992</v>
      </c>
      <c r="EU189" s="582">
        <f t="shared" si="411"/>
        <v>0</v>
      </c>
      <c r="EV189" s="582"/>
      <c r="EW189" s="587">
        <f t="shared" si="412"/>
        <v>4.4956823849757672E-6</v>
      </c>
      <c r="EX189" s="582">
        <f t="shared" si="443"/>
        <v>41.19</v>
      </c>
      <c r="EY189" s="582">
        <f t="shared" si="444"/>
        <v>0</v>
      </c>
      <c r="EZ189" s="582">
        <f t="shared" si="445"/>
        <v>0</v>
      </c>
      <c r="FA189" s="582">
        <f t="shared" si="446"/>
        <v>0</v>
      </c>
      <c r="FB189" s="582">
        <f t="shared" si="447"/>
        <v>0</v>
      </c>
      <c r="FC189" s="582"/>
      <c r="FD189" s="582">
        <f t="shared" si="448"/>
        <v>0</v>
      </c>
      <c r="FE189" s="582"/>
      <c r="FF189" s="582">
        <f t="shared" si="449"/>
        <v>0</v>
      </c>
      <c r="FG189" s="582"/>
      <c r="FH189" s="582"/>
      <c r="FI189" s="582"/>
      <c r="FJ189" s="582"/>
      <c r="FK189" s="582">
        <f t="shared" si="450"/>
        <v>48.604199999999992</v>
      </c>
      <c r="FL189" s="582">
        <f t="shared" si="451"/>
        <v>0</v>
      </c>
      <c r="FM189" s="582">
        <f t="shared" si="452"/>
        <v>0</v>
      </c>
      <c r="FN189" s="582">
        <f t="shared" si="453"/>
        <v>0</v>
      </c>
      <c r="FO189" s="582">
        <f t="shared" si="454"/>
        <v>0</v>
      </c>
      <c r="FP189" s="582"/>
      <c r="FQ189" s="582">
        <f t="shared" si="455"/>
        <v>0</v>
      </c>
      <c r="FR189" s="582"/>
      <c r="FS189" s="582">
        <f t="shared" si="456"/>
        <v>0</v>
      </c>
      <c r="FT189" s="582"/>
      <c r="FU189" s="582"/>
      <c r="FV189" s="582"/>
      <c r="FW189" s="582"/>
      <c r="FX189" s="582"/>
      <c r="FY189" s="581" t="s">
        <v>417</v>
      </c>
      <c r="FZ189" s="582"/>
      <c r="GA189" s="582"/>
      <c r="GB189" s="582"/>
      <c r="GC189" s="582"/>
      <c r="GD189" s="582"/>
      <c r="GE189" s="582"/>
      <c r="GF189" s="599" t="s">
        <v>417</v>
      </c>
      <c r="GG189" s="582" t="s">
        <v>417</v>
      </c>
      <c r="GH189" s="582" t="s">
        <v>417</v>
      </c>
      <c r="GI189" s="582" t="s">
        <v>417</v>
      </c>
      <c r="GJ189" s="582" t="s">
        <v>417</v>
      </c>
      <c r="GK189" s="581" t="s">
        <v>417</v>
      </c>
      <c r="GL189" s="581" t="s">
        <v>417</v>
      </c>
      <c r="GM189" s="581" t="s">
        <v>417</v>
      </c>
      <c r="GN189" s="589"/>
      <c r="GO189" s="809"/>
      <c r="GP189" s="809" t="s">
        <v>1062</v>
      </c>
      <c r="GQ189" s="685"/>
      <c r="GR189" s="1002"/>
      <c r="GS189" s="590"/>
      <c r="GT189" s="811">
        <v>2</v>
      </c>
      <c r="GU189" s="811">
        <v>2</v>
      </c>
      <c r="GV189" s="590"/>
      <c r="GW189" s="590"/>
      <c r="GX189" s="590"/>
      <c r="GY189" s="590"/>
      <c r="GZ189" s="312">
        <v>4</v>
      </c>
      <c r="HA189" s="814">
        <f t="shared" si="427"/>
        <v>0</v>
      </c>
      <c r="HB189" s="815">
        <f t="shared" si="428"/>
        <v>0</v>
      </c>
      <c r="HC189" s="816">
        <f t="shared" si="429"/>
        <v>0</v>
      </c>
      <c r="HD189" s="815">
        <f t="shared" si="430"/>
        <v>0</v>
      </c>
      <c r="HE189" s="814">
        <f t="shared" si="431"/>
        <v>0</v>
      </c>
      <c r="HF189" s="815">
        <f t="shared" si="432"/>
        <v>0</v>
      </c>
      <c r="HG189" s="816">
        <f t="shared" si="433"/>
        <v>0</v>
      </c>
      <c r="HH189" s="815">
        <f t="shared" si="434"/>
        <v>0</v>
      </c>
      <c r="HI189" s="591">
        <f t="shared" si="384"/>
        <v>0</v>
      </c>
      <c r="HL189" s="688">
        <f t="shared" si="375"/>
        <v>0</v>
      </c>
    </row>
    <row r="190" spans="1:220" s="592" customFormat="1" ht="36" outlineLevel="1">
      <c r="A190" s="578" t="s">
        <v>394</v>
      </c>
      <c r="B190" s="579"/>
      <c r="C190" s="580">
        <v>149</v>
      </c>
      <c r="D190" s="580"/>
      <c r="E190" s="580"/>
      <c r="F190" s="272" t="s">
        <v>379</v>
      </c>
      <c r="G190" s="270"/>
      <c r="H190" s="270"/>
      <c r="I190" s="270"/>
      <c r="J190" s="581">
        <v>2011</v>
      </c>
      <c r="K190" s="581">
        <v>2011</v>
      </c>
      <c r="L190" s="581" t="s">
        <v>419</v>
      </c>
      <c r="M190" s="581" t="s">
        <v>419</v>
      </c>
      <c r="N190" s="581" t="s">
        <v>419</v>
      </c>
      <c r="O190" s="581" t="s">
        <v>419</v>
      </c>
      <c r="P190" s="273"/>
      <c r="Q190" s="273"/>
      <c r="R190" s="273"/>
      <c r="S190" s="273"/>
      <c r="T190" s="273"/>
      <c r="U190" s="582"/>
      <c r="V190" s="582"/>
      <c r="W190" s="582"/>
      <c r="X190" s="582"/>
      <c r="Y190" s="583"/>
      <c r="Z190" s="582"/>
      <c r="AA190" s="582"/>
      <c r="AB190" s="582"/>
      <c r="AC190" s="583"/>
      <c r="AD190" s="583"/>
      <c r="AE190" s="583"/>
      <c r="AF190" s="583"/>
      <c r="AG190" s="582">
        <f t="shared" si="391"/>
        <v>0</v>
      </c>
      <c r="AH190" s="582">
        <f t="shared" si="392"/>
        <v>0</v>
      </c>
      <c r="AI190" s="582">
        <f t="shared" si="393"/>
        <v>0</v>
      </c>
      <c r="AJ190" s="582">
        <f t="shared" si="394"/>
        <v>0</v>
      </c>
      <c r="AK190" s="582">
        <f t="shared" si="435"/>
        <v>0</v>
      </c>
      <c r="AL190" s="582">
        <f t="shared" si="436"/>
        <v>0</v>
      </c>
      <c r="AM190" s="582"/>
      <c r="AN190" s="582"/>
      <c r="AO190" s="582">
        <f t="shared" si="437"/>
        <v>0</v>
      </c>
      <c r="AP190" s="582">
        <f t="shared" si="438"/>
        <v>0</v>
      </c>
      <c r="AQ190" s="582"/>
      <c r="AR190" s="582"/>
      <c r="AS190" s="582">
        <f t="shared" si="439"/>
        <v>0</v>
      </c>
      <c r="AT190" s="582">
        <f t="shared" si="440"/>
        <v>0</v>
      </c>
      <c r="AU190" s="582"/>
      <c r="AV190" s="582"/>
      <c r="AW190" s="582">
        <f t="shared" si="441"/>
        <v>0</v>
      </c>
      <c r="AX190" s="582">
        <f t="shared" si="442"/>
        <v>0</v>
      </c>
      <c r="AY190" s="582"/>
      <c r="AZ190" s="582"/>
      <c r="BA190" s="582"/>
      <c r="BB190" s="582"/>
      <c r="BC190" s="582"/>
      <c r="BD190" s="582"/>
      <c r="BE190" s="582"/>
      <c r="BF190" s="582"/>
      <c r="BG190" s="582"/>
      <c r="BH190" s="582"/>
      <c r="BI190" s="582">
        <v>0</v>
      </c>
      <c r="BJ190" s="582">
        <v>0</v>
      </c>
      <c r="BK190" s="582"/>
      <c r="BL190" s="582"/>
      <c r="BM190" s="582"/>
      <c r="BN190" s="582"/>
      <c r="BO190" s="582"/>
      <c r="BP190" s="582"/>
      <c r="BQ190" s="582"/>
      <c r="BR190" s="582"/>
      <c r="BS190" s="582"/>
      <c r="BT190" s="582"/>
      <c r="BU190" s="582">
        <f t="shared" si="403"/>
        <v>49.42</v>
      </c>
      <c r="BV190" s="582">
        <v>49.42</v>
      </c>
      <c r="BW190" s="582">
        <v>0</v>
      </c>
      <c r="BX190" s="582">
        <v>0</v>
      </c>
      <c r="BY190" s="582">
        <v>0</v>
      </c>
      <c r="BZ190" s="582">
        <v>49.42</v>
      </c>
      <c r="CA190" s="582"/>
      <c r="CB190" s="582"/>
      <c r="CC190" s="581" t="s">
        <v>425</v>
      </c>
      <c r="CD190" s="582">
        <v>0</v>
      </c>
      <c r="CE190" s="582">
        <v>0</v>
      </c>
      <c r="CF190" s="581">
        <v>0</v>
      </c>
      <c r="CG190" s="581">
        <v>0</v>
      </c>
      <c r="CH190" s="582"/>
      <c r="CI190" s="582"/>
      <c r="CJ190" s="582"/>
      <c r="CK190" s="582"/>
      <c r="CL190" s="582"/>
      <c r="CM190" s="582">
        <v>49.42</v>
      </c>
      <c r="CN190" s="582">
        <v>49.42</v>
      </c>
      <c r="CO190" s="582"/>
      <c r="CP190" s="582">
        <v>49.42</v>
      </c>
      <c r="CQ190" s="582">
        <f t="shared" si="404"/>
        <v>49.42</v>
      </c>
      <c r="CR190" s="582">
        <v>0</v>
      </c>
      <c r="CS190" s="582">
        <v>0</v>
      </c>
      <c r="CT190" s="582">
        <v>0</v>
      </c>
      <c r="CU190" s="582">
        <v>49.42</v>
      </c>
      <c r="CV190" s="582">
        <v>4.9420000000000002</v>
      </c>
      <c r="CW190" s="582">
        <v>14.826000000000001</v>
      </c>
      <c r="CX190" s="582">
        <v>29.652000000000001</v>
      </c>
      <c r="CY190" s="809">
        <f t="shared" si="405"/>
        <v>0</v>
      </c>
      <c r="CZ190" s="582"/>
      <c r="DA190" s="582"/>
      <c r="DB190" s="582"/>
      <c r="DC190" s="582"/>
      <c r="DD190" s="582"/>
      <c r="DE190" s="582">
        <v>58.315599999999996</v>
      </c>
      <c r="DF190" s="582">
        <f t="shared" si="406"/>
        <v>58.315599999999996</v>
      </c>
      <c r="DG190" s="582"/>
      <c r="DH190" s="582"/>
      <c r="DI190" s="582"/>
      <c r="DJ190" s="582">
        <v>0</v>
      </c>
      <c r="DK190" s="582"/>
      <c r="DL190" s="582">
        <v>0</v>
      </c>
      <c r="DM190" s="582"/>
      <c r="DN190" s="582">
        <v>0</v>
      </c>
      <c r="DO190" s="582">
        <v>58.315599999999996</v>
      </c>
      <c r="DP190" s="582"/>
      <c r="DQ190" s="582">
        <v>5.8315599999999996</v>
      </c>
      <c r="DR190" s="582">
        <v>17.494679999999999</v>
      </c>
      <c r="DS190" s="582">
        <v>34.989359999999991</v>
      </c>
      <c r="DT190" s="582"/>
      <c r="DU190" s="582"/>
      <c r="DV190" s="582"/>
      <c r="DW190" s="582"/>
      <c r="DX190" s="582">
        <v>58.315599999999996</v>
      </c>
      <c r="DY190" s="582"/>
      <c r="DZ190" s="582"/>
      <c r="EA190" s="582"/>
      <c r="EB190" s="582"/>
      <c r="EC190" s="582"/>
      <c r="ED190" s="582">
        <f t="shared" si="407"/>
        <v>0</v>
      </c>
      <c r="EE190" s="582"/>
      <c r="EF190" s="582"/>
      <c r="EG190" s="582">
        <f t="shared" si="408"/>
        <v>0</v>
      </c>
      <c r="EH190" s="582">
        <f t="shared" si="408"/>
        <v>0</v>
      </c>
      <c r="EI190" s="582">
        <v>0</v>
      </c>
      <c r="EJ190" s="582">
        <v>0</v>
      </c>
      <c r="EK190" s="582">
        <v>0</v>
      </c>
      <c r="EL190" s="582">
        <v>0</v>
      </c>
      <c r="EM190" s="582">
        <v>0</v>
      </c>
      <c r="EN190" s="582">
        <v>0</v>
      </c>
      <c r="EO190" s="582">
        <v>0</v>
      </c>
      <c r="EP190" s="582"/>
      <c r="EQ190" s="582"/>
      <c r="ER190" s="582">
        <f t="shared" si="409"/>
        <v>49.42</v>
      </c>
      <c r="ES190" s="584"/>
      <c r="ET190" s="585">
        <f t="shared" si="410"/>
        <v>8.8956</v>
      </c>
      <c r="EU190" s="582">
        <f t="shared" si="411"/>
        <v>0</v>
      </c>
      <c r="EV190" s="582"/>
      <c r="EW190" s="587">
        <f t="shared" si="412"/>
        <v>5.3939457020029724E-6</v>
      </c>
      <c r="EX190" s="582">
        <f t="shared" si="443"/>
        <v>49.42</v>
      </c>
      <c r="EY190" s="582">
        <f t="shared" si="444"/>
        <v>0</v>
      </c>
      <c r="EZ190" s="582">
        <f t="shared" si="445"/>
        <v>0</v>
      </c>
      <c r="FA190" s="582">
        <f t="shared" si="446"/>
        <v>0</v>
      </c>
      <c r="FB190" s="582">
        <f t="shared" si="447"/>
        <v>0</v>
      </c>
      <c r="FC190" s="582"/>
      <c r="FD190" s="582">
        <f t="shared" si="448"/>
        <v>0</v>
      </c>
      <c r="FE190" s="582"/>
      <c r="FF190" s="582">
        <f t="shared" si="449"/>
        <v>0</v>
      </c>
      <c r="FG190" s="582"/>
      <c r="FH190" s="582"/>
      <c r="FI190" s="582"/>
      <c r="FJ190" s="582"/>
      <c r="FK190" s="582">
        <f t="shared" si="450"/>
        <v>58.315599999999996</v>
      </c>
      <c r="FL190" s="582">
        <f t="shared" si="451"/>
        <v>0</v>
      </c>
      <c r="FM190" s="582">
        <f t="shared" si="452"/>
        <v>0</v>
      </c>
      <c r="FN190" s="582">
        <f t="shared" si="453"/>
        <v>0</v>
      </c>
      <c r="FO190" s="582">
        <f t="shared" si="454"/>
        <v>0</v>
      </c>
      <c r="FP190" s="582"/>
      <c r="FQ190" s="582">
        <f t="shared" si="455"/>
        <v>0</v>
      </c>
      <c r="FR190" s="582"/>
      <c r="FS190" s="582">
        <f t="shared" si="456"/>
        <v>0</v>
      </c>
      <c r="FT190" s="582"/>
      <c r="FU190" s="582"/>
      <c r="FV190" s="582"/>
      <c r="FW190" s="582"/>
      <c r="FX190" s="582"/>
      <c r="FY190" s="581" t="s">
        <v>417</v>
      </c>
      <c r="FZ190" s="582"/>
      <c r="GA190" s="582"/>
      <c r="GB190" s="582"/>
      <c r="GC190" s="582"/>
      <c r="GD190" s="582"/>
      <c r="GE190" s="582"/>
      <c r="GF190" s="599" t="s">
        <v>417</v>
      </c>
      <c r="GG190" s="582" t="s">
        <v>417</v>
      </c>
      <c r="GH190" s="582" t="s">
        <v>417</v>
      </c>
      <c r="GI190" s="582" t="s">
        <v>417</v>
      </c>
      <c r="GJ190" s="582" t="s">
        <v>417</v>
      </c>
      <c r="GK190" s="581" t="s">
        <v>417</v>
      </c>
      <c r="GL190" s="581" t="s">
        <v>417</v>
      </c>
      <c r="GM190" s="581" t="s">
        <v>417</v>
      </c>
      <c r="GN190" s="589"/>
      <c r="GO190" s="809"/>
      <c r="GP190" s="809" t="s">
        <v>1062</v>
      </c>
      <c r="GQ190" s="685"/>
      <c r="GR190" s="1002"/>
      <c r="GS190" s="590"/>
      <c r="GT190" s="811">
        <v>2</v>
      </c>
      <c r="GU190" s="811">
        <v>2</v>
      </c>
      <c r="GV190" s="590"/>
      <c r="GW190" s="590"/>
      <c r="GX190" s="590"/>
      <c r="GY190" s="590"/>
      <c r="GZ190" s="312">
        <v>4</v>
      </c>
      <c r="HA190" s="814">
        <f t="shared" si="427"/>
        <v>0</v>
      </c>
      <c r="HB190" s="815">
        <f t="shared" si="428"/>
        <v>0</v>
      </c>
      <c r="HC190" s="816">
        <f t="shared" si="429"/>
        <v>0</v>
      </c>
      <c r="HD190" s="815">
        <f t="shared" si="430"/>
        <v>0</v>
      </c>
      <c r="HE190" s="814">
        <f t="shared" si="431"/>
        <v>0</v>
      </c>
      <c r="HF190" s="815">
        <f t="shared" si="432"/>
        <v>0</v>
      </c>
      <c r="HG190" s="816">
        <f t="shared" si="433"/>
        <v>0</v>
      </c>
      <c r="HH190" s="815">
        <f t="shared" si="434"/>
        <v>0</v>
      </c>
      <c r="HI190" s="591">
        <f t="shared" si="384"/>
        <v>0</v>
      </c>
      <c r="HL190" s="688">
        <f t="shared" si="375"/>
        <v>0</v>
      </c>
    </row>
    <row r="191" spans="1:220" s="592" customFormat="1" ht="36" outlineLevel="1">
      <c r="A191" s="578" t="s">
        <v>386</v>
      </c>
      <c r="B191" s="579"/>
      <c r="C191" s="580">
        <v>150</v>
      </c>
      <c r="D191" s="580"/>
      <c r="E191" s="580"/>
      <c r="F191" s="272" t="s">
        <v>283</v>
      </c>
      <c r="G191" s="270"/>
      <c r="H191" s="270"/>
      <c r="I191" s="270"/>
      <c r="J191" s="581">
        <v>2011</v>
      </c>
      <c r="K191" s="581">
        <v>2011</v>
      </c>
      <c r="L191" s="581" t="s">
        <v>419</v>
      </c>
      <c r="M191" s="581" t="s">
        <v>419</v>
      </c>
      <c r="N191" s="581" t="s">
        <v>419</v>
      </c>
      <c r="O191" s="581" t="s">
        <v>419</v>
      </c>
      <c r="P191" s="273"/>
      <c r="Q191" s="273"/>
      <c r="R191" s="273"/>
      <c r="S191" s="273"/>
      <c r="T191" s="273"/>
      <c r="U191" s="582"/>
      <c r="V191" s="582"/>
      <c r="W191" s="582"/>
      <c r="X191" s="582"/>
      <c r="Y191" s="583"/>
      <c r="Z191" s="582"/>
      <c r="AA191" s="582"/>
      <c r="AB191" s="582"/>
      <c r="AC191" s="583"/>
      <c r="AD191" s="583"/>
      <c r="AE191" s="583"/>
      <c r="AF191" s="583"/>
      <c r="AG191" s="582">
        <f t="shared" si="391"/>
        <v>0</v>
      </c>
      <c r="AH191" s="582">
        <f t="shared" si="392"/>
        <v>0</v>
      </c>
      <c r="AI191" s="582">
        <f t="shared" si="393"/>
        <v>0</v>
      </c>
      <c r="AJ191" s="582">
        <f t="shared" si="394"/>
        <v>0</v>
      </c>
      <c r="AK191" s="582">
        <f t="shared" si="435"/>
        <v>0</v>
      </c>
      <c r="AL191" s="582">
        <f t="shared" si="436"/>
        <v>0</v>
      </c>
      <c r="AM191" s="582"/>
      <c r="AN191" s="582"/>
      <c r="AO191" s="582">
        <f t="shared" si="437"/>
        <v>0</v>
      </c>
      <c r="AP191" s="582">
        <f t="shared" si="438"/>
        <v>0</v>
      </c>
      <c r="AQ191" s="582"/>
      <c r="AR191" s="582"/>
      <c r="AS191" s="582">
        <f t="shared" si="439"/>
        <v>0</v>
      </c>
      <c r="AT191" s="582">
        <f t="shared" si="440"/>
        <v>0</v>
      </c>
      <c r="AU191" s="582"/>
      <c r="AV191" s="582"/>
      <c r="AW191" s="582">
        <f t="shared" si="441"/>
        <v>0</v>
      </c>
      <c r="AX191" s="582">
        <f t="shared" si="442"/>
        <v>0</v>
      </c>
      <c r="AY191" s="582"/>
      <c r="AZ191" s="582"/>
      <c r="BA191" s="582"/>
      <c r="BB191" s="582"/>
      <c r="BC191" s="582"/>
      <c r="BD191" s="582"/>
      <c r="BE191" s="582"/>
      <c r="BF191" s="582"/>
      <c r="BG191" s="582"/>
      <c r="BH191" s="582"/>
      <c r="BI191" s="582">
        <v>0</v>
      </c>
      <c r="BJ191" s="582">
        <v>0</v>
      </c>
      <c r="BK191" s="582"/>
      <c r="BL191" s="582"/>
      <c r="BM191" s="582"/>
      <c r="BN191" s="582"/>
      <c r="BO191" s="582"/>
      <c r="BP191" s="582"/>
      <c r="BQ191" s="582"/>
      <c r="BR191" s="582"/>
      <c r="BS191" s="582"/>
      <c r="BT191" s="582"/>
      <c r="BU191" s="582">
        <f t="shared" si="403"/>
        <v>192.5</v>
      </c>
      <c r="BV191" s="582">
        <v>192.5</v>
      </c>
      <c r="BW191" s="582">
        <v>0</v>
      </c>
      <c r="BX191" s="582">
        <v>0</v>
      </c>
      <c r="BY191" s="582">
        <v>0</v>
      </c>
      <c r="BZ191" s="582">
        <v>192.5</v>
      </c>
      <c r="CA191" s="582"/>
      <c r="CB191" s="582"/>
      <c r="CC191" s="581" t="s">
        <v>425</v>
      </c>
      <c r="CD191" s="582">
        <v>0</v>
      </c>
      <c r="CE191" s="582">
        <v>0</v>
      </c>
      <c r="CF191" s="581">
        <v>0</v>
      </c>
      <c r="CG191" s="581">
        <v>0</v>
      </c>
      <c r="CH191" s="582"/>
      <c r="CI191" s="582"/>
      <c r="CJ191" s="582"/>
      <c r="CK191" s="582"/>
      <c r="CL191" s="582"/>
      <c r="CM191" s="582">
        <v>192.5</v>
      </c>
      <c r="CN191" s="582">
        <v>192.5</v>
      </c>
      <c r="CO191" s="582"/>
      <c r="CP191" s="582">
        <v>192.5</v>
      </c>
      <c r="CQ191" s="582">
        <f t="shared" si="404"/>
        <v>192.5</v>
      </c>
      <c r="CR191" s="582">
        <v>0</v>
      </c>
      <c r="CS191" s="582">
        <v>38.5</v>
      </c>
      <c r="CT191" s="582">
        <v>57.75</v>
      </c>
      <c r="CU191" s="582">
        <v>96.25</v>
      </c>
      <c r="CV191" s="582">
        <v>9.625</v>
      </c>
      <c r="CW191" s="582">
        <v>28.875</v>
      </c>
      <c r="CX191" s="582">
        <v>57.75</v>
      </c>
      <c r="CY191" s="809">
        <f t="shared" si="405"/>
        <v>0</v>
      </c>
      <c r="CZ191" s="582"/>
      <c r="DA191" s="582"/>
      <c r="DB191" s="582"/>
      <c r="DC191" s="582"/>
      <c r="DD191" s="582"/>
      <c r="DE191" s="582">
        <v>227.15</v>
      </c>
      <c r="DF191" s="582">
        <f t="shared" si="406"/>
        <v>227.15</v>
      </c>
      <c r="DG191" s="582"/>
      <c r="DH191" s="582"/>
      <c r="DI191" s="582"/>
      <c r="DJ191" s="582">
        <v>0</v>
      </c>
      <c r="DK191" s="582"/>
      <c r="DL191" s="582">
        <v>45.430000000000007</v>
      </c>
      <c r="DM191" s="582"/>
      <c r="DN191" s="582">
        <v>68.144999999999996</v>
      </c>
      <c r="DO191" s="582">
        <v>113.575</v>
      </c>
      <c r="DP191" s="582"/>
      <c r="DQ191" s="582">
        <v>11.3575</v>
      </c>
      <c r="DR191" s="582">
        <v>34.072499999999998</v>
      </c>
      <c r="DS191" s="582">
        <v>68.14500000000001</v>
      </c>
      <c r="DT191" s="582"/>
      <c r="DU191" s="582"/>
      <c r="DV191" s="582"/>
      <c r="DW191" s="582"/>
      <c r="DX191" s="582">
        <v>227.15</v>
      </c>
      <c r="DY191" s="582"/>
      <c r="DZ191" s="582"/>
      <c r="EA191" s="582"/>
      <c r="EB191" s="582"/>
      <c r="EC191" s="582"/>
      <c r="ED191" s="582">
        <f t="shared" si="407"/>
        <v>0</v>
      </c>
      <c r="EE191" s="582"/>
      <c r="EF191" s="582"/>
      <c r="EG191" s="582">
        <f t="shared" si="408"/>
        <v>0</v>
      </c>
      <c r="EH191" s="582">
        <f t="shared" si="408"/>
        <v>0</v>
      </c>
      <c r="EI191" s="582"/>
      <c r="EJ191" s="582"/>
      <c r="EK191" s="582"/>
      <c r="EL191" s="582">
        <v>0</v>
      </c>
      <c r="EM191" s="582">
        <v>0</v>
      </c>
      <c r="EN191" s="582">
        <v>0</v>
      </c>
      <c r="EO191" s="582">
        <v>0</v>
      </c>
      <c r="EP191" s="582"/>
      <c r="EQ191" s="582"/>
      <c r="ER191" s="582">
        <f t="shared" si="409"/>
        <v>192.5</v>
      </c>
      <c r="ES191" s="584"/>
      <c r="ET191" s="585">
        <f t="shared" si="410"/>
        <v>34.65</v>
      </c>
      <c r="EU191" s="582">
        <f t="shared" si="411"/>
        <v>0</v>
      </c>
      <c r="EV191" s="582"/>
      <c r="EW191" s="587">
        <f t="shared" si="412"/>
        <v>2.101041172876512E-5</v>
      </c>
      <c r="EX191" s="582">
        <f t="shared" si="443"/>
        <v>192.5</v>
      </c>
      <c r="EY191" s="582">
        <f t="shared" si="444"/>
        <v>0</v>
      </c>
      <c r="EZ191" s="582">
        <f t="shared" si="445"/>
        <v>0</v>
      </c>
      <c r="FA191" s="582">
        <f t="shared" si="446"/>
        <v>0</v>
      </c>
      <c r="FB191" s="582">
        <f t="shared" si="447"/>
        <v>0</v>
      </c>
      <c r="FC191" s="582"/>
      <c r="FD191" s="582">
        <f t="shared" si="448"/>
        <v>0</v>
      </c>
      <c r="FE191" s="582"/>
      <c r="FF191" s="582">
        <f t="shared" si="449"/>
        <v>0</v>
      </c>
      <c r="FG191" s="582"/>
      <c r="FH191" s="582"/>
      <c r="FI191" s="582"/>
      <c r="FJ191" s="582"/>
      <c r="FK191" s="582">
        <f t="shared" si="450"/>
        <v>227.15</v>
      </c>
      <c r="FL191" s="582">
        <f t="shared" si="451"/>
        <v>0</v>
      </c>
      <c r="FM191" s="582">
        <f t="shared" si="452"/>
        <v>0</v>
      </c>
      <c r="FN191" s="582">
        <f t="shared" si="453"/>
        <v>0</v>
      </c>
      <c r="FO191" s="582">
        <f t="shared" si="454"/>
        <v>0</v>
      </c>
      <c r="FP191" s="582"/>
      <c r="FQ191" s="582">
        <f t="shared" si="455"/>
        <v>0</v>
      </c>
      <c r="FR191" s="582"/>
      <c r="FS191" s="582">
        <f t="shared" si="456"/>
        <v>0</v>
      </c>
      <c r="FT191" s="582"/>
      <c r="FU191" s="582"/>
      <c r="FV191" s="582"/>
      <c r="FW191" s="582"/>
      <c r="FX191" s="582"/>
      <c r="FY191" s="581" t="s">
        <v>417</v>
      </c>
      <c r="FZ191" s="582"/>
      <c r="GA191" s="582"/>
      <c r="GB191" s="582"/>
      <c r="GC191" s="582"/>
      <c r="GD191" s="582"/>
      <c r="GE191" s="582"/>
      <c r="GF191" s="599" t="s">
        <v>417</v>
      </c>
      <c r="GG191" s="582" t="s">
        <v>417</v>
      </c>
      <c r="GH191" s="582" t="s">
        <v>417</v>
      </c>
      <c r="GI191" s="582" t="s">
        <v>417</v>
      </c>
      <c r="GJ191" s="582" t="s">
        <v>417</v>
      </c>
      <c r="GK191" s="581" t="s">
        <v>419</v>
      </c>
      <c r="GL191" s="581" t="s">
        <v>419</v>
      </c>
      <c r="GM191" s="581" t="s">
        <v>419</v>
      </c>
      <c r="GN191" s="589"/>
      <c r="GO191" s="809"/>
      <c r="GP191" s="809" t="s">
        <v>1062</v>
      </c>
      <c r="GQ191" s="685"/>
      <c r="GR191" s="1002"/>
      <c r="GS191" s="590"/>
      <c r="GT191" s="811">
        <v>2</v>
      </c>
      <c r="GU191" s="811">
        <v>2</v>
      </c>
      <c r="GV191" s="590"/>
      <c r="GW191" s="590"/>
      <c r="GX191" s="590"/>
      <c r="GY191" s="590"/>
      <c r="GZ191" s="312">
        <v>4</v>
      </c>
      <c r="HA191" s="814">
        <f t="shared" si="427"/>
        <v>0</v>
      </c>
      <c r="HB191" s="815">
        <f t="shared" si="428"/>
        <v>0</v>
      </c>
      <c r="HC191" s="816">
        <f t="shared" si="429"/>
        <v>0</v>
      </c>
      <c r="HD191" s="815">
        <f t="shared" si="430"/>
        <v>0</v>
      </c>
      <c r="HE191" s="814">
        <f t="shared" si="431"/>
        <v>0</v>
      </c>
      <c r="HF191" s="815">
        <f t="shared" si="432"/>
        <v>0</v>
      </c>
      <c r="HG191" s="816">
        <f t="shared" si="433"/>
        <v>0</v>
      </c>
      <c r="HH191" s="815">
        <f t="shared" si="434"/>
        <v>0</v>
      </c>
      <c r="HI191" s="591">
        <f t="shared" si="384"/>
        <v>0</v>
      </c>
      <c r="HL191" s="688">
        <f t="shared" si="375"/>
        <v>0</v>
      </c>
    </row>
    <row r="192" spans="1:220" s="592" customFormat="1" ht="36" outlineLevel="1">
      <c r="A192" s="578" t="s">
        <v>386</v>
      </c>
      <c r="B192" s="579"/>
      <c r="C192" s="580">
        <v>151</v>
      </c>
      <c r="D192" s="580"/>
      <c r="E192" s="580"/>
      <c r="F192" s="272" t="s">
        <v>284</v>
      </c>
      <c r="G192" s="270"/>
      <c r="H192" s="270"/>
      <c r="I192" s="270"/>
      <c r="J192" s="581">
        <v>2011</v>
      </c>
      <c r="K192" s="581">
        <v>2011</v>
      </c>
      <c r="L192" s="581" t="s">
        <v>419</v>
      </c>
      <c r="M192" s="581" t="s">
        <v>419</v>
      </c>
      <c r="N192" s="581" t="s">
        <v>419</v>
      </c>
      <c r="O192" s="581" t="s">
        <v>419</v>
      </c>
      <c r="P192" s="273"/>
      <c r="Q192" s="273"/>
      <c r="R192" s="273"/>
      <c r="S192" s="273"/>
      <c r="T192" s="273"/>
      <c r="U192" s="582"/>
      <c r="V192" s="582"/>
      <c r="W192" s="582"/>
      <c r="X192" s="582"/>
      <c r="Y192" s="583"/>
      <c r="Z192" s="582"/>
      <c r="AA192" s="582"/>
      <c r="AB192" s="582"/>
      <c r="AC192" s="583"/>
      <c r="AD192" s="583"/>
      <c r="AE192" s="583"/>
      <c r="AF192" s="583"/>
      <c r="AG192" s="582">
        <f t="shared" si="391"/>
        <v>0</v>
      </c>
      <c r="AH192" s="582">
        <f t="shared" si="392"/>
        <v>0</v>
      </c>
      <c r="AI192" s="582">
        <f t="shared" si="393"/>
        <v>0</v>
      </c>
      <c r="AJ192" s="582">
        <f t="shared" si="394"/>
        <v>0</v>
      </c>
      <c r="AK192" s="582">
        <f t="shared" si="435"/>
        <v>0</v>
      </c>
      <c r="AL192" s="582">
        <f t="shared" si="436"/>
        <v>0</v>
      </c>
      <c r="AM192" s="582"/>
      <c r="AN192" s="582"/>
      <c r="AO192" s="582">
        <f t="shared" si="437"/>
        <v>0</v>
      </c>
      <c r="AP192" s="582">
        <f t="shared" si="438"/>
        <v>0</v>
      </c>
      <c r="AQ192" s="582"/>
      <c r="AR192" s="582"/>
      <c r="AS192" s="582">
        <f t="shared" si="439"/>
        <v>0</v>
      </c>
      <c r="AT192" s="582">
        <f t="shared" si="440"/>
        <v>0</v>
      </c>
      <c r="AU192" s="582"/>
      <c r="AV192" s="582"/>
      <c r="AW192" s="582">
        <f t="shared" si="441"/>
        <v>0</v>
      </c>
      <c r="AX192" s="582">
        <f t="shared" si="442"/>
        <v>0</v>
      </c>
      <c r="AY192" s="582"/>
      <c r="AZ192" s="582"/>
      <c r="BA192" s="582"/>
      <c r="BB192" s="582"/>
      <c r="BC192" s="582"/>
      <c r="BD192" s="582"/>
      <c r="BE192" s="582"/>
      <c r="BF192" s="582"/>
      <c r="BG192" s="582"/>
      <c r="BH192" s="582"/>
      <c r="BI192" s="582">
        <v>0</v>
      </c>
      <c r="BJ192" s="582">
        <v>0</v>
      </c>
      <c r="BK192" s="582"/>
      <c r="BL192" s="582"/>
      <c r="BM192" s="582"/>
      <c r="BN192" s="582"/>
      <c r="BO192" s="582"/>
      <c r="BP192" s="582"/>
      <c r="BQ192" s="582"/>
      <c r="BR192" s="582"/>
      <c r="BS192" s="582"/>
      <c r="BT192" s="582"/>
      <c r="BU192" s="582">
        <f t="shared" si="403"/>
        <v>194</v>
      </c>
      <c r="BV192" s="582">
        <v>194</v>
      </c>
      <c r="BW192" s="582">
        <v>0</v>
      </c>
      <c r="BX192" s="582">
        <v>0</v>
      </c>
      <c r="BY192" s="582">
        <v>0</v>
      </c>
      <c r="BZ192" s="582">
        <v>194</v>
      </c>
      <c r="CA192" s="582"/>
      <c r="CB192" s="582"/>
      <c r="CC192" s="581" t="s">
        <v>425</v>
      </c>
      <c r="CD192" s="582">
        <v>0</v>
      </c>
      <c r="CE192" s="582">
        <v>0</v>
      </c>
      <c r="CF192" s="581">
        <v>0</v>
      </c>
      <c r="CG192" s="581">
        <v>0</v>
      </c>
      <c r="CH192" s="582"/>
      <c r="CI192" s="582"/>
      <c r="CJ192" s="582"/>
      <c r="CK192" s="582"/>
      <c r="CL192" s="582"/>
      <c r="CM192" s="582">
        <v>194</v>
      </c>
      <c r="CN192" s="582">
        <v>194</v>
      </c>
      <c r="CO192" s="582"/>
      <c r="CP192" s="582">
        <v>194</v>
      </c>
      <c r="CQ192" s="582">
        <f t="shared" si="404"/>
        <v>194</v>
      </c>
      <c r="CR192" s="582">
        <v>0</v>
      </c>
      <c r="CS192" s="582">
        <v>38.800000000000004</v>
      </c>
      <c r="CT192" s="582">
        <v>58.199999999999996</v>
      </c>
      <c r="CU192" s="582">
        <v>97</v>
      </c>
      <c r="CV192" s="582">
        <v>9.6999999999999993</v>
      </c>
      <c r="CW192" s="582">
        <v>29.1</v>
      </c>
      <c r="CX192" s="582">
        <v>58.199999999999996</v>
      </c>
      <c r="CY192" s="809">
        <f t="shared" si="405"/>
        <v>0</v>
      </c>
      <c r="CZ192" s="582"/>
      <c r="DA192" s="582"/>
      <c r="DB192" s="582"/>
      <c r="DC192" s="582"/>
      <c r="DD192" s="582"/>
      <c r="DE192" s="582">
        <v>228.92</v>
      </c>
      <c r="DF192" s="582">
        <f t="shared" si="406"/>
        <v>228.92</v>
      </c>
      <c r="DG192" s="582"/>
      <c r="DH192" s="582"/>
      <c r="DI192" s="582"/>
      <c r="DJ192" s="582">
        <v>0</v>
      </c>
      <c r="DK192" s="582"/>
      <c r="DL192" s="582">
        <v>45.783999999999999</v>
      </c>
      <c r="DM192" s="582"/>
      <c r="DN192" s="582">
        <v>68.675999999999988</v>
      </c>
      <c r="DO192" s="582">
        <v>114.46000000000001</v>
      </c>
      <c r="DP192" s="582"/>
      <c r="DQ192" s="582">
        <v>11.446000000000002</v>
      </c>
      <c r="DR192" s="582">
        <v>34.338000000000001</v>
      </c>
      <c r="DS192" s="582">
        <v>68.676000000000016</v>
      </c>
      <c r="DT192" s="582"/>
      <c r="DU192" s="582"/>
      <c r="DV192" s="582"/>
      <c r="DW192" s="582"/>
      <c r="DX192" s="582">
        <v>228.92</v>
      </c>
      <c r="DY192" s="582"/>
      <c r="DZ192" s="582"/>
      <c r="EA192" s="582"/>
      <c r="EB192" s="582"/>
      <c r="EC192" s="582"/>
      <c r="ED192" s="582">
        <f t="shared" si="407"/>
        <v>0</v>
      </c>
      <c r="EE192" s="582"/>
      <c r="EF192" s="582"/>
      <c r="EG192" s="582">
        <f t="shared" si="408"/>
        <v>0</v>
      </c>
      <c r="EH192" s="582">
        <f t="shared" si="408"/>
        <v>0</v>
      </c>
      <c r="EI192" s="582"/>
      <c r="EJ192" s="582"/>
      <c r="EK192" s="582"/>
      <c r="EL192" s="582">
        <v>0</v>
      </c>
      <c r="EM192" s="582">
        <v>0</v>
      </c>
      <c r="EN192" s="582">
        <v>0</v>
      </c>
      <c r="EO192" s="582">
        <v>0</v>
      </c>
      <c r="EP192" s="582"/>
      <c r="EQ192" s="582"/>
      <c r="ER192" s="582">
        <f t="shared" si="409"/>
        <v>194</v>
      </c>
      <c r="ES192" s="584"/>
      <c r="ET192" s="585">
        <f t="shared" si="410"/>
        <v>34.92</v>
      </c>
      <c r="EU192" s="582">
        <f t="shared" si="411"/>
        <v>0</v>
      </c>
      <c r="EV192" s="582"/>
      <c r="EW192" s="587">
        <f t="shared" si="412"/>
        <v>2.1174129222755496E-5</v>
      </c>
      <c r="EX192" s="582">
        <f t="shared" si="443"/>
        <v>194</v>
      </c>
      <c r="EY192" s="582">
        <f t="shared" si="444"/>
        <v>0</v>
      </c>
      <c r="EZ192" s="582">
        <f t="shared" si="445"/>
        <v>0</v>
      </c>
      <c r="FA192" s="582">
        <f t="shared" si="446"/>
        <v>0</v>
      </c>
      <c r="FB192" s="582">
        <f t="shared" si="447"/>
        <v>0</v>
      </c>
      <c r="FC192" s="582"/>
      <c r="FD192" s="582">
        <f t="shared" si="448"/>
        <v>0</v>
      </c>
      <c r="FE192" s="582"/>
      <c r="FF192" s="582">
        <f t="shared" si="449"/>
        <v>0</v>
      </c>
      <c r="FG192" s="582"/>
      <c r="FH192" s="582"/>
      <c r="FI192" s="582"/>
      <c r="FJ192" s="582"/>
      <c r="FK192" s="582">
        <f t="shared" si="450"/>
        <v>228.92</v>
      </c>
      <c r="FL192" s="582">
        <f t="shared" si="451"/>
        <v>0</v>
      </c>
      <c r="FM192" s="582">
        <f t="shared" si="452"/>
        <v>0</v>
      </c>
      <c r="FN192" s="582">
        <f t="shared" si="453"/>
        <v>0</v>
      </c>
      <c r="FO192" s="582">
        <f t="shared" si="454"/>
        <v>0</v>
      </c>
      <c r="FP192" s="582"/>
      <c r="FQ192" s="582">
        <f t="shared" si="455"/>
        <v>0</v>
      </c>
      <c r="FR192" s="582"/>
      <c r="FS192" s="582">
        <f t="shared" si="456"/>
        <v>0</v>
      </c>
      <c r="FT192" s="582"/>
      <c r="FU192" s="582"/>
      <c r="FV192" s="582"/>
      <c r="FW192" s="582"/>
      <c r="FX192" s="582"/>
      <c r="FY192" s="581" t="s">
        <v>417</v>
      </c>
      <c r="FZ192" s="582"/>
      <c r="GA192" s="582"/>
      <c r="GB192" s="582"/>
      <c r="GC192" s="582"/>
      <c r="GD192" s="582"/>
      <c r="GE192" s="582"/>
      <c r="GF192" s="599" t="s">
        <v>417</v>
      </c>
      <c r="GG192" s="582" t="s">
        <v>417</v>
      </c>
      <c r="GH192" s="582" t="s">
        <v>417</v>
      </c>
      <c r="GI192" s="582" t="s">
        <v>417</v>
      </c>
      <c r="GJ192" s="582" t="s">
        <v>417</v>
      </c>
      <c r="GK192" s="581" t="s">
        <v>419</v>
      </c>
      <c r="GL192" s="581" t="s">
        <v>419</v>
      </c>
      <c r="GM192" s="581" t="s">
        <v>419</v>
      </c>
      <c r="GN192" s="589"/>
      <c r="GO192" s="809"/>
      <c r="GP192" s="809" t="s">
        <v>1062</v>
      </c>
      <c r="GQ192" s="685"/>
      <c r="GR192" s="1002"/>
      <c r="GS192" s="590"/>
      <c r="GT192" s="811">
        <v>2</v>
      </c>
      <c r="GU192" s="811">
        <v>2</v>
      </c>
      <c r="GV192" s="590"/>
      <c r="GW192" s="590"/>
      <c r="GX192" s="590"/>
      <c r="GY192" s="590"/>
      <c r="GZ192" s="312">
        <v>4</v>
      </c>
      <c r="HA192" s="814">
        <f t="shared" si="427"/>
        <v>0</v>
      </c>
      <c r="HB192" s="815">
        <f t="shared" si="428"/>
        <v>0</v>
      </c>
      <c r="HC192" s="816">
        <f t="shared" si="429"/>
        <v>0</v>
      </c>
      <c r="HD192" s="815">
        <f t="shared" si="430"/>
        <v>0</v>
      </c>
      <c r="HE192" s="814">
        <f t="shared" si="431"/>
        <v>0</v>
      </c>
      <c r="HF192" s="815">
        <f t="shared" si="432"/>
        <v>0</v>
      </c>
      <c r="HG192" s="816">
        <f t="shared" si="433"/>
        <v>0</v>
      </c>
      <c r="HH192" s="815">
        <f t="shared" si="434"/>
        <v>0</v>
      </c>
      <c r="HI192" s="591">
        <f t="shared" si="384"/>
        <v>0</v>
      </c>
      <c r="HL192" s="688">
        <f t="shared" si="375"/>
        <v>0</v>
      </c>
    </row>
    <row r="193" spans="1:220" s="592" customFormat="1" ht="36" outlineLevel="1">
      <c r="A193" s="578" t="s">
        <v>386</v>
      </c>
      <c r="B193" s="579"/>
      <c r="C193" s="580">
        <v>152</v>
      </c>
      <c r="D193" s="580"/>
      <c r="E193" s="580"/>
      <c r="F193" s="272" t="s">
        <v>285</v>
      </c>
      <c r="G193" s="270"/>
      <c r="H193" s="270"/>
      <c r="I193" s="270"/>
      <c r="J193" s="581">
        <v>2011</v>
      </c>
      <c r="K193" s="581">
        <v>2011</v>
      </c>
      <c r="L193" s="581" t="s">
        <v>419</v>
      </c>
      <c r="M193" s="581" t="s">
        <v>419</v>
      </c>
      <c r="N193" s="581" t="s">
        <v>419</v>
      </c>
      <c r="O193" s="581" t="s">
        <v>419</v>
      </c>
      <c r="P193" s="273"/>
      <c r="Q193" s="273"/>
      <c r="R193" s="273"/>
      <c r="S193" s="273"/>
      <c r="T193" s="273"/>
      <c r="U193" s="582"/>
      <c r="V193" s="582"/>
      <c r="W193" s="582"/>
      <c r="X193" s="582"/>
      <c r="Y193" s="583"/>
      <c r="Z193" s="582"/>
      <c r="AA193" s="582"/>
      <c r="AB193" s="582"/>
      <c r="AC193" s="583"/>
      <c r="AD193" s="583"/>
      <c r="AE193" s="583"/>
      <c r="AF193" s="583"/>
      <c r="AG193" s="582">
        <f t="shared" si="391"/>
        <v>0</v>
      </c>
      <c r="AH193" s="582">
        <f t="shared" si="392"/>
        <v>0</v>
      </c>
      <c r="AI193" s="582">
        <f t="shared" si="393"/>
        <v>0</v>
      </c>
      <c r="AJ193" s="582">
        <f t="shared" si="394"/>
        <v>0</v>
      </c>
      <c r="AK193" s="582">
        <f t="shared" si="435"/>
        <v>0</v>
      </c>
      <c r="AL193" s="582">
        <f t="shared" si="436"/>
        <v>0</v>
      </c>
      <c r="AM193" s="582"/>
      <c r="AN193" s="582"/>
      <c r="AO193" s="582">
        <f t="shared" si="437"/>
        <v>0</v>
      </c>
      <c r="AP193" s="582">
        <f t="shared" si="438"/>
        <v>0</v>
      </c>
      <c r="AQ193" s="582"/>
      <c r="AR193" s="582"/>
      <c r="AS193" s="582">
        <f t="shared" si="439"/>
        <v>0</v>
      </c>
      <c r="AT193" s="582">
        <f t="shared" si="440"/>
        <v>0</v>
      </c>
      <c r="AU193" s="582"/>
      <c r="AV193" s="582"/>
      <c r="AW193" s="582">
        <f t="shared" si="441"/>
        <v>0</v>
      </c>
      <c r="AX193" s="582">
        <f t="shared" si="442"/>
        <v>0</v>
      </c>
      <c r="AY193" s="582"/>
      <c r="AZ193" s="582"/>
      <c r="BA193" s="582"/>
      <c r="BB193" s="582"/>
      <c r="BC193" s="582"/>
      <c r="BD193" s="582"/>
      <c r="BE193" s="582"/>
      <c r="BF193" s="582"/>
      <c r="BG193" s="582"/>
      <c r="BH193" s="582"/>
      <c r="BI193" s="582">
        <v>0</v>
      </c>
      <c r="BJ193" s="582">
        <v>0</v>
      </c>
      <c r="BK193" s="582"/>
      <c r="BL193" s="582"/>
      <c r="BM193" s="582"/>
      <c r="BN193" s="582"/>
      <c r="BO193" s="582"/>
      <c r="BP193" s="582"/>
      <c r="BQ193" s="582"/>
      <c r="BR193" s="582"/>
      <c r="BS193" s="582"/>
      <c r="BT193" s="582"/>
      <c r="BU193" s="582">
        <f t="shared" si="403"/>
        <v>240</v>
      </c>
      <c r="BV193" s="582">
        <v>240</v>
      </c>
      <c r="BW193" s="582">
        <v>0</v>
      </c>
      <c r="BX193" s="582">
        <v>0</v>
      </c>
      <c r="BY193" s="582">
        <v>0</v>
      </c>
      <c r="BZ193" s="582">
        <v>240</v>
      </c>
      <c r="CA193" s="582"/>
      <c r="CB193" s="582"/>
      <c r="CC193" s="581" t="s">
        <v>425</v>
      </c>
      <c r="CD193" s="582">
        <v>0</v>
      </c>
      <c r="CE193" s="582">
        <v>0</v>
      </c>
      <c r="CF193" s="581">
        <v>0</v>
      </c>
      <c r="CG193" s="581">
        <v>0</v>
      </c>
      <c r="CH193" s="582"/>
      <c r="CI193" s="582"/>
      <c r="CJ193" s="582"/>
      <c r="CK193" s="582"/>
      <c r="CL193" s="582"/>
      <c r="CM193" s="582">
        <v>240</v>
      </c>
      <c r="CN193" s="582">
        <v>240</v>
      </c>
      <c r="CO193" s="582"/>
      <c r="CP193" s="582">
        <v>240</v>
      </c>
      <c r="CQ193" s="582">
        <f t="shared" si="404"/>
        <v>240</v>
      </c>
      <c r="CR193" s="582">
        <v>0</v>
      </c>
      <c r="CS193" s="582">
        <v>48</v>
      </c>
      <c r="CT193" s="582">
        <v>72</v>
      </c>
      <c r="CU193" s="582">
        <v>120</v>
      </c>
      <c r="CV193" s="582">
        <v>12</v>
      </c>
      <c r="CW193" s="582">
        <v>36</v>
      </c>
      <c r="CX193" s="582">
        <v>72</v>
      </c>
      <c r="CY193" s="809">
        <f t="shared" si="405"/>
        <v>0</v>
      </c>
      <c r="CZ193" s="582"/>
      <c r="DA193" s="582"/>
      <c r="DB193" s="582"/>
      <c r="DC193" s="582"/>
      <c r="DD193" s="582"/>
      <c r="DE193" s="582">
        <v>283.2</v>
      </c>
      <c r="DF193" s="582">
        <f t="shared" si="406"/>
        <v>283.2</v>
      </c>
      <c r="DG193" s="582"/>
      <c r="DH193" s="582"/>
      <c r="DI193" s="582"/>
      <c r="DJ193" s="582">
        <v>0</v>
      </c>
      <c r="DK193" s="582"/>
      <c r="DL193" s="582">
        <v>56.64</v>
      </c>
      <c r="DM193" s="582"/>
      <c r="DN193" s="582">
        <v>84.96</v>
      </c>
      <c r="DO193" s="582">
        <v>141.6</v>
      </c>
      <c r="DP193" s="582"/>
      <c r="DQ193" s="582">
        <v>14.16</v>
      </c>
      <c r="DR193" s="582">
        <v>42.48</v>
      </c>
      <c r="DS193" s="582">
        <v>84.960000000000008</v>
      </c>
      <c r="DT193" s="582"/>
      <c r="DU193" s="582"/>
      <c r="DV193" s="582"/>
      <c r="DW193" s="582"/>
      <c r="DX193" s="582">
        <v>283.2</v>
      </c>
      <c r="DY193" s="582"/>
      <c r="DZ193" s="582"/>
      <c r="EA193" s="582"/>
      <c r="EB193" s="582"/>
      <c r="EC193" s="582"/>
      <c r="ED193" s="582">
        <f t="shared" si="407"/>
        <v>0</v>
      </c>
      <c r="EE193" s="582"/>
      <c r="EF193" s="582"/>
      <c r="EG193" s="582">
        <f t="shared" si="408"/>
        <v>0</v>
      </c>
      <c r="EH193" s="582">
        <f t="shared" si="408"/>
        <v>0</v>
      </c>
      <c r="EI193" s="582"/>
      <c r="EJ193" s="582"/>
      <c r="EK193" s="582"/>
      <c r="EL193" s="582">
        <v>0</v>
      </c>
      <c r="EM193" s="582">
        <v>0</v>
      </c>
      <c r="EN193" s="582">
        <v>0</v>
      </c>
      <c r="EO193" s="582">
        <v>0</v>
      </c>
      <c r="EP193" s="582"/>
      <c r="EQ193" s="582"/>
      <c r="ER193" s="582">
        <f t="shared" si="409"/>
        <v>240</v>
      </c>
      <c r="ES193" s="584"/>
      <c r="ET193" s="585">
        <f t="shared" si="410"/>
        <v>43.199999999999996</v>
      </c>
      <c r="EU193" s="582">
        <f t="shared" si="411"/>
        <v>0</v>
      </c>
      <c r="EV193" s="582"/>
      <c r="EW193" s="587">
        <f t="shared" si="412"/>
        <v>2.6194799038460408E-5</v>
      </c>
      <c r="EX193" s="582">
        <f t="shared" si="443"/>
        <v>240</v>
      </c>
      <c r="EY193" s="582">
        <f t="shared" si="444"/>
        <v>0</v>
      </c>
      <c r="EZ193" s="582">
        <f t="shared" si="445"/>
        <v>0</v>
      </c>
      <c r="FA193" s="582">
        <f t="shared" si="446"/>
        <v>0</v>
      </c>
      <c r="FB193" s="582">
        <f t="shared" si="447"/>
        <v>0</v>
      </c>
      <c r="FC193" s="582"/>
      <c r="FD193" s="582">
        <f t="shared" si="448"/>
        <v>0</v>
      </c>
      <c r="FE193" s="582"/>
      <c r="FF193" s="582">
        <f t="shared" si="449"/>
        <v>0</v>
      </c>
      <c r="FG193" s="582"/>
      <c r="FH193" s="582"/>
      <c r="FI193" s="582"/>
      <c r="FJ193" s="582"/>
      <c r="FK193" s="582">
        <f t="shared" si="450"/>
        <v>283.2</v>
      </c>
      <c r="FL193" s="582">
        <f t="shared" si="451"/>
        <v>0</v>
      </c>
      <c r="FM193" s="582">
        <f t="shared" si="452"/>
        <v>0</v>
      </c>
      <c r="FN193" s="582">
        <f t="shared" si="453"/>
        <v>0</v>
      </c>
      <c r="FO193" s="582">
        <f t="shared" si="454"/>
        <v>0</v>
      </c>
      <c r="FP193" s="582"/>
      <c r="FQ193" s="582">
        <f t="shared" si="455"/>
        <v>0</v>
      </c>
      <c r="FR193" s="582"/>
      <c r="FS193" s="582">
        <f t="shared" si="456"/>
        <v>0</v>
      </c>
      <c r="FT193" s="582"/>
      <c r="FU193" s="582"/>
      <c r="FV193" s="582"/>
      <c r="FW193" s="582"/>
      <c r="FX193" s="582"/>
      <c r="FY193" s="581" t="s">
        <v>417</v>
      </c>
      <c r="FZ193" s="582"/>
      <c r="GA193" s="582"/>
      <c r="GB193" s="582"/>
      <c r="GC193" s="582"/>
      <c r="GD193" s="582"/>
      <c r="GE193" s="582"/>
      <c r="GF193" s="599" t="s">
        <v>417</v>
      </c>
      <c r="GG193" s="582" t="s">
        <v>417</v>
      </c>
      <c r="GH193" s="582" t="s">
        <v>417</v>
      </c>
      <c r="GI193" s="582" t="s">
        <v>417</v>
      </c>
      <c r="GJ193" s="582" t="s">
        <v>417</v>
      </c>
      <c r="GK193" s="581" t="s">
        <v>419</v>
      </c>
      <c r="GL193" s="581" t="s">
        <v>419</v>
      </c>
      <c r="GM193" s="581" t="s">
        <v>419</v>
      </c>
      <c r="GN193" s="589"/>
      <c r="GO193" s="809"/>
      <c r="GP193" s="809" t="s">
        <v>1062</v>
      </c>
      <c r="GQ193" s="685"/>
      <c r="GR193" s="1002"/>
      <c r="GS193" s="590"/>
      <c r="GT193" s="811">
        <v>2</v>
      </c>
      <c r="GU193" s="811">
        <v>2</v>
      </c>
      <c r="GV193" s="590"/>
      <c r="GW193" s="590"/>
      <c r="GX193" s="590"/>
      <c r="GY193" s="590"/>
      <c r="GZ193" s="312">
        <v>4</v>
      </c>
      <c r="HA193" s="814">
        <f t="shared" si="427"/>
        <v>0</v>
      </c>
      <c r="HB193" s="815">
        <f t="shared" si="428"/>
        <v>0</v>
      </c>
      <c r="HC193" s="816">
        <f t="shared" si="429"/>
        <v>0</v>
      </c>
      <c r="HD193" s="815">
        <f t="shared" si="430"/>
        <v>0</v>
      </c>
      <c r="HE193" s="814">
        <f t="shared" si="431"/>
        <v>0</v>
      </c>
      <c r="HF193" s="815">
        <f t="shared" si="432"/>
        <v>0</v>
      </c>
      <c r="HG193" s="816">
        <f t="shared" si="433"/>
        <v>0</v>
      </c>
      <c r="HH193" s="815">
        <f t="shared" si="434"/>
        <v>0</v>
      </c>
      <c r="HI193" s="591">
        <f t="shared" si="384"/>
        <v>0</v>
      </c>
      <c r="HL193" s="688">
        <f t="shared" si="375"/>
        <v>0</v>
      </c>
    </row>
    <row r="194" spans="1:220" s="592" customFormat="1" ht="36" outlineLevel="1">
      <c r="A194" s="578" t="s">
        <v>386</v>
      </c>
      <c r="B194" s="579"/>
      <c r="C194" s="580">
        <v>153</v>
      </c>
      <c r="D194" s="580"/>
      <c r="E194" s="580"/>
      <c r="F194" s="272" t="s">
        <v>286</v>
      </c>
      <c r="G194" s="270"/>
      <c r="H194" s="270"/>
      <c r="I194" s="270"/>
      <c r="J194" s="581">
        <v>2011</v>
      </c>
      <c r="K194" s="581">
        <v>2011</v>
      </c>
      <c r="L194" s="581" t="s">
        <v>419</v>
      </c>
      <c r="M194" s="581" t="s">
        <v>419</v>
      </c>
      <c r="N194" s="581" t="s">
        <v>419</v>
      </c>
      <c r="O194" s="581" t="s">
        <v>419</v>
      </c>
      <c r="P194" s="273"/>
      <c r="Q194" s="273"/>
      <c r="R194" s="273"/>
      <c r="S194" s="273"/>
      <c r="T194" s="273"/>
      <c r="U194" s="582"/>
      <c r="V194" s="582"/>
      <c r="W194" s="582"/>
      <c r="X194" s="582"/>
      <c r="Y194" s="583"/>
      <c r="Z194" s="582"/>
      <c r="AA194" s="582"/>
      <c r="AB194" s="582"/>
      <c r="AC194" s="583"/>
      <c r="AD194" s="583"/>
      <c r="AE194" s="583"/>
      <c r="AF194" s="583"/>
      <c r="AG194" s="582">
        <f t="shared" si="391"/>
        <v>0</v>
      </c>
      <c r="AH194" s="582">
        <f t="shared" si="392"/>
        <v>0</v>
      </c>
      <c r="AI194" s="582">
        <f t="shared" si="393"/>
        <v>0</v>
      </c>
      <c r="AJ194" s="582">
        <f t="shared" si="394"/>
        <v>0</v>
      </c>
      <c r="AK194" s="582">
        <f t="shared" si="435"/>
        <v>0</v>
      </c>
      <c r="AL194" s="582">
        <f t="shared" si="436"/>
        <v>0</v>
      </c>
      <c r="AM194" s="582"/>
      <c r="AN194" s="582"/>
      <c r="AO194" s="582">
        <f t="shared" si="437"/>
        <v>0</v>
      </c>
      <c r="AP194" s="582">
        <f t="shared" si="438"/>
        <v>0</v>
      </c>
      <c r="AQ194" s="582"/>
      <c r="AR194" s="582"/>
      <c r="AS194" s="582">
        <f t="shared" si="439"/>
        <v>0</v>
      </c>
      <c r="AT194" s="582">
        <f t="shared" si="440"/>
        <v>0</v>
      </c>
      <c r="AU194" s="582"/>
      <c r="AV194" s="582"/>
      <c r="AW194" s="582">
        <f t="shared" si="441"/>
        <v>0</v>
      </c>
      <c r="AX194" s="582">
        <f t="shared" si="442"/>
        <v>0</v>
      </c>
      <c r="AY194" s="582"/>
      <c r="AZ194" s="582"/>
      <c r="BA194" s="582"/>
      <c r="BB194" s="582"/>
      <c r="BC194" s="582"/>
      <c r="BD194" s="582"/>
      <c r="BE194" s="582"/>
      <c r="BF194" s="582"/>
      <c r="BG194" s="582"/>
      <c r="BH194" s="582"/>
      <c r="BI194" s="582">
        <v>0</v>
      </c>
      <c r="BJ194" s="582">
        <v>0</v>
      </c>
      <c r="BK194" s="582"/>
      <c r="BL194" s="582"/>
      <c r="BM194" s="582"/>
      <c r="BN194" s="582"/>
      <c r="BO194" s="582"/>
      <c r="BP194" s="582"/>
      <c r="BQ194" s="582"/>
      <c r="BR194" s="582"/>
      <c r="BS194" s="582"/>
      <c r="BT194" s="582"/>
      <c r="BU194" s="582">
        <f t="shared" si="403"/>
        <v>220</v>
      </c>
      <c r="BV194" s="582">
        <v>220</v>
      </c>
      <c r="BW194" s="582">
        <v>0</v>
      </c>
      <c r="BX194" s="582">
        <v>0</v>
      </c>
      <c r="BY194" s="582">
        <v>0</v>
      </c>
      <c r="BZ194" s="582">
        <v>220</v>
      </c>
      <c r="CA194" s="582"/>
      <c r="CB194" s="582"/>
      <c r="CC194" s="581" t="s">
        <v>425</v>
      </c>
      <c r="CD194" s="582">
        <v>0</v>
      </c>
      <c r="CE194" s="582">
        <v>0</v>
      </c>
      <c r="CF194" s="581">
        <v>0</v>
      </c>
      <c r="CG194" s="581">
        <v>0</v>
      </c>
      <c r="CH194" s="582"/>
      <c r="CI194" s="582"/>
      <c r="CJ194" s="582"/>
      <c r="CK194" s="582"/>
      <c r="CL194" s="582"/>
      <c r="CM194" s="582">
        <v>220</v>
      </c>
      <c r="CN194" s="582">
        <v>220</v>
      </c>
      <c r="CO194" s="582"/>
      <c r="CP194" s="582">
        <v>220</v>
      </c>
      <c r="CQ194" s="582">
        <f t="shared" si="404"/>
        <v>220</v>
      </c>
      <c r="CR194" s="582">
        <v>0</v>
      </c>
      <c r="CS194" s="582">
        <v>44</v>
      </c>
      <c r="CT194" s="582">
        <v>66</v>
      </c>
      <c r="CU194" s="582">
        <v>110</v>
      </c>
      <c r="CV194" s="582">
        <v>11</v>
      </c>
      <c r="CW194" s="582">
        <v>33</v>
      </c>
      <c r="CX194" s="582">
        <v>66</v>
      </c>
      <c r="CY194" s="809">
        <f t="shared" si="405"/>
        <v>0</v>
      </c>
      <c r="CZ194" s="582"/>
      <c r="DA194" s="582"/>
      <c r="DB194" s="582"/>
      <c r="DC194" s="582"/>
      <c r="DD194" s="582"/>
      <c r="DE194" s="582">
        <v>259.60000000000002</v>
      </c>
      <c r="DF194" s="582">
        <f t="shared" si="406"/>
        <v>259.60000000000002</v>
      </c>
      <c r="DG194" s="582"/>
      <c r="DH194" s="582"/>
      <c r="DI194" s="582"/>
      <c r="DJ194" s="582">
        <v>0</v>
      </c>
      <c r="DK194" s="582"/>
      <c r="DL194" s="582">
        <v>51.920000000000009</v>
      </c>
      <c r="DM194" s="582"/>
      <c r="DN194" s="582">
        <v>77.88000000000001</v>
      </c>
      <c r="DO194" s="582">
        <v>129.80000000000001</v>
      </c>
      <c r="DP194" s="582"/>
      <c r="DQ194" s="582">
        <v>12.98</v>
      </c>
      <c r="DR194" s="582">
        <v>38.940000000000005</v>
      </c>
      <c r="DS194" s="582">
        <v>77.88</v>
      </c>
      <c r="DT194" s="582"/>
      <c r="DU194" s="582"/>
      <c r="DV194" s="582"/>
      <c r="DW194" s="582"/>
      <c r="DX194" s="582">
        <v>259.60000000000002</v>
      </c>
      <c r="DY194" s="582"/>
      <c r="DZ194" s="582"/>
      <c r="EA194" s="582"/>
      <c r="EB194" s="582"/>
      <c r="EC194" s="582"/>
      <c r="ED194" s="582">
        <f t="shared" si="407"/>
        <v>0</v>
      </c>
      <c r="EE194" s="582"/>
      <c r="EF194" s="582"/>
      <c r="EG194" s="582">
        <f t="shared" si="408"/>
        <v>0</v>
      </c>
      <c r="EH194" s="582">
        <f t="shared" si="408"/>
        <v>0</v>
      </c>
      <c r="EI194" s="582"/>
      <c r="EJ194" s="582"/>
      <c r="EK194" s="582"/>
      <c r="EL194" s="582">
        <v>0</v>
      </c>
      <c r="EM194" s="582">
        <v>0</v>
      </c>
      <c r="EN194" s="582">
        <v>0</v>
      </c>
      <c r="EO194" s="582">
        <v>0</v>
      </c>
      <c r="EP194" s="582"/>
      <c r="EQ194" s="582"/>
      <c r="ER194" s="582">
        <f t="shared" si="409"/>
        <v>220</v>
      </c>
      <c r="ES194" s="584"/>
      <c r="ET194" s="585">
        <f t="shared" si="410"/>
        <v>39.6</v>
      </c>
      <c r="EU194" s="582">
        <f t="shared" si="411"/>
        <v>0</v>
      </c>
      <c r="EV194" s="582"/>
      <c r="EW194" s="587">
        <f t="shared" si="412"/>
        <v>2.4011899118588709E-5</v>
      </c>
      <c r="EX194" s="582">
        <f t="shared" si="443"/>
        <v>220</v>
      </c>
      <c r="EY194" s="582">
        <f t="shared" si="444"/>
        <v>0</v>
      </c>
      <c r="EZ194" s="582">
        <f t="shared" si="445"/>
        <v>0</v>
      </c>
      <c r="FA194" s="582">
        <f t="shared" si="446"/>
        <v>0</v>
      </c>
      <c r="FB194" s="582">
        <f t="shared" si="447"/>
        <v>0</v>
      </c>
      <c r="FC194" s="582"/>
      <c r="FD194" s="582">
        <f t="shared" si="448"/>
        <v>0</v>
      </c>
      <c r="FE194" s="582"/>
      <c r="FF194" s="582">
        <f t="shared" si="449"/>
        <v>0</v>
      </c>
      <c r="FG194" s="582"/>
      <c r="FH194" s="582"/>
      <c r="FI194" s="582"/>
      <c r="FJ194" s="582"/>
      <c r="FK194" s="582">
        <f t="shared" si="450"/>
        <v>259.60000000000002</v>
      </c>
      <c r="FL194" s="582">
        <f t="shared" si="451"/>
        <v>0</v>
      </c>
      <c r="FM194" s="582">
        <f t="shared" si="452"/>
        <v>0</v>
      </c>
      <c r="FN194" s="582">
        <f t="shared" si="453"/>
        <v>0</v>
      </c>
      <c r="FO194" s="582">
        <f t="shared" si="454"/>
        <v>0</v>
      </c>
      <c r="FP194" s="582"/>
      <c r="FQ194" s="582">
        <f t="shared" si="455"/>
        <v>0</v>
      </c>
      <c r="FR194" s="582"/>
      <c r="FS194" s="582">
        <f t="shared" si="456"/>
        <v>0</v>
      </c>
      <c r="FT194" s="582"/>
      <c r="FU194" s="582"/>
      <c r="FV194" s="582"/>
      <c r="FW194" s="582"/>
      <c r="FX194" s="582"/>
      <c r="FY194" s="581" t="s">
        <v>417</v>
      </c>
      <c r="FZ194" s="582"/>
      <c r="GA194" s="582"/>
      <c r="GB194" s="582"/>
      <c r="GC194" s="582"/>
      <c r="GD194" s="582"/>
      <c r="GE194" s="582"/>
      <c r="GF194" s="599" t="s">
        <v>417</v>
      </c>
      <c r="GG194" s="582" t="s">
        <v>417</v>
      </c>
      <c r="GH194" s="582" t="s">
        <v>417</v>
      </c>
      <c r="GI194" s="582" t="s">
        <v>417</v>
      </c>
      <c r="GJ194" s="582" t="s">
        <v>417</v>
      </c>
      <c r="GK194" s="581" t="s">
        <v>419</v>
      </c>
      <c r="GL194" s="581" t="s">
        <v>419</v>
      </c>
      <c r="GM194" s="581" t="s">
        <v>419</v>
      </c>
      <c r="GN194" s="589"/>
      <c r="GO194" s="809"/>
      <c r="GP194" s="809" t="s">
        <v>1062</v>
      </c>
      <c r="GQ194" s="685"/>
      <c r="GR194" s="1002"/>
      <c r="GS194" s="590"/>
      <c r="GT194" s="811">
        <v>2</v>
      </c>
      <c r="GU194" s="811">
        <v>2</v>
      </c>
      <c r="GV194" s="590"/>
      <c r="GW194" s="590"/>
      <c r="GX194" s="590"/>
      <c r="GY194" s="590"/>
      <c r="GZ194" s="312">
        <v>4</v>
      </c>
      <c r="HA194" s="814">
        <f t="shared" si="427"/>
        <v>0</v>
      </c>
      <c r="HB194" s="815">
        <f t="shared" si="428"/>
        <v>0</v>
      </c>
      <c r="HC194" s="816">
        <f t="shared" si="429"/>
        <v>0</v>
      </c>
      <c r="HD194" s="815">
        <f t="shared" si="430"/>
        <v>0</v>
      </c>
      <c r="HE194" s="814">
        <f t="shared" si="431"/>
        <v>0</v>
      </c>
      <c r="HF194" s="815">
        <f t="shared" si="432"/>
        <v>0</v>
      </c>
      <c r="HG194" s="816">
        <f t="shared" si="433"/>
        <v>0</v>
      </c>
      <c r="HH194" s="815">
        <f t="shared" si="434"/>
        <v>0</v>
      </c>
      <c r="HI194" s="591">
        <f t="shared" si="384"/>
        <v>0</v>
      </c>
      <c r="HL194" s="688">
        <f t="shared" si="375"/>
        <v>0</v>
      </c>
    </row>
    <row r="195" spans="1:220" s="592" customFormat="1" ht="36" outlineLevel="1">
      <c r="A195" s="578" t="s">
        <v>386</v>
      </c>
      <c r="B195" s="579"/>
      <c r="C195" s="580">
        <v>154</v>
      </c>
      <c r="D195" s="580"/>
      <c r="E195" s="580"/>
      <c r="F195" s="272" t="s">
        <v>287</v>
      </c>
      <c r="G195" s="270"/>
      <c r="H195" s="270"/>
      <c r="I195" s="270"/>
      <c r="J195" s="581">
        <v>2011</v>
      </c>
      <c r="K195" s="581">
        <v>2011</v>
      </c>
      <c r="L195" s="581" t="s">
        <v>419</v>
      </c>
      <c r="M195" s="581" t="s">
        <v>419</v>
      </c>
      <c r="N195" s="581" t="s">
        <v>419</v>
      </c>
      <c r="O195" s="581" t="s">
        <v>419</v>
      </c>
      <c r="P195" s="273"/>
      <c r="Q195" s="273"/>
      <c r="R195" s="273"/>
      <c r="S195" s="273"/>
      <c r="T195" s="273"/>
      <c r="U195" s="582"/>
      <c r="V195" s="582"/>
      <c r="W195" s="582"/>
      <c r="X195" s="582"/>
      <c r="Y195" s="583"/>
      <c r="Z195" s="582"/>
      <c r="AA195" s="582"/>
      <c r="AB195" s="582"/>
      <c r="AC195" s="583"/>
      <c r="AD195" s="583"/>
      <c r="AE195" s="583"/>
      <c r="AF195" s="583"/>
      <c r="AG195" s="582">
        <f t="shared" si="391"/>
        <v>0</v>
      </c>
      <c r="AH195" s="582">
        <f t="shared" si="392"/>
        <v>0</v>
      </c>
      <c r="AI195" s="582">
        <f t="shared" si="393"/>
        <v>0</v>
      </c>
      <c r="AJ195" s="582">
        <f t="shared" si="394"/>
        <v>0</v>
      </c>
      <c r="AK195" s="582">
        <f t="shared" si="435"/>
        <v>0</v>
      </c>
      <c r="AL195" s="582">
        <f t="shared" si="436"/>
        <v>0</v>
      </c>
      <c r="AM195" s="582"/>
      <c r="AN195" s="582"/>
      <c r="AO195" s="582">
        <f t="shared" si="437"/>
        <v>0</v>
      </c>
      <c r="AP195" s="582">
        <f t="shared" si="438"/>
        <v>0</v>
      </c>
      <c r="AQ195" s="582"/>
      <c r="AR195" s="582"/>
      <c r="AS195" s="582">
        <f t="shared" si="439"/>
        <v>0</v>
      </c>
      <c r="AT195" s="582">
        <f t="shared" si="440"/>
        <v>0</v>
      </c>
      <c r="AU195" s="582"/>
      <c r="AV195" s="582"/>
      <c r="AW195" s="582">
        <f t="shared" si="441"/>
        <v>0</v>
      </c>
      <c r="AX195" s="582">
        <f t="shared" si="442"/>
        <v>0</v>
      </c>
      <c r="AY195" s="582"/>
      <c r="AZ195" s="582"/>
      <c r="BA195" s="582"/>
      <c r="BB195" s="582"/>
      <c r="BC195" s="582"/>
      <c r="BD195" s="582"/>
      <c r="BE195" s="582"/>
      <c r="BF195" s="582"/>
      <c r="BG195" s="582"/>
      <c r="BH195" s="582"/>
      <c r="BI195" s="582">
        <v>0</v>
      </c>
      <c r="BJ195" s="582">
        <v>0</v>
      </c>
      <c r="BK195" s="582"/>
      <c r="BL195" s="582"/>
      <c r="BM195" s="582"/>
      <c r="BN195" s="582"/>
      <c r="BO195" s="582"/>
      <c r="BP195" s="582"/>
      <c r="BQ195" s="582"/>
      <c r="BR195" s="582"/>
      <c r="BS195" s="582"/>
      <c r="BT195" s="582"/>
      <c r="BU195" s="582">
        <f t="shared" si="403"/>
        <v>238</v>
      </c>
      <c r="BV195" s="582">
        <v>238</v>
      </c>
      <c r="BW195" s="582">
        <v>0</v>
      </c>
      <c r="BX195" s="582">
        <v>0</v>
      </c>
      <c r="BY195" s="582">
        <v>0</v>
      </c>
      <c r="BZ195" s="582">
        <v>238</v>
      </c>
      <c r="CA195" s="582"/>
      <c r="CB195" s="582"/>
      <c r="CC195" s="581" t="s">
        <v>425</v>
      </c>
      <c r="CD195" s="582">
        <v>0</v>
      </c>
      <c r="CE195" s="582">
        <v>0</v>
      </c>
      <c r="CF195" s="581">
        <v>0</v>
      </c>
      <c r="CG195" s="581">
        <v>0</v>
      </c>
      <c r="CH195" s="582"/>
      <c r="CI195" s="582"/>
      <c r="CJ195" s="582"/>
      <c r="CK195" s="582"/>
      <c r="CL195" s="582"/>
      <c r="CM195" s="582">
        <v>238</v>
      </c>
      <c r="CN195" s="582">
        <v>238</v>
      </c>
      <c r="CO195" s="582"/>
      <c r="CP195" s="582">
        <v>238</v>
      </c>
      <c r="CQ195" s="582">
        <f t="shared" si="404"/>
        <v>238</v>
      </c>
      <c r="CR195" s="582">
        <v>0</v>
      </c>
      <c r="CS195" s="582">
        <v>47.6</v>
      </c>
      <c r="CT195" s="582">
        <v>71.399999999999991</v>
      </c>
      <c r="CU195" s="582">
        <v>119</v>
      </c>
      <c r="CV195" s="582">
        <v>11.9</v>
      </c>
      <c r="CW195" s="582">
        <v>35.700000000000003</v>
      </c>
      <c r="CX195" s="582">
        <v>71.399999999999991</v>
      </c>
      <c r="CY195" s="809">
        <f t="shared" si="405"/>
        <v>0</v>
      </c>
      <c r="CZ195" s="582"/>
      <c r="DA195" s="582"/>
      <c r="DB195" s="582"/>
      <c r="DC195" s="582"/>
      <c r="DD195" s="582"/>
      <c r="DE195" s="582">
        <v>280.83999999999997</v>
      </c>
      <c r="DF195" s="582">
        <f t="shared" si="406"/>
        <v>280.83999999999997</v>
      </c>
      <c r="DG195" s="582"/>
      <c r="DH195" s="582"/>
      <c r="DI195" s="582"/>
      <c r="DJ195" s="582">
        <v>0</v>
      </c>
      <c r="DK195" s="582"/>
      <c r="DL195" s="582">
        <v>56.167999999999999</v>
      </c>
      <c r="DM195" s="582"/>
      <c r="DN195" s="582">
        <v>84.251999999999995</v>
      </c>
      <c r="DO195" s="582">
        <v>140.41999999999999</v>
      </c>
      <c r="DP195" s="582"/>
      <c r="DQ195" s="582">
        <v>14.041999999999998</v>
      </c>
      <c r="DR195" s="582">
        <v>42.125999999999998</v>
      </c>
      <c r="DS195" s="582">
        <v>84.251999999999981</v>
      </c>
      <c r="DT195" s="582"/>
      <c r="DU195" s="582"/>
      <c r="DV195" s="582"/>
      <c r="DW195" s="582"/>
      <c r="DX195" s="582">
        <v>280.83999999999997</v>
      </c>
      <c r="DY195" s="582"/>
      <c r="DZ195" s="582"/>
      <c r="EA195" s="582"/>
      <c r="EB195" s="582"/>
      <c r="EC195" s="582"/>
      <c r="ED195" s="582">
        <f t="shared" si="407"/>
        <v>0</v>
      </c>
      <c r="EE195" s="582"/>
      <c r="EF195" s="582"/>
      <c r="EG195" s="582">
        <f t="shared" si="408"/>
        <v>0</v>
      </c>
      <c r="EH195" s="582">
        <f t="shared" si="408"/>
        <v>0</v>
      </c>
      <c r="EI195" s="582"/>
      <c r="EJ195" s="582"/>
      <c r="EK195" s="582"/>
      <c r="EL195" s="582">
        <v>0</v>
      </c>
      <c r="EM195" s="582">
        <v>0</v>
      </c>
      <c r="EN195" s="582">
        <v>0</v>
      </c>
      <c r="EO195" s="582">
        <v>0</v>
      </c>
      <c r="EP195" s="582"/>
      <c r="EQ195" s="582"/>
      <c r="ER195" s="582">
        <f t="shared" si="409"/>
        <v>238</v>
      </c>
      <c r="ES195" s="584"/>
      <c r="ET195" s="585">
        <f t="shared" si="410"/>
        <v>42.839999999999996</v>
      </c>
      <c r="EU195" s="582">
        <f t="shared" si="411"/>
        <v>0</v>
      </c>
      <c r="EV195" s="582"/>
      <c r="EW195" s="587">
        <f t="shared" si="412"/>
        <v>2.5976509046473238E-5</v>
      </c>
      <c r="EX195" s="582">
        <f t="shared" si="443"/>
        <v>238</v>
      </c>
      <c r="EY195" s="582">
        <f t="shared" si="444"/>
        <v>0</v>
      </c>
      <c r="EZ195" s="582">
        <f t="shared" si="445"/>
        <v>0</v>
      </c>
      <c r="FA195" s="582">
        <f t="shared" si="446"/>
        <v>0</v>
      </c>
      <c r="FB195" s="582">
        <f t="shared" si="447"/>
        <v>0</v>
      </c>
      <c r="FC195" s="582"/>
      <c r="FD195" s="582">
        <f t="shared" si="448"/>
        <v>0</v>
      </c>
      <c r="FE195" s="582"/>
      <c r="FF195" s="582">
        <f t="shared" si="449"/>
        <v>0</v>
      </c>
      <c r="FG195" s="582"/>
      <c r="FH195" s="582"/>
      <c r="FI195" s="582"/>
      <c r="FJ195" s="582"/>
      <c r="FK195" s="582">
        <f t="shared" si="450"/>
        <v>280.83999999999997</v>
      </c>
      <c r="FL195" s="582">
        <f t="shared" si="451"/>
        <v>0</v>
      </c>
      <c r="FM195" s="582">
        <f t="shared" si="452"/>
        <v>0</v>
      </c>
      <c r="FN195" s="582">
        <f t="shared" si="453"/>
        <v>0</v>
      </c>
      <c r="FO195" s="582">
        <f t="shared" si="454"/>
        <v>0</v>
      </c>
      <c r="FP195" s="582"/>
      <c r="FQ195" s="582">
        <f t="shared" si="455"/>
        <v>0</v>
      </c>
      <c r="FR195" s="582"/>
      <c r="FS195" s="582">
        <f t="shared" si="456"/>
        <v>0</v>
      </c>
      <c r="FT195" s="582"/>
      <c r="FU195" s="582"/>
      <c r="FV195" s="582"/>
      <c r="FW195" s="582"/>
      <c r="FX195" s="582"/>
      <c r="FY195" s="581" t="s">
        <v>417</v>
      </c>
      <c r="FZ195" s="582"/>
      <c r="GA195" s="582"/>
      <c r="GB195" s="582"/>
      <c r="GC195" s="582"/>
      <c r="GD195" s="582"/>
      <c r="GE195" s="582"/>
      <c r="GF195" s="599" t="s">
        <v>417</v>
      </c>
      <c r="GG195" s="582" t="s">
        <v>417</v>
      </c>
      <c r="GH195" s="582" t="s">
        <v>417</v>
      </c>
      <c r="GI195" s="582" t="s">
        <v>417</v>
      </c>
      <c r="GJ195" s="582" t="s">
        <v>417</v>
      </c>
      <c r="GK195" s="581" t="s">
        <v>419</v>
      </c>
      <c r="GL195" s="581" t="s">
        <v>419</v>
      </c>
      <c r="GM195" s="581" t="s">
        <v>419</v>
      </c>
      <c r="GN195" s="589"/>
      <c r="GO195" s="809"/>
      <c r="GP195" s="809" t="s">
        <v>1062</v>
      </c>
      <c r="GQ195" s="685"/>
      <c r="GR195" s="1002"/>
      <c r="GS195" s="590"/>
      <c r="GT195" s="811">
        <v>2</v>
      </c>
      <c r="GU195" s="811">
        <v>2</v>
      </c>
      <c r="GV195" s="590"/>
      <c r="GW195" s="590"/>
      <c r="GX195" s="590"/>
      <c r="GY195" s="590"/>
      <c r="GZ195" s="312">
        <v>4</v>
      </c>
      <c r="HA195" s="814">
        <f t="shared" si="427"/>
        <v>0</v>
      </c>
      <c r="HB195" s="815">
        <f t="shared" si="428"/>
        <v>0</v>
      </c>
      <c r="HC195" s="816">
        <f t="shared" si="429"/>
        <v>0</v>
      </c>
      <c r="HD195" s="815">
        <f t="shared" si="430"/>
        <v>0</v>
      </c>
      <c r="HE195" s="814">
        <f t="shared" si="431"/>
        <v>0</v>
      </c>
      <c r="HF195" s="815">
        <f t="shared" si="432"/>
        <v>0</v>
      </c>
      <c r="HG195" s="816">
        <f t="shared" si="433"/>
        <v>0</v>
      </c>
      <c r="HH195" s="815">
        <f t="shared" si="434"/>
        <v>0</v>
      </c>
      <c r="HI195" s="591">
        <f t="shared" si="384"/>
        <v>0</v>
      </c>
      <c r="HL195" s="688">
        <f t="shared" si="375"/>
        <v>0</v>
      </c>
    </row>
    <row r="196" spans="1:220" s="592" customFormat="1" ht="36" outlineLevel="1">
      <c r="A196" s="578" t="s">
        <v>386</v>
      </c>
      <c r="B196" s="579"/>
      <c r="C196" s="580">
        <v>155</v>
      </c>
      <c r="D196" s="580"/>
      <c r="E196" s="580"/>
      <c r="F196" s="272" t="s">
        <v>288</v>
      </c>
      <c r="G196" s="270"/>
      <c r="H196" s="270"/>
      <c r="I196" s="270"/>
      <c r="J196" s="581">
        <v>2011</v>
      </c>
      <c r="K196" s="581">
        <v>2011</v>
      </c>
      <c r="L196" s="581" t="s">
        <v>419</v>
      </c>
      <c r="M196" s="581" t="s">
        <v>419</v>
      </c>
      <c r="N196" s="581" t="s">
        <v>419</v>
      </c>
      <c r="O196" s="581" t="s">
        <v>419</v>
      </c>
      <c r="P196" s="273"/>
      <c r="Q196" s="273"/>
      <c r="R196" s="273"/>
      <c r="S196" s="273"/>
      <c r="T196" s="273"/>
      <c r="U196" s="582"/>
      <c r="V196" s="582"/>
      <c r="W196" s="582"/>
      <c r="X196" s="582"/>
      <c r="Y196" s="583"/>
      <c r="Z196" s="582"/>
      <c r="AA196" s="582"/>
      <c r="AB196" s="582"/>
      <c r="AC196" s="583"/>
      <c r="AD196" s="583"/>
      <c r="AE196" s="583"/>
      <c r="AF196" s="583"/>
      <c r="AG196" s="582">
        <f t="shared" si="391"/>
        <v>0</v>
      </c>
      <c r="AH196" s="582">
        <f t="shared" si="392"/>
        <v>0</v>
      </c>
      <c r="AI196" s="582">
        <f t="shared" si="393"/>
        <v>0</v>
      </c>
      <c r="AJ196" s="582">
        <f t="shared" si="394"/>
        <v>0</v>
      </c>
      <c r="AK196" s="582">
        <f t="shared" si="435"/>
        <v>0</v>
      </c>
      <c r="AL196" s="582">
        <f t="shared" si="436"/>
        <v>0</v>
      </c>
      <c r="AM196" s="582"/>
      <c r="AN196" s="582"/>
      <c r="AO196" s="582">
        <f t="shared" si="437"/>
        <v>0</v>
      </c>
      <c r="AP196" s="582">
        <f t="shared" si="438"/>
        <v>0</v>
      </c>
      <c r="AQ196" s="582"/>
      <c r="AR196" s="582"/>
      <c r="AS196" s="582">
        <f t="shared" si="439"/>
        <v>0</v>
      </c>
      <c r="AT196" s="582">
        <f t="shared" si="440"/>
        <v>0</v>
      </c>
      <c r="AU196" s="582"/>
      <c r="AV196" s="582"/>
      <c r="AW196" s="582">
        <f t="shared" si="441"/>
        <v>0</v>
      </c>
      <c r="AX196" s="582">
        <f t="shared" si="442"/>
        <v>0</v>
      </c>
      <c r="AY196" s="582"/>
      <c r="AZ196" s="582"/>
      <c r="BA196" s="582"/>
      <c r="BB196" s="582"/>
      <c r="BC196" s="582"/>
      <c r="BD196" s="582"/>
      <c r="BE196" s="582"/>
      <c r="BF196" s="582"/>
      <c r="BG196" s="582"/>
      <c r="BH196" s="582"/>
      <c r="BI196" s="582">
        <v>0</v>
      </c>
      <c r="BJ196" s="582">
        <v>0</v>
      </c>
      <c r="BK196" s="582"/>
      <c r="BL196" s="582"/>
      <c r="BM196" s="582"/>
      <c r="BN196" s="582"/>
      <c r="BO196" s="582"/>
      <c r="BP196" s="582"/>
      <c r="BQ196" s="582"/>
      <c r="BR196" s="582"/>
      <c r="BS196" s="582"/>
      <c r="BT196" s="582"/>
      <c r="BU196" s="582">
        <f t="shared" si="403"/>
        <v>230</v>
      </c>
      <c r="BV196" s="582">
        <v>230</v>
      </c>
      <c r="BW196" s="582">
        <v>0</v>
      </c>
      <c r="BX196" s="582">
        <v>0</v>
      </c>
      <c r="BY196" s="582">
        <v>0</v>
      </c>
      <c r="BZ196" s="582">
        <v>230</v>
      </c>
      <c r="CA196" s="582"/>
      <c r="CB196" s="582"/>
      <c r="CC196" s="581" t="s">
        <v>425</v>
      </c>
      <c r="CD196" s="582">
        <v>0</v>
      </c>
      <c r="CE196" s="582">
        <v>0</v>
      </c>
      <c r="CF196" s="581">
        <v>0</v>
      </c>
      <c r="CG196" s="581">
        <v>0</v>
      </c>
      <c r="CH196" s="582"/>
      <c r="CI196" s="582"/>
      <c r="CJ196" s="582"/>
      <c r="CK196" s="582"/>
      <c r="CL196" s="582"/>
      <c r="CM196" s="582">
        <v>230</v>
      </c>
      <c r="CN196" s="582">
        <v>230</v>
      </c>
      <c r="CO196" s="582"/>
      <c r="CP196" s="582">
        <v>230</v>
      </c>
      <c r="CQ196" s="582">
        <f t="shared" si="404"/>
        <v>230</v>
      </c>
      <c r="CR196" s="582">
        <v>0</v>
      </c>
      <c r="CS196" s="582">
        <v>46</v>
      </c>
      <c r="CT196" s="582">
        <v>69</v>
      </c>
      <c r="CU196" s="582">
        <v>115</v>
      </c>
      <c r="CV196" s="582">
        <v>11.5</v>
      </c>
      <c r="CW196" s="582">
        <v>34.5</v>
      </c>
      <c r="CX196" s="582">
        <v>69</v>
      </c>
      <c r="CY196" s="809">
        <f t="shared" si="405"/>
        <v>0</v>
      </c>
      <c r="CZ196" s="582"/>
      <c r="DA196" s="582"/>
      <c r="DB196" s="582"/>
      <c r="DC196" s="582"/>
      <c r="DD196" s="582"/>
      <c r="DE196" s="582">
        <v>271.39999999999998</v>
      </c>
      <c r="DF196" s="582">
        <f t="shared" si="406"/>
        <v>271.39999999999998</v>
      </c>
      <c r="DG196" s="582"/>
      <c r="DH196" s="582"/>
      <c r="DI196" s="582"/>
      <c r="DJ196" s="582">
        <v>0</v>
      </c>
      <c r="DK196" s="582"/>
      <c r="DL196" s="582">
        <v>54.28</v>
      </c>
      <c r="DM196" s="582"/>
      <c r="DN196" s="582">
        <v>81.419999999999987</v>
      </c>
      <c r="DO196" s="582">
        <v>135.69999999999999</v>
      </c>
      <c r="DP196" s="582"/>
      <c r="DQ196" s="582">
        <v>13.57</v>
      </c>
      <c r="DR196" s="582">
        <v>40.709999999999994</v>
      </c>
      <c r="DS196" s="582">
        <v>81.42</v>
      </c>
      <c r="DT196" s="582"/>
      <c r="DU196" s="582"/>
      <c r="DV196" s="582"/>
      <c r="DW196" s="582"/>
      <c r="DX196" s="582">
        <v>271.39999999999998</v>
      </c>
      <c r="DY196" s="582"/>
      <c r="DZ196" s="582"/>
      <c r="EA196" s="582"/>
      <c r="EB196" s="582"/>
      <c r="EC196" s="582"/>
      <c r="ED196" s="582">
        <f t="shared" si="407"/>
        <v>0</v>
      </c>
      <c r="EE196" s="582"/>
      <c r="EF196" s="582"/>
      <c r="EG196" s="582">
        <f t="shared" si="408"/>
        <v>0</v>
      </c>
      <c r="EH196" s="582">
        <f t="shared" si="408"/>
        <v>0</v>
      </c>
      <c r="EI196" s="582"/>
      <c r="EJ196" s="582"/>
      <c r="EK196" s="582"/>
      <c r="EL196" s="582">
        <v>0</v>
      </c>
      <c r="EM196" s="582">
        <v>0</v>
      </c>
      <c r="EN196" s="582">
        <v>0</v>
      </c>
      <c r="EO196" s="582">
        <v>0</v>
      </c>
      <c r="EP196" s="582"/>
      <c r="EQ196" s="582"/>
      <c r="ER196" s="582">
        <f t="shared" si="409"/>
        <v>230</v>
      </c>
      <c r="ES196" s="584"/>
      <c r="ET196" s="585">
        <f t="shared" si="410"/>
        <v>41.4</v>
      </c>
      <c r="EU196" s="582">
        <f t="shared" si="411"/>
        <v>0</v>
      </c>
      <c r="EV196" s="582"/>
      <c r="EW196" s="587">
        <f t="shared" si="412"/>
        <v>2.5103349078524557E-5</v>
      </c>
      <c r="EX196" s="582">
        <f t="shared" si="443"/>
        <v>230</v>
      </c>
      <c r="EY196" s="582">
        <f t="shared" si="444"/>
        <v>0</v>
      </c>
      <c r="EZ196" s="582">
        <f t="shared" si="445"/>
        <v>0</v>
      </c>
      <c r="FA196" s="582">
        <f t="shared" si="446"/>
        <v>0</v>
      </c>
      <c r="FB196" s="582">
        <f t="shared" si="447"/>
        <v>0</v>
      </c>
      <c r="FC196" s="582"/>
      <c r="FD196" s="582">
        <f t="shared" si="448"/>
        <v>0</v>
      </c>
      <c r="FE196" s="582"/>
      <c r="FF196" s="582">
        <f t="shared" si="449"/>
        <v>0</v>
      </c>
      <c r="FG196" s="582"/>
      <c r="FH196" s="582"/>
      <c r="FI196" s="582"/>
      <c r="FJ196" s="582"/>
      <c r="FK196" s="582">
        <f t="shared" si="450"/>
        <v>271.39999999999998</v>
      </c>
      <c r="FL196" s="582">
        <f t="shared" si="451"/>
        <v>0</v>
      </c>
      <c r="FM196" s="582">
        <f t="shared" si="452"/>
        <v>0</v>
      </c>
      <c r="FN196" s="582">
        <f t="shared" si="453"/>
        <v>0</v>
      </c>
      <c r="FO196" s="582">
        <f t="shared" si="454"/>
        <v>0</v>
      </c>
      <c r="FP196" s="582"/>
      <c r="FQ196" s="582">
        <f t="shared" si="455"/>
        <v>0</v>
      </c>
      <c r="FR196" s="582"/>
      <c r="FS196" s="582">
        <f t="shared" si="456"/>
        <v>0</v>
      </c>
      <c r="FT196" s="582"/>
      <c r="FU196" s="582"/>
      <c r="FV196" s="582"/>
      <c r="FW196" s="582"/>
      <c r="FX196" s="582"/>
      <c r="FY196" s="581" t="s">
        <v>417</v>
      </c>
      <c r="FZ196" s="582"/>
      <c r="GA196" s="582"/>
      <c r="GB196" s="582"/>
      <c r="GC196" s="582"/>
      <c r="GD196" s="582"/>
      <c r="GE196" s="582"/>
      <c r="GF196" s="599" t="s">
        <v>417</v>
      </c>
      <c r="GG196" s="582" t="s">
        <v>417</v>
      </c>
      <c r="GH196" s="582" t="s">
        <v>417</v>
      </c>
      <c r="GI196" s="582" t="s">
        <v>417</v>
      </c>
      <c r="GJ196" s="582" t="s">
        <v>417</v>
      </c>
      <c r="GK196" s="581" t="s">
        <v>419</v>
      </c>
      <c r="GL196" s="581" t="s">
        <v>419</v>
      </c>
      <c r="GM196" s="581" t="s">
        <v>419</v>
      </c>
      <c r="GN196" s="589"/>
      <c r="GO196" s="809"/>
      <c r="GP196" s="809" t="s">
        <v>1062</v>
      </c>
      <c r="GQ196" s="685"/>
      <c r="GR196" s="1002"/>
      <c r="GS196" s="590"/>
      <c r="GT196" s="811">
        <v>2</v>
      </c>
      <c r="GU196" s="811">
        <v>2</v>
      </c>
      <c r="GV196" s="590"/>
      <c r="GW196" s="590"/>
      <c r="GX196" s="590"/>
      <c r="GY196" s="590"/>
      <c r="GZ196" s="312">
        <v>4</v>
      </c>
      <c r="HA196" s="814">
        <f t="shared" si="427"/>
        <v>0</v>
      </c>
      <c r="HB196" s="815">
        <f t="shared" si="428"/>
        <v>0</v>
      </c>
      <c r="HC196" s="816">
        <f t="shared" si="429"/>
        <v>0</v>
      </c>
      <c r="HD196" s="815">
        <f t="shared" si="430"/>
        <v>0</v>
      </c>
      <c r="HE196" s="814">
        <f t="shared" si="431"/>
        <v>0</v>
      </c>
      <c r="HF196" s="815">
        <f t="shared" si="432"/>
        <v>0</v>
      </c>
      <c r="HG196" s="816">
        <f t="shared" si="433"/>
        <v>0</v>
      </c>
      <c r="HH196" s="815">
        <f t="shared" si="434"/>
        <v>0</v>
      </c>
      <c r="HI196" s="591">
        <f t="shared" si="384"/>
        <v>0</v>
      </c>
      <c r="HL196" s="688">
        <f t="shared" si="375"/>
        <v>0</v>
      </c>
    </row>
    <row r="197" spans="1:220" s="592" customFormat="1" ht="24" outlineLevel="1">
      <c r="A197" s="578" t="s">
        <v>386</v>
      </c>
      <c r="B197" s="579"/>
      <c r="C197" s="580">
        <v>156</v>
      </c>
      <c r="D197" s="580"/>
      <c r="E197" s="580"/>
      <c r="F197" s="272" t="s">
        <v>289</v>
      </c>
      <c r="G197" s="270"/>
      <c r="H197" s="270"/>
      <c r="I197" s="270"/>
      <c r="J197" s="581">
        <v>2011</v>
      </c>
      <c r="K197" s="581">
        <v>2011</v>
      </c>
      <c r="L197" s="581" t="s">
        <v>419</v>
      </c>
      <c r="M197" s="581" t="s">
        <v>419</v>
      </c>
      <c r="N197" s="581" t="s">
        <v>419</v>
      </c>
      <c r="O197" s="581" t="s">
        <v>419</v>
      </c>
      <c r="P197" s="273"/>
      <c r="Q197" s="273"/>
      <c r="R197" s="273"/>
      <c r="S197" s="273"/>
      <c r="T197" s="273"/>
      <c r="U197" s="582"/>
      <c r="V197" s="582"/>
      <c r="W197" s="582"/>
      <c r="X197" s="582"/>
      <c r="Y197" s="583"/>
      <c r="Z197" s="582"/>
      <c r="AA197" s="582"/>
      <c r="AB197" s="582"/>
      <c r="AC197" s="583"/>
      <c r="AD197" s="583"/>
      <c r="AE197" s="583"/>
      <c r="AF197" s="583"/>
      <c r="AG197" s="582">
        <f t="shared" si="391"/>
        <v>0</v>
      </c>
      <c r="AH197" s="582">
        <f t="shared" si="392"/>
        <v>0</v>
      </c>
      <c r="AI197" s="582">
        <f t="shared" si="393"/>
        <v>0</v>
      </c>
      <c r="AJ197" s="582">
        <f t="shared" si="394"/>
        <v>0</v>
      </c>
      <c r="AK197" s="582">
        <f t="shared" si="435"/>
        <v>0</v>
      </c>
      <c r="AL197" s="582">
        <f t="shared" si="436"/>
        <v>0</v>
      </c>
      <c r="AM197" s="582"/>
      <c r="AN197" s="582"/>
      <c r="AO197" s="582">
        <f t="shared" si="437"/>
        <v>0</v>
      </c>
      <c r="AP197" s="582">
        <f t="shared" si="438"/>
        <v>0</v>
      </c>
      <c r="AQ197" s="582"/>
      <c r="AR197" s="582"/>
      <c r="AS197" s="582">
        <f t="shared" si="439"/>
        <v>0</v>
      </c>
      <c r="AT197" s="582">
        <f t="shared" si="440"/>
        <v>0</v>
      </c>
      <c r="AU197" s="582"/>
      <c r="AV197" s="582"/>
      <c r="AW197" s="582">
        <f t="shared" si="441"/>
        <v>0</v>
      </c>
      <c r="AX197" s="582">
        <f t="shared" si="442"/>
        <v>0</v>
      </c>
      <c r="AY197" s="582"/>
      <c r="AZ197" s="582"/>
      <c r="BA197" s="582"/>
      <c r="BB197" s="582"/>
      <c r="BC197" s="582"/>
      <c r="BD197" s="582"/>
      <c r="BE197" s="582"/>
      <c r="BF197" s="582"/>
      <c r="BG197" s="582"/>
      <c r="BH197" s="582"/>
      <c r="BI197" s="582">
        <v>0</v>
      </c>
      <c r="BJ197" s="582">
        <v>0</v>
      </c>
      <c r="BK197" s="582"/>
      <c r="BL197" s="582"/>
      <c r="BM197" s="582"/>
      <c r="BN197" s="582"/>
      <c r="BO197" s="582"/>
      <c r="BP197" s="582"/>
      <c r="BQ197" s="582"/>
      <c r="BR197" s="582"/>
      <c r="BS197" s="582"/>
      <c r="BT197" s="582"/>
      <c r="BU197" s="582">
        <f t="shared" si="403"/>
        <v>84</v>
      </c>
      <c r="BV197" s="582">
        <v>84</v>
      </c>
      <c r="BW197" s="582">
        <v>0</v>
      </c>
      <c r="BX197" s="582">
        <v>0</v>
      </c>
      <c r="BY197" s="582">
        <v>0</v>
      </c>
      <c r="BZ197" s="582">
        <v>84</v>
      </c>
      <c r="CA197" s="582"/>
      <c r="CB197" s="582"/>
      <c r="CC197" s="581" t="s">
        <v>425</v>
      </c>
      <c r="CD197" s="582">
        <v>0</v>
      </c>
      <c r="CE197" s="582">
        <v>0</v>
      </c>
      <c r="CF197" s="581">
        <v>0</v>
      </c>
      <c r="CG197" s="581">
        <v>0</v>
      </c>
      <c r="CH197" s="582"/>
      <c r="CI197" s="582"/>
      <c r="CJ197" s="582"/>
      <c r="CK197" s="582"/>
      <c r="CL197" s="582"/>
      <c r="CM197" s="582">
        <v>84</v>
      </c>
      <c r="CN197" s="582">
        <v>84</v>
      </c>
      <c r="CO197" s="582"/>
      <c r="CP197" s="582">
        <v>84</v>
      </c>
      <c r="CQ197" s="582">
        <f t="shared" si="404"/>
        <v>84</v>
      </c>
      <c r="CR197" s="582">
        <v>0</v>
      </c>
      <c r="CS197" s="582">
        <v>16.8</v>
      </c>
      <c r="CT197" s="582">
        <v>25.2</v>
      </c>
      <c r="CU197" s="582">
        <v>42</v>
      </c>
      <c r="CV197" s="582">
        <v>4.2</v>
      </c>
      <c r="CW197" s="582">
        <v>12.6</v>
      </c>
      <c r="CX197" s="582">
        <v>25.199999999999996</v>
      </c>
      <c r="CY197" s="809">
        <f t="shared" si="405"/>
        <v>0</v>
      </c>
      <c r="CZ197" s="582"/>
      <c r="DA197" s="582"/>
      <c r="DB197" s="582"/>
      <c r="DC197" s="582"/>
      <c r="DD197" s="582"/>
      <c r="DE197" s="582">
        <v>99.12</v>
      </c>
      <c r="DF197" s="582">
        <f t="shared" si="406"/>
        <v>99.12</v>
      </c>
      <c r="DG197" s="582"/>
      <c r="DH197" s="582"/>
      <c r="DI197" s="582"/>
      <c r="DJ197" s="582">
        <v>0</v>
      </c>
      <c r="DK197" s="582"/>
      <c r="DL197" s="582">
        <v>19.824000000000002</v>
      </c>
      <c r="DM197" s="582"/>
      <c r="DN197" s="582">
        <v>29.736000000000001</v>
      </c>
      <c r="DO197" s="582">
        <v>49.56</v>
      </c>
      <c r="DP197" s="582"/>
      <c r="DQ197" s="582">
        <v>4.9560000000000004</v>
      </c>
      <c r="DR197" s="582">
        <v>14.868000000000002</v>
      </c>
      <c r="DS197" s="582">
        <v>29.735999999999997</v>
      </c>
      <c r="DT197" s="582"/>
      <c r="DU197" s="582"/>
      <c r="DV197" s="582"/>
      <c r="DW197" s="582"/>
      <c r="DX197" s="582">
        <v>99.12</v>
      </c>
      <c r="DY197" s="582"/>
      <c r="DZ197" s="582"/>
      <c r="EA197" s="582"/>
      <c r="EB197" s="582"/>
      <c r="EC197" s="582"/>
      <c r="ED197" s="582">
        <f t="shared" si="407"/>
        <v>0</v>
      </c>
      <c r="EE197" s="582"/>
      <c r="EF197" s="582"/>
      <c r="EG197" s="582">
        <f t="shared" si="408"/>
        <v>0</v>
      </c>
      <c r="EH197" s="582">
        <f t="shared" si="408"/>
        <v>0</v>
      </c>
      <c r="EI197" s="582"/>
      <c r="EJ197" s="582"/>
      <c r="EK197" s="582"/>
      <c r="EL197" s="582">
        <v>0</v>
      </c>
      <c r="EM197" s="582">
        <v>0</v>
      </c>
      <c r="EN197" s="582">
        <v>0</v>
      </c>
      <c r="EO197" s="582">
        <v>0</v>
      </c>
      <c r="EP197" s="582"/>
      <c r="EQ197" s="582"/>
      <c r="ER197" s="582">
        <f t="shared" si="409"/>
        <v>84</v>
      </c>
      <c r="ES197" s="584"/>
      <c r="ET197" s="585">
        <f t="shared" si="410"/>
        <v>15.12</v>
      </c>
      <c r="EU197" s="582">
        <f t="shared" si="411"/>
        <v>0</v>
      </c>
      <c r="EV197" s="582"/>
      <c r="EW197" s="587">
        <f t="shared" si="412"/>
        <v>9.1681796634611436E-6</v>
      </c>
      <c r="EX197" s="582">
        <f t="shared" si="443"/>
        <v>84</v>
      </c>
      <c r="EY197" s="582">
        <f t="shared" si="444"/>
        <v>0</v>
      </c>
      <c r="EZ197" s="582">
        <f t="shared" si="445"/>
        <v>0</v>
      </c>
      <c r="FA197" s="582">
        <f t="shared" si="446"/>
        <v>0</v>
      </c>
      <c r="FB197" s="582">
        <f t="shared" si="447"/>
        <v>0</v>
      </c>
      <c r="FC197" s="582"/>
      <c r="FD197" s="582">
        <f t="shared" si="448"/>
        <v>0</v>
      </c>
      <c r="FE197" s="582"/>
      <c r="FF197" s="582">
        <f t="shared" si="449"/>
        <v>0</v>
      </c>
      <c r="FG197" s="582"/>
      <c r="FH197" s="582"/>
      <c r="FI197" s="582"/>
      <c r="FJ197" s="582"/>
      <c r="FK197" s="582">
        <f t="shared" si="450"/>
        <v>99.12</v>
      </c>
      <c r="FL197" s="582">
        <f t="shared" si="451"/>
        <v>0</v>
      </c>
      <c r="FM197" s="582">
        <f t="shared" si="452"/>
        <v>0</v>
      </c>
      <c r="FN197" s="582">
        <f t="shared" si="453"/>
        <v>0</v>
      </c>
      <c r="FO197" s="582">
        <f t="shared" si="454"/>
        <v>0</v>
      </c>
      <c r="FP197" s="582"/>
      <c r="FQ197" s="582">
        <f t="shared" si="455"/>
        <v>0</v>
      </c>
      <c r="FR197" s="582"/>
      <c r="FS197" s="582">
        <f t="shared" si="456"/>
        <v>0</v>
      </c>
      <c r="FT197" s="582"/>
      <c r="FU197" s="582"/>
      <c r="FV197" s="582"/>
      <c r="FW197" s="582"/>
      <c r="FX197" s="582"/>
      <c r="FY197" s="581" t="s">
        <v>417</v>
      </c>
      <c r="FZ197" s="582"/>
      <c r="GA197" s="582"/>
      <c r="GB197" s="582"/>
      <c r="GC197" s="582"/>
      <c r="GD197" s="582"/>
      <c r="GE197" s="582"/>
      <c r="GF197" s="599" t="s">
        <v>417</v>
      </c>
      <c r="GG197" s="582" t="s">
        <v>417</v>
      </c>
      <c r="GH197" s="582" t="s">
        <v>417</v>
      </c>
      <c r="GI197" s="582" t="s">
        <v>417</v>
      </c>
      <c r="GJ197" s="582" t="s">
        <v>417</v>
      </c>
      <c r="GK197" s="581" t="s">
        <v>419</v>
      </c>
      <c r="GL197" s="581" t="s">
        <v>419</v>
      </c>
      <c r="GM197" s="581" t="s">
        <v>419</v>
      </c>
      <c r="GN197" s="589"/>
      <c r="GO197" s="809"/>
      <c r="GP197" s="809" t="s">
        <v>1062</v>
      </c>
      <c r="GQ197" s="685"/>
      <c r="GR197" s="1002"/>
      <c r="GS197" s="590"/>
      <c r="GT197" s="811">
        <v>2</v>
      </c>
      <c r="GU197" s="811">
        <v>2</v>
      </c>
      <c r="GV197" s="590"/>
      <c r="GW197" s="590"/>
      <c r="GX197" s="590"/>
      <c r="GY197" s="590"/>
      <c r="GZ197" s="312">
        <v>4</v>
      </c>
      <c r="HA197" s="814">
        <f t="shared" si="427"/>
        <v>0</v>
      </c>
      <c r="HB197" s="815">
        <f t="shared" si="428"/>
        <v>0</v>
      </c>
      <c r="HC197" s="816">
        <f t="shared" si="429"/>
        <v>0</v>
      </c>
      <c r="HD197" s="815">
        <f t="shared" si="430"/>
        <v>0</v>
      </c>
      <c r="HE197" s="814">
        <f t="shared" si="431"/>
        <v>0</v>
      </c>
      <c r="HF197" s="815">
        <f t="shared" si="432"/>
        <v>0</v>
      </c>
      <c r="HG197" s="816">
        <f t="shared" si="433"/>
        <v>0</v>
      </c>
      <c r="HH197" s="815">
        <f t="shared" si="434"/>
        <v>0</v>
      </c>
      <c r="HI197" s="591">
        <f t="shared" si="384"/>
        <v>0</v>
      </c>
      <c r="HL197" s="688">
        <f t="shared" ref="HL197:HL264" si="457">EG197-EH197</f>
        <v>0</v>
      </c>
    </row>
    <row r="198" spans="1:220" s="592" customFormat="1" ht="24" outlineLevel="1">
      <c r="A198" s="578" t="s">
        <v>386</v>
      </c>
      <c r="B198" s="579"/>
      <c r="C198" s="580">
        <v>157</v>
      </c>
      <c r="D198" s="580"/>
      <c r="E198" s="580"/>
      <c r="F198" s="272" t="s">
        <v>290</v>
      </c>
      <c r="G198" s="270"/>
      <c r="H198" s="270"/>
      <c r="I198" s="270"/>
      <c r="J198" s="581">
        <v>2011</v>
      </c>
      <c r="K198" s="581">
        <v>2011</v>
      </c>
      <c r="L198" s="581" t="s">
        <v>419</v>
      </c>
      <c r="M198" s="581" t="s">
        <v>419</v>
      </c>
      <c r="N198" s="581" t="s">
        <v>419</v>
      </c>
      <c r="O198" s="581" t="s">
        <v>419</v>
      </c>
      <c r="P198" s="273"/>
      <c r="Q198" s="273"/>
      <c r="R198" s="273"/>
      <c r="S198" s="273"/>
      <c r="T198" s="273"/>
      <c r="U198" s="582"/>
      <c r="V198" s="582"/>
      <c r="W198" s="582"/>
      <c r="X198" s="582"/>
      <c r="Y198" s="583"/>
      <c r="Z198" s="582"/>
      <c r="AA198" s="582"/>
      <c r="AB198" s="582"/>
      <c r="AC198" s="583"/>
      <c r="AD198" s="583"/>
      <c r="AE198" s="583"/>
      <c r="AF198" s="583"/>
      <c r="AG198" s="582">
        <f t="shared" si="391"/>
        <v>0</v>
      </c>
      <c r="AH198" s="582">
        <f t="shared" si="392"/>
        <v>0</v>
      </c>
      <c r="AI198" s="582">
        <f t="shared" si="393"/>
        <v>0</v>
      </c>
      <c r="AJ198" s="582">
        <f t="shared" si="394"/>
        <v>0</v>
      </c>
      <c r="AK198" s="582">
        <f t="shared" si="435"/>
        <v>0</v>
      </c>
      <c r="AL198" s="582">
        <f t="shared" si="436"/>
        <v>0</v>
      </c>
      <c r="AM198" s="582"/>
      <c r="AN198" s="582"/>
      <c r="AO198" s="582">
        <f t="shared" si="437"/>
        <v>0</v>
      </c>
      <c r="AP198" s="582">
        <f t="shared" si="438"/>
        <v>0</v>
      </c>
      <c r="AQ198" s="582"/>
      <c r="AR198" s="582"/>
      <c r="AS198" s="582">
        <f t="shared" si="439"/>
        <v>0</v>
      </c>
      <c r="AT198" s="582">
        <f t="shared" si="440"/>
        <v>0</v>
      </c>
      <c r="AU198" s="582"/>
      <c r="AV198" s="582"/>
      <c r="AW198" s="582">
        <f t="shared" si="441"/>
        <v>0</v>
      </c>
      <c r="AX198" s="582">
        <f t="shared" si="442"/>
        <v>0</v>
      </c>
      <c r="AY198" s="582"/>
      <c r="AZ198" s="582"/>
      <c r="BA198" s="582"/>
      <c r="BB198" s="582"/>
      <c r="BC198" s="582"/>
      <c r="BD198" s="582"/>
      <c r="BE198" s="582"/>
      <c r="BF198" s="582"/>
      <c r="BG198" s="582"/>
      <c r="BH198" s="582"/>
      <c r="BI198" s="582">
        <v>0</v>
      </c>
      <c r="BJ198" s="582">
        <v>0</v>
      </c>
      <c r="BK198" s="582"/>
      <c r="BL198" s="582"/>
      <c r="BM198" s="582"/>
      <c r="BN198" s="582"/>
      <c r="BO198" s="582"/>
      <c r="BP198" s="582"/>
      <c r="BQ198" s="582"/>
      <c r="BR198" s="582"/>
      <c r="BS198" s="582"/>
      <c r="BT198" s="582"/>
      <c r="BU198" s="582">
        <f t="shared" si="403"/>
        <v>320</v>
      </c>
      <c r="BV198" s="582">
        <v>320</v>
      </c>
      <c r="BW198" s="582">
        <v>0</v>
      </c>
      <c r="BX198" s="582">
        <v>0</v>
      </c>
      <c r="BY198" s="582">
        <v>0</v>
      </c>
      <c r="BZ198" s="582">
        <v>320</v>
      </c>
      <c r="CA198" s="582"/>
      <c r="CB198" s="582"/>
      <c r="CC198" s="581" t="s">
        <v>425</v>
      </c>
      <c r="CD198" s="582">
        <v>0</v>
      </c>
      <c r="CE198" s="582">
        <v>0</v>
      </c>
      <c r="CF198" s="581">
        <v>0</v>
      </c>
      <c r="CG198" s="581">
        <v>0</v>
      </c>
      <c r="CH198" s="582"/>
      <c r="CI198" s="582"/>
      <c r="CJ198" s="582"/>
      <c r="CK198" s="582"/>
      <c r="CL198" s="582"/>
      <c r="CM198" s="582">
        <v>320</v>
      </c>
      <c r="CN198" s="582">
        <v>320</v>
      </c>
      <c r="CO198" s="582"/>
      <c r="CP198" s="582">
        <v>320</v>
      </c>
      <c r="CQ198" s="582">
        <f t="shared" si="404"/>
        <v>320</v>
      </c>
      <c r="CR198" s="582">
        <v>0</v>
      </c>
      <c r="CS198" s="582">
        <v>64</v>
      </c>
      <c r="CT198" s="582">
        <v>96</v>
      </c>
      <c r="CU198" s="582">
        <v>160</v>
      </c>
      <c r="CV198" s="582">
        <v>16</v>
      </c>
      <c r="CW198" s="582">
        <v>48</v>
      </c>
      <c r="CX198" s="582">
        <v>96</v>
      </c>
      <c r="CY198" s="809">
        <f t="shared" si="405"/>
        <v>0</v>
      </c>
      <c r="CZ198" s="582"/>
      <c r="DA198" s="582"/>
      <c r="DB198" s="582"/>
      <c r="DC198" s="582"/>
      <c r="DD198" s="582"/>
      <c r="DE198" s="582">
        <v>377.6</v>
      </c>
      <c r="DF198" s="582">
        <f t="shared" si="406"/>
        <v>377.6</v>
      </c>
      <c r="DG198" s="582"/>
      <c r="DH198" s="582"/>
      <c r="DI198" s="582"/>
      <c r="DJ198" s="582">
        <v>0</v>
      </c>
      <c r="DK198" s="582"/>
      <c r="DL198" s="582">
        <v>75.52000000000001</v>
      </c>
      <c r="DM198" s="582"/>
      <c r="DN198" s="582">
        <v>113.28</v>
      </c>
      <c r="DO198" s="582">
        <v>188.8</v>
      </c>
      <c r="DP198" s="582"/>
      <c r="DQ198" s="582">
        <v>18.88</v>
      </c>
      <c r="DR198" s="582">
        <v>56.64</v>
      </c>
      <c r="DS198" s="582">
        <v>113.28000000000002</v>
      </c>
      <c r="DT198" s="582"/>
      <c r="DU198" s="582"/>
      <c r="DV198" s="582"/>
      <c r="DW198" s="582"/>
      <c r="DX198" s="582">
        <v>377.6</v>
      </c>
      <c r="DY198" s="582"/>
      <c r="DZ198" s="582"/>
      <c r="EA198" s="582"/>
      <c r="EB198" s="582"/>
      <c r="EC198" s="582"/>
      <c r="ED198" s="582">
        <f t="shared" si="407"/>
        <v>0</v>
      </c>
      <c r="EE198" s="582"/>
      <c r="EF198" s="582"/>
      <c r="EG198" s="582">
        <f t="shared" si="408"/>
        <v>0</v>
      </c>
      <c r="EH198" s="582">
        <f t="shared" si="408"/>
        <v>0</v>
      </c>
      <c r="EI198" s="582"/>
      <c r="EJ198" s="582"/>
      <c r="EK198" s="582"/>
      <c r="EL198" s="582">
        <v>0</v>
      </c>
      <c r="EM198" s="582">
        <v>0</v>
      </c>
      <c r="EN198" s="582">
        <v>0</v>
      </c>
      <c r="EO198" s="582">
        <v>0</v>
      </c>
      <c r="EP198" s="582"/>
      <c r="EQ198" s="582"/>
      <c r="ER198" s="582">
        <f t="shared" si="409"/>
        <v>320</v>
      </c>
      <c r="ES198" s="584"/>
      <c r="ET198" s="585">
        <f t="shared" si="410"/>
        <v>57.599999999999994</v>
      </c>
      <c r="EU198" s="582">
        <f t="shared" si="411"/>
        <v>0</v>
      </c>
      <c r="EV198" s="582"/>
      <c r="EW198" s="587">
        <f t="shared" si="412"/>
        <v>3.4926398717947213E-5</v>
      </c>
      <c r="EX198" s="582">
        <f t="shared" si="443"/>
        <v>320</v>
      </c>
      <c r="EY198" s="582">
        <f t="shared" si="444"/>
        <v>0</v>
      </c>
      <c r="EZ198" s="582">
        <f t="shared" si="445"/>
        <v>0</v>
      </c>
      <c r="FA198" s="582">
        <f t="shared" si="446"/>
        <v>0</v>
      </c>
      <c r="FB198" s="582">
        <f t="shared" si="447"/>
        <v>0</v>
      </c>
      <c r="FC198" s="582"/>
      <c r="FD198" s="582">
        <f t="shared" si="448"/>
        <v>0</v>
      </c>
      <c r="FE198" s="582"/>
      <c r="FF198" s="582">
        <f t="shared" si="449"/>
        <v>0</v>
      </c>
      <c r="FG198" s="582"/>
      <c r="FH198" s="582"/>
      <c r="FI198" s="582"/>
      <c r="FJ198" s="582"/>
      <c r="FK198" s="582">
        <f t="shared" si="450"/>
        <v>377.6</v>
      </c>
      <c r="FL198" s="582">
        <f t="shared" si="451"/>
        <v>0</v>
      </c>
      <c r="FM198" s="582">
        <f t="shared" si="452"/>
        <v>0</v>
      </c>
      <c r="FN198" s="582">
        <f t="shared" si="453"/>
        <v>0</v>
      </c>
      <c r="FO198" s="582">
        <f t="shared" si="454"/>
        <v>0</v>
      </c>
      <c r="FP198" s="582"/>
      <c r="FQ198" s="582">
        <f t="shared" si="455"/>
        <v>0</v>
      </c>
      <c r="FR198" s="582"/>
      <c r="FS198" s="582">
        <f t="shared" si="456"/>
        <v>0</v>
      </c>
      <c r="FT198" s="582"/>
      <c r="FU198" s="582"/>
      <c r="FV198" s="582"/>
      <c r="FW198" s="582"/>
      <c r="FX198" s="582"/>
      <c r="FY198" s="581" t="s">
        <v>417</v>
      </c>
      <c r="FZ198" s="582"/>
      <c r="GA198" s="582"/>
      <c r="GB198" s="582"/>
      <c r="GC198" s="582"/>
      <c r="GD198" s="582"/>
      <c r="GE198" s="582"/>
      <c r="GF198" s="599" t="s">
        <v>417</v>
      </c>
      <c r="GG198" s="582" t="s">
        <v>417</v>
      </c>
      <c r="GH198" s="582" t="s">
        <v>417</v>
      </c>
      <c r="GI198" s="582" t="s">
        <v>417</v>
      </c>
      <c r="GJ198" s="582" t="s">
        <v>417</v>
      </c>
      <c r="GK198" s="581" t="s">
        <v>419</v>
      </c>
      <c r="GL198" s="581" t="s">
        <v>419</v>
      </c>
      <c r="GM198" s="581" t="s">
        <v>419</v>
      </c>
      <c r="GN198" s="589"/>
      <c r="GO198" s="809"/>
      <c r="GP198" s="809" t="s">
        <v>1062</v>
      </c>
      <c r="GQ198" s="685"/>
      <c r="GR198" s="1002"/>
      <c r="GS198" s="590"/>
      <c r="GT198" s="811">
        <v>2</v>
      </c>
      <c r="GU198" s="811">
        <v>2</v>
      </c>
      <c r="GV198" s="590"/>
      <c r="GW198" s="590"/>
      <c r="GX198" s="590"/>
      <c r="GY198" s="590"/>
      <c r="GZ198" s="312">
        <v>4</v>
      </c>
      <c r="HA198" s="814">
        <f t="shared" si="427"/>
        <v>0</v>
      </c>
      <c r="HB198" s="815">
        <f t="shared" si="428"/>
        <v>0</v>
      </c>
      <c r="HC198" s="816">
        <f t="shared" si="429"/>
        <v>0</v>
      </c>
      <c r="HD198" s="815">
        <f t="shared" si="430"/>
        <v>0</v>
      </c>
      <c r="HE198" s="814">
        <f t="shared" si="431"/>
        <v>0</v>
      </c>
      <c r="HF198" s="815">
        <f t="shared" si="432"/>
        <v>0</v>
      </c>
      <c r="HG198" s="816">
        <f t="shared" si="433"/>
        <v>0</v>
      </c>
      <c r="HH198" s="815">
        <f t="shared" si="434"/>
        <v>0</v>
      </c>
      <c r="HI198" s="591">
        <f t="shared" si="384"/>
        <v>0</v>
      </c>
      <c r="HL198" s="688">
        <f t="shared" si="457"/>
        <v>0</v>
      </c>
    </row>
    <row r="199" spans="1:220" s="592" customFormat="1" ht="24" outlineLevel="1">
      <c r="A199" s="578" t="s">
        <v>386</v>
      </c>
      <c r="B199" s="579"/>
      <c r="C199" s="580">
        <v>158</v>
      </c>
      <c r="D199" s="580"/>
      <c r="E199" s="580"/>
      <c r="F199" s="272" t="s">
        <v>291</v>
      </c>
      <c r="G199" s="270"/>
      <c r="H199" s="270"/>
      <c r="I199" s="270"/>
      <c r="J199" s="581">
        <v>2011</v>
      </c>
      <c r="K199" s="581">
        <v>2011</v>
      </c>
      <c r="L199" s="581" t="s">
        <v>419</v>
      </c>
      <c r="M199" s="581" t="s">
        <v>419</v>
      </c>
      <c r="N199" s="581" t="s">
        <v>419</v>
      </c>
      <c r="O199" s="581" t="s">
        <v>419</v>
      </c>
      <c r="P199" s="273"/>
      <c r="Q199" s="273"/>
      <c r="R199" s="273"/>
      <c r="S199" s="273"/>
      <c r="T199" s="273"/>
      <c r="U199" s="582"/>
      <c r="V199" s="582"/>
      <c r="W199" s="582"/>
      <c r="X199" s="582"/>
      <c r="Y199" s="583"/>
      <c r="Z199" s="582"/>
      <c r="AA199" s="582"/>
      <c r="AB199" s="582"/>
      <c r="AC199" s="583"/>
      <c r="AD199" s="583"/>
      <c r="AE199" s="583"/>
      <c r="AF199" s="583"/>
      <c r="AG199" s="582">
        <f t="shared" si="391"/>
        <v>0</v>
      </c>
      <c r="AH199" s="582">
        <f t="shared" si="392"/>
        <v>0</v>
      </c>
      <c r="AI199" s="582">
        <f t="shared" si="393"/>
        <v>0</v>
      </c>
      <c r="AJ199" s="582">
        <f t="shared" si="394"/>
        <v>0</v>
      </c>
      <c r="AK199" s="582">
        <f t="shared" si="435"/>
        <v>0</v>
      </c>
      <c r="AL199" s="582">
        <f t="shared" si="436"/>
        <v>0</v>
      </c>
      <c r="AM199" s="582"/>
      <c r="AN199" s="582"/>
      <c r="AO199" s="582">
        <f t="shared" si="437"/>
        <v>0</v>
      </c>
      <c r="AP199" s="582">
        <f t="shared" si="438"/>
        <v>0</v>
      </c>
      <c r="AQ199" s="582"/>
      <c r="AR199" s="582"/>
      <c r="AS199" s="582">
        <f t="shared" si="439"/>
        <v>0</v>
      </c>
      <c r="AT199" s="582">
        <f t="shared" si="440"/>
        <v>0</v>
      </c>
      <c r="AU199" s="582"/>
      <c r="AV199" s="582"/>
      <c r="AW199" s="582">
        <f t="shared" si="441"/>
        <v>0</v>
      </c>
      <c r="AX199" s="582">
        <f t="shared" si="442"/>
        <v>0</v>
      </c>
      <c r="AY199" s="582"/>
      <c r="AZ199" s="582"/>
      <c r="BA199" s="582"/>
      <c r="BB199" s="582"/>
      <c r="BC199" s="582"/>
      <c r="BD199" s="582"/>
      <c r="BE199" s="582"/>
      <c r="BF199" s="582"/>
      <c r="BG199" s="582"/>
      <c r="BH199" s="582"/>
      <c r="BI199" s="582">
        <v>0</v>
      </c>
      <c r="BJ199" s="582">
        <v>0</v>
      </c>
      <c r="BK199" s="582"/>
      <c r="BL199" s="582"/>
      <c r="BM199" s="582"/>
      <c r="BN199" s="582"/>
      <c r="BO199" s="582"/>
      <c r="BP199" s="582"/>
      <c r="BQ199" s="582"/>
      <c r="BR199" s="582"/>
      <c r="BS199" s="582"/>
      <c r="BT199" s="582"/>
      <c r="BU199" s="582">
        <f t="shared" si="403"/>
        <v>120</v>
      </c>
      <c r="BV199" s="582">
        <v>120</v>
      </c>
      <c r="BW199" s="582">
        <v>0</v>
      </c>
      <c r="BX199" s="582">
        <v>0</v>
      </c>
      <c r="BY199" s="582">
        <v>0</v>
      </c>
      <c r="BZ199" s="582">
        <v>120</v>
      </c>
      <c r="CA199" s="582"/>
      <c r="CB199" s="582"/>
      <c r="CC199" s="581" t="s">
        <v>425</v>
      </c>
      <c r="CD199" s="582">
        <v>0</v>
      </c>
      <c r="CE199" s="582">
        <v>0</v>
      </c>
      <c r="CF199" s="581">
        <v>0</v>
      </c>
      <c r="CG199" s="581">
        <v>0</v>
      </c>
      <c r="CH199" s="582"/>
      <c r="CI199" s="582"/>
      <c r="CJ199" s="582"/>
      <c r="CK199" s="582"/>
      <c r="CL199" s="582"/>
      <c r="CM199" s="582">
        <v>120</v>
      </c>
      <c r="CN199" s="582">
        <v>120</v>
      </c>
      <c r="CO199" s="582"/>
      <c r="CP199" s="582">
        <v>120</v>
      </c>
      <c r="CQ199" s="582">
        <f t="shared" si="404"/>
        <v>120</v>
      </c>
      <c r="CR199" s="582">
        <v>0</v>
      </c>
      <c r="CS199" s="582">
        <v>24</v>
      </c>
      <c r="CT199" s="582">
        <v>36</v>
      </c>
      <c r="CU199" s="582">
        <v>60</v>
      </c>
      <c r="CV199" s="582">
        <v>6</v>
      </c>
      <c r="CW199" s="582">
        <v>18</v>
      </c>
      <c r="CX199" s="582">
        <v>36</v>
      </c>
      <c r="CY199" s="809">
        <f t="shared" si="405"/>
        <v>0</v>
      </c>
      <c r="CZ199" s="582"/>
      <c r="DA199" s="582"/>
      <c r="DB199" s="582"/>
      <c r="DC199" s="582"/>
      <c r="DD199" s="582"/>
      <c r="DE199" s="582">
        <v>141.6</v>
      </c>
      <c r="DF199" s="582">
        <f t="shared" si="406"/>
        <v>141.6</v>
      </c>
      <c r="DG199" s="582"/>
      <c r="DH199" s="582"/>
      <c r="DI199" s="582"/>
      <c r="DJ199" s="582">
        <v>0</v>
      </c>
      <c r="DK199" s="582"/>
      <c r="DL199" s="582">
        <v>28.32</v>
      </c>
      <c r="DM199" s="582"/>
      <c r="DN199" s="582">
        <v>42.48</v>
      </c>
      <c r="DO199" s="582">
        <v>70.8</v>
      </c>
      <c r="DP199" s="582"/>
      <c r="DQ199" s="582">
        <v>7.08</v>
      </c>
      <c r="DR199" s="582">
        <v>21.24</v>
      </c>
      <c r="DS199" s="582">
        <v>42.480000000000004</v>
      </c>
      <c r="DT199" s="582"/>
      <c r="DU199" s="582"/>
      <c r="DV199" s="582"/>
      <c r="DW199" s="582"/>
      <c r="DX199" s="582">
        <v>141.6</v>
      </c>
      <c r="DY199" s="582"/>
      <c r="DZ199" s="582"/>
      <c r="EA199" s="582"/>
      <c r="EB199" s="582"/>
      <c r="EC199" s="582"/>
      <c r="ED199" s="582">
        <f t="shared" si="407"/>
        <v>0</v>
      </c>
      <c r="EE199" s="582"/>
      <c r="EF199" s="582"/>
      <c r="EG199" s="582">
        <f t="shared" si="408"/>
        <v>0</v>
      </c>
      <c r="EH199" s="582">
        <f t="shared" si="408"/>
        <v>0</v>
      </c>
      <c r="EI199" s="582"/>
      <c r="EJ199" s="582"/>
      <c r="EK199" s="582"/>
      <c r="EL199" s="582">
        <v>0</v>
      </c>
      <c r="EM199" s="582">
        <v>0</v>
      </c>
      <c r="EN199" s="582">
        <v>0</v>
      </c>
      <c r="EO199" s="582">
        <v>0</v>
      </c>
      <c r="EP199" s="582"/>
      <c r="EQ199" s="582"/>
      <c r="ER199" s="582">
        <f t="shared" si="409"/>
        <v>120</v>
      </c>
      <c r="ES199" s="584"/>
      <c r="ET199" s="585">
        <f t="shared" si="410"/>
        <v>21.599999999999998</v>
      </c>
      <c r="EU199" s="582">
        <f t="shared" si="411"/>
        <v>0</v>
      </c>
      <c r="EV199" s="582"/>
      <c r="EW199" s="587">
        <f t="shared" si="412"/>
        <v>1.3097399519230204E-5</v>
      </c>
      <c r="EX199" s="582">
        <f t="shared" si="443"/>
        <v>120</v>
      </c>
      <c r="EY199" s="582">
        <f t="shared" si="444"/>
        <v>0</v>
      </c>
      <c r="EZ199" s="582">
        <f t="shared" si="445"/>
        <v>0</v>
      </c>
      <c r="FA199" s="582">
        <f t="shared" si="446"/>
        <v>0</v>
      </c>
      <c r="FB199" s="582">
        <f t="shared" si="447"/>
        <v>0</v>
      </c>
      <c r="FC199" s="582"/>
      <c r="FD199" s="582">
        <f t="shared" si="448"/>
        <v>0</v>
      </c>
      <c r="FE199" s="582"/>
      <c r="FF199" s="582">
        <f t="shared" si="449"/>
        <v>0</v>
      </c>
      <c r="FG199" s="582"/>
      <c r="FH199" s="582"/>
      <c r="FI199" s="582"/>
      <c r="FJ199" s="582"/>
      <c r="FK199" s="582">
        <f t="shared" si="450"/>
        <v>141.6</v>
      </c>
      <c r="FL199" s="582">
        <f t="shared" si="451"/>
        <v>0</v>
      </c>
      <c r="FM199" s="582">
        <f t="shared" si="452"/>
        <v>0</v>
      </c>
      <c r="FN199" s="582">
        <f t="shared" si="453"/>
        <v>0</v>
      </c>
      <c r="FO199" s="582">
        <f t="shared" si="454"/>
        <v>0</v>
      </c>
      <c r="FP199" s="582"/>
      <c r="FQ199" s="582">
        <f t="shared" si="455"/>
        <v>0</v>
      </c>
      <c r="FR199" s="582"/>
      <c r="FS199" s="582">
        <f t="shared" si="456"/>
        <v>0</v>
      </c>
      <c r="FT199" s="582"/>
      <c r="FU199" s="582"/>
      <c r="FV199" s="582"/>
      <c r="FW199" s="582"/>
      <c r="FX199" s="582"/>
      <c r="FY199" s="581" t="s">
        <v>417</v>
      </c>
      <c r="FZ199" s="582"/>
      <c r="GA199" s="582"/>
      <c r="GB199" s="582"/>
      <c r="GC199" s="582"/>
      <c r="GD199" s="582"/>
      <c r="GE199" s="582"/>
      <c r="GF199" s="599" t="s">
        <v>417</v>
      </c>
      <c r="GG199" s="582" t="s">
        <v>417</v>
      </c>
      <c r="GH199" s="582" t="s">
        <v>417</v>
      </c>
      <c r="GI199" s="582" t="s">
        <v>417</v>
      </c>
      <c r="GJ199" s="582" t="s">
        <v>417</v>
      </c>
      <c r="GK199" s="581" t="s">
        <v>419</v>
      </c>
      <c r="GL199" s="581" t="s">
        <v>419</v>
      </c>
      <c r="GM199" s="581" t="s">
        <v>419</v>
      </c>
      <c r="GN199" s="589"/>
      <c r="GO199" s="809"/>
      <c r="GP199" s="809" t="s">
        <v>1062</v>
      </c>
      <c r="GQ199" s="685"/>
      <c r="GR199" s="1002"/>
      <c r="GS199" s="590"/>
      <c r="GT199" s="811">
        <v>2</v>
      </c>
      <c r="GU199" s="811">
        <v>2</v>
      </c>
      <c r="GV199" s="590"/>
      <c r="GW199" s="590"/>
      <c r="GX199" s="590"/>
      <c r="GY199" s="590"/>
      <c r="GZ199" s="312">
        <v>4</v>
      </c>
      <c r="HA199" s="814">
        <f t="shared" si="427"/>
        <v>0</v>
      </c>
      <c r="HB199" s="815">
        <f t="shared" si="428"/>
        <v>0</v>
      </c>
      <c r="HC199" s="816">
        <f t="shared" si="429"/>
        <v>0</v>
      </c>
      <c r="HD199" s="815">
        <f t="shared" si="430"/>
        <v>0</v>
      </c>
      <c r="HE199" s="814">
        <f t="shared" si="431"/>
        <v>0</v>
      </c>
      <c r="HF199" s="815">
        <f t="shared" si="432"/>
        <v>0</v>
      </c>
      <c r="HG199" s="816">
        <f t="shared" si="433"/>
        <v>0</v>
      </c>
      <c r="HH199" s="815">
        <f t="shared" si="434"/>
        <v>0</v>
      </c>
      <c r="HI199" s="591">
        <f t="shared" si="384"/>
        <v>0</v>
      </c>
      <c r="HL199" s="688">
        <f t="shared" si="457"/>
        <v>0</v>
      </c>
    </row>
    <row r="200" spans="1:220" s="592" customFormat="1" ht="48" outlineLevel="1">
      <c r="A200" s="578" t="s">
        <v>386</v>
      </c>
      <c r="B200" s="579"/>
      <c r="C200" s="580">
        <v>159</v>
      </c>
      <c r="D200" s="580"/>
      <c r="E200" s="580"/>
      <c r="F200" s="272" t="s">
        <v>292</v>
      </c>
      <c r="G200" s="270"/>
      <c r="H200" s="270"/>
      <c r="I200" s="270"/>
      <c r="J200" s="581">
        <v>2011</v>
      </c>
      <c r="K200" s="581">
        <v>2011</v>
      </c>
      <c r="L200" s="581" t="s">
        <v>419</v>
      </c>
      <c r="M200" s="581" t="s">
        <v>419</v>
      </c>
      <c r="N200" s="581" t="s">
        <v>419</v>
      </c>
      <c r="O200" s="581" t="s">
        <v>419</v>
      </c>
      <c r="P200" s="273"/>
      <c r="Q200" s="273"/>
      <c r="R200" s="273"/>
      <c r="S200" s="273"/>
      <c r="T200" s="273"/>
      <c r="U200" s="582"/>
      <c r="V200" s="582"/>
      <c r="W200" s="582"/>
      <c r="X200" s="582"/>
      <c r="Y200" s="583"/>
      <c r="Z200" s="582"/>
      <c r="AA200" s="582"/>
      <c r="AB200" s="582"/>
      <c r="AC200" s="583"/>
      <c r="AD200" s="583"/>
      <c r="AE200" s="583"/>
      <c r="AF200" s="583"/>
      <c r="AG200" s="582">
        <f t="shared" si="391"/>
        <v>0</v>
      </c>
      <c r="AH200" s="582">
        <f t="shared" si="392"/>
        <v>0</v>
      </c>
      <c r="AI200" s="582">
        <f t="shared" si="393"/>
        <v>0</v>
      </c>
      <c r="AJ200" s="582">
        <f t="shared" si="394"/>
        <v>0</v>
      </c>
      <c r="AK200" s="582">
        <f t="shared" si="435"/>
        <v>0</v>
      </c>
      <c r="AL200" s="582">
        <f t="shared" si="436"/>
        <v>0</v>
      </c>
      <c r="AM200" s="582"/>
      <c r="AN200" s="582"/>
      <c r="AO200" s="582">
        <f t="shared" si="437"/>
        <v>0</v>
      </c>
      <c r="AP200" s="582">
        <f t="shared" si="438"/>
        <v>0</v>
      </c>
      <c r="AQ200" s="582"/>
      <c r="AR200" s="582"/>
      <c r="AS200" s="582">
        <f t="shared" si="439"/>
        <v>0</v>
      </c>
      <c r="AT200" s="582">
        <f t="shared" si="440"/>
        <v>0</v>
      </c>
      <c r="AU200" s="582"/>
      <c r="AV200" s="582"/>
      <c r="AW200" s="582">
        <f t="shared" si="441"/>
        <v>0</v>
      </c>
      <c r="AX200" s="582">
        <f t="shared" si="442"/>
        <v>0</v>
      </c>
      <c r="AY200" s="582"/>
      <c r="AZ200" s="582"/>
      <c r="BA200" s="582"/>
      <c r="BB200" s="582"/>
      <c r="BC200" s="582"/>
      <c r="BD200" s="582"/>
      <c r="BE200" s="582"/>
      <c r="BF200" s="582"/>
      <c r="BG200" s="582"/>
      <c r="BH200" s="582"/>
      <c r="BI200" s="582">
        <v>0</v>
      </c>
      <c r="BJ200" s="582">
        <v>0</v>
      </c>
      <c r="BK200" s="582"/>
      <c r="BL200" s="582"/>
      <c r="BM200" s="582"/>
      <c r="BN200" s="582"/>
      <c r="BO200" s="582"/>
      <c r="BP200" s="582"/>
      <c r="BQ200" s="582"/>
      <c r="BR200" s="582"/>
      <c r="BS200" s="582"/>
      <c r="BT200" s="582"/>
      <c r="BU200" s="582">
        <f t="shared" si="403"/>
        <v>360</v>
      </c>
      <c r="BV200" s="582">
        <v>360</v>
      </c>
      <c r="BW200" s="582">
        <v>0</v>
      </c>
      <c r="BX200" s="582">
        <v>0</v>
      </c>
      <c r="BY200" s="582">
        <v>0</v>
      </c>
      <c r="BZ200" s="582">
        <v>360</v>
      </c>
      <c r="CA200" s="582"/>
      <c r="CB200" s="582"/>
      <c r="CC200" s="581" t="s">
        <v>425</v>
      </c>
      <c r="CD200" s="582">
        <v>0</v>
      </c>
      <c r="CE200" s="582">
        <v>0</v>
      </c>
      <c r="CF200" s="581">
        <v>0</v>
      </c>
      <c r="CG200" s="581">
        <v>0</v>
      </c>
      <c r="CH200" s="582"/>
      <c r="CI200" s="582"/>
      <c r="CJ200" s="582"/>
      <c r="CK200" s="582"/>
      <c r="CL200" s="582"/>
      <c r="CM200" s="582">
        <v>360</v>
      </c>
      <c r="CN200" s="582">
        <v>360</v>
      </c>
      <c r="CO200" s="582"/>
      <c r="CP200" s="582">
        <v>360</v>
      </c>
      <c r="CQ200" s="582">
        <f t="shared" si="404"/>
        <v>360</v>
      </c>
      <c r="CR200" s="582">
        <v>0</v>
      </c>
      <c r="CS200" s="582">
        <v>72</v>
      </c>
      <c r="CT200" s="582">
        <v>108</v>
      </c>
      <c r="CU200" s="582">
        <v>180</v>
      </c>
      <c r="CV200" s="582">
        <v>18</v>
      </c>
      <c r="CW200" s="582">
        <v>54</v>
      </c>
      <c r="CX200" s="582">
        <v>108</v>
      </c>
      <c r="CY200" s="809">
        <f t="shared" si="405"/>
        <v>0</v>
      </c>
      <c r="CZ200" s="582"/>
      <c r="DA200" s="582"/>
      <c r="DB200" s="582"/>
      <c r="DC200" s="582"/>
      <c r="DD200" s="582"/>
      <c r="DE200" s="582">
        <v>424.8</v>
      </c>
      <c r="DF200" s="582">
        <f t="shared" si="406"/>
        <v>424.8</v>
      </c>
      <c r="DG200" s="582"/>
      <c r="DH200" s="582"/>
      <c r="DI200" s="582"/>
      <c r="DJ200" s="582">
        <v>0</v>
      </c>
      <c r="DK200" s="582"/>
      <c r="DL200" s="582">
        <v>84.960000000000008</v>
      </c>
      <c r="DM200" s="582"/>
      <c r="DN200" s="582">
        <v>127.44</v>
      </c>
      <c r="DO200" s="582">
        <v>212.4</v>
      </c>
      <c r="DP200" s="582"/>
      <c r="DQ200" s="582">
        <v>21.24</v>
      </c>
      <c r="DR200" s="582">
        <v>63.72</v>
      </c>
      <c r="DS200" s="582">
        <v>127.44</v>
      </c>
      <c r="DT200" s="582"/>
      <c r="DU200" s="582"/>
      <c r="DV200" s="582"/>
      <c r="DW200" s="582"/>
      <c r="DX200" s="582">
        <v>424.8</v>
      </c>
      <c r="DY200" s="582"/>
      <c r="DZ200" s="582"/>
      <c r="EA200" s="582"/>
      <c r="EB200" s="582"/>
      <c r="EC200" s="582"/>
      <c r="ED200" s="582">
        <f t="shared" si="407"/>
        <v>0</v>
      </c>
      <c r="EE200" s="582"/>
      <c r="EF200" s="582"/>
      <c r="EG200" s="582">
        <f t="shared" si="408"/>
        <v>0</v>
      </c>
      <c r="EH200" s="582">
        <f t="shared" si="408"/>
        <v>0</v>
      </c>
      <c r="EI200" s="582"/>
      <c r="EJ200" s="582"/>
      <c r="EK200" s="582"/>
      <c r="EL200" s="582">
        <v>0</v>
      </c>
      <c r="EM200" s="582">
        <v>0</v>
      </c>
      <c r="EN200" s="582">
        <v>0</v>
      </c>
      <c r="EO200" s="582">
        <v>0</v>
      </c>
      <c r="EP200" s="582"/>
      <c r="EQ200" s="582"/>
      <c r="ER200" s="582">
        <f t="shared" si="409"/>
        <v>360</v>
      </c>
      <c r="ES200" s="584"/>
      <c r="ET200" s="585">
        <f t="shared" si="410"/>
        <v>64.8</v>
      </c>
      <c r="EU200" s="582">
        <f t="shared" si="411"/>
        <v>0</v>
      </c>
      <c r="EV200" s="582"/>
      <c r="EW200" s="587">
        <f t="shared" si="412"/>
        <v>3.929219855769061E-5</v>
      </c>
      <c r="EX200" s="582">
        <f t="shared" si="443"/>
        <v>360</v>
      </c>
      <c r="EY200" s="582">
        <f t="shared" si="444"/>
        <v>0</v>
      </c>
      <c r="EZ200" s="582">
        <f t="shared" si="445"/>
        <v>0</v>
      </c>
      <c r="FA200" s="582">
        <f t="shared" si="446"/>
        <v>0</v>
      </c>
      <c r="FB200" s="582">
        <f t="shared" si="447"/>
        <v>0</v>
      </c>
      <c r="FC200" s="582"/>
      <c r="FD200" s="582">
        <f t="shared" si="448"/>
        <v>0</v>
      </c>
      <c r="FE200" s="582"/>
      <c r="FF200" s="582">
        <f t="shared" si="449"/>
        <v>0</v>
      </c>
      <c r="FG200" s="582"/>
      <c r="FH200" s="582"/>
      <c r="FI200" s="582"/>
      <c r="FJ200" s="582"/>
      <c r="FK200" s="582">
        <f t="shared" si="450"/>
        <v>424.8</v>
      </c>
      <c r="FL200" s="582">
        <f t="shared" si="451"/>
        <v>0</v>
      </c>
      <c r="FM200" s="582">
        <f t="shared" si="452"/>
        <v>0</v>
      </c>
      <c r="FN200" s="582">
        <f t="shared" si="453"/>
        <v>0</v>
      </c>
      <c r="FO200" s="582">
        <f t="shared" si="454"/>
        <v>0</v>
      </c>
      <c r="FP200" s="582"/>
      <c r="FQ200" s="582">
        <f t="shared" si="455"/>
        <v>0</v>
      </c>
      <c r="FR200" s="582"/>
      <c r="FS200" s="582">
        <f t="shared" si="456"/>
        <v>0</v>
      </c>
      <c r="FT200" s="582"/>
      <c r="FU200" s="582"/>
      <c r="FV200" s="582"/>
      <c r="FW200" s="582"/>
      <c r="FX200" s="582"/>
      <c r="FY200" s="581" t="s">
        <v>417</v>
      </c>
      <c r="FZ200" s="582"/>
      <c r="GA200" s="582"/>
      <c r="GB200" s="582"/>
      <c r="GC200" s="582"/>
      <c r="GD200" s="582"/>
      <c r="GE200" s="582"/>
      <c r="GF200" s="599" t="s">
        <v>417</v>
      </c>
      <c r="GG200" s="582" t="s">
        <v>417</v>
      </c>
      <c r="GH200" s="582" t="s">
        <v>417</v>
      </c>
      <c r="GI200" s="582" t="s">
        <v>417</v>
      </c>
      <c r="GJ200" s="582" t="s">
        <v>417</v>
      </c>
      <c r="GK200" s="581" t="s">
        <v>419</v>
      </c>
      <c r="GL200" s="581" t="s">
        <v>419</v>
      </c>
      <c r="GM200" s="581" t="s">
        <v>419</v>
      </c>
      <c r="GN200" s="589"/>
      <c r="GO200" s="809"/>
      <c r="GP200" s="809" t="s">
        <v>1062</v>
      </c>
      <c r="GQ200" s="685"/>
      <c r="GR200" s="1002"/>
      <c r="GS200" s="590"/>
      <c r="GT200" s="811">
        <v>2</v>
      </c>
      <c r="GU200" s="811">
        <v>2</v>
      </c>
      <c r="GV200" s="590"/>
      <c r="GW200" s="590"/>
      <c r="GX200" s="590"/>
      <c r="GY200" s="590"/>
      <c r="GZ200" s="312">
        <v>4</v>
      </c>
      <c r="HA200" s="814">
        <f t="shared" si="427"/>
        <v>0</v>
      </c>
      <c r="HB200" s="815">
        <f t="shared" si="428"/>
        <v>0</v>
      </c>
      <c r="HC200" s="816">
        <f t="shared" si="429"/>
        <v>0</v>
      </c>
      <c r="HD200" s="815">
        <f t="shared" si="430"/>
        <v>0</v>
      </c>
      <c r="HE200" s="814">
        <f t="shared" si="431"/>
        <v>0</v>
      </c>
      <c r="HF200" s="815">
        <f t="shared" si="432"/>
        <v>0</v>
      </c>
      <c r="HG200" s="816">
        <f t="shared" si="433"/>
        <v>0</v>
      </c>
      <c r="HH200" s="815">
        <f t="shared" si="434"/>
        <v>0</v>
      </c>
      <c r="HI200" s="591">
        <f t="shared" si="384"/>
        <v>0</v>
      </c>
      <c r="HL200" s="688">
        <f t="shared" si="457"/>
        <v>0</v>
      </c>
    </row>
    <row r="201" spans="1:220" s="614" customFormat="1" outlineLevel="1">
      <c r="A201" s="550"/>
      <c r="B201" s="573"/>
      <c r="C201" s="574"/>
      <c r="D201" s="574"/>
      <c r="E201" s="574"/>
      <c r="F201" s="941" t="s">
        <v>805</v>
      </c>
      <c r="G201" s="604"/>
      <c r="H201" s="604"/>
      <c r="I201" s="604"/>
      <c r="J201" s="560"/>
      <c r="K201" s="560"/>
      <c r="L201" s="560"/>
      <c r="M201" s="560"/>
      <c r="N201" s="560"/>
      <c r="O201" s="560"/>
      <c r="P201" s="936"/>
      <c r="Q201" s="936"/>
      <c r="R201" s="936"/>
      <c r="S201" s="936"/>
      <c r="T201" s="936"/>
      <c r="U201" s="561"/>
      <c r="V201" s="561"/>
      <c r="W201" s="561"/>
      <c r="X201" s="561"/>
      <c r="Y201" s="605"/>
      <c r="Z201" s="561"/>
      <c r="AA201" s="561"/>
      <c r="AB201" s="561"/>
      <c r="AC201" s="605"/>
      <c r="AD201" s="605"/>
      <c r="AE201" s="605"/>
      <c r="AF201" s="605"/>
      <c r="AG201" s="561"/>
      <c r="AH201" s="561"/>
      <c r="AI201" s="561"/>
      <c r="AJ201" s="561"/>
      <c r="AK201" s="561"/>
      <c r="AL201" s="561"/>
      <c r="AM201" s="561"/>
      <c r="AN201" s="561"/>
      <c r="AO201" s="561"/>
      <c r="AP201" s="561"/>
      <c r="AQ201" s="561"/>
      <c r="AR201" s="561"/>
      <c r="AS201" s="561"/>
      <c r="AT201" s="561"/>
      <c r="AU201" s="561"/>
      <c r="AV201" s="561"/>
      <c r="AW201" s="561"/>
      <c r="AX201" s="561"/>
      <c r="AY201" s="561"/>
      <c r="AZ201" s="561"/>
      <c r="BA201" s="561"/>
      <c r="BB201" s="561"/>
      <c r="BC201" s="561"/>
      <c r="BD201" s="561"/>
      <c r="BE201" s="561"/>
      <c r="BF201" s="561"/>
      <c r="BG201" s="561"/>
      <c r="BH201" s="561"/>
      <c r="BI201" s="561"/>
      <c r="BJ201" s="561"/>
      <c r="BK201" s="561"/>
      <c r="BL201" s="561"/>
      <c r="BM201" s="561"/>
      <c r="BN201" s="561"/>
      <c r="BO201" s="561"/>
      <c r="BP201" s="561"/>
      <c r="BQ201" s="561"/>
      <c r="BR201" s="561"/>
      <c r="BS201" s="561"/>
      <c r="BT201" s="561"/>
      <c r="BU201" s="561"/>
      <c r="BV201" s="561"/>
      <c r="BW201" s="561"/>
      <c r="BX201" s="561"/>
      <c r="BY201" s="561"/>
      <c r="BZ201" s="561"/>
      <c r="CA201" s="561"/>
      <c r="CB201" s="561"/>
      <c r="CC201" s="560"/>
      <c r="CD201" s="561"/>
      <c r="CE201" s="561"/>
      <c r="CF201" s="560"/>
      <c r="CG201" s="560"/>
      <c r="CH201" s="561"/>
      <c r="CI201" s="561"/>
      <c r="CJ201" s="561"/>
      <c r="CK201" s="561"/>
      <c r="CL201" s="561"/>
      <c r="CM201" s="561"/>
      <c r="CN201" s="561"/>
      <c r="CO201" s="561"/>
      <c r="CP201" s="561"/>
      <c r="CQ201" s="561"/>
      <c r="CR201" s="561"/>
      <c r="CS201" s="561"/>
      <c r="CT201" s="561"/>
      <c r="CU201" s="561"/>
      <c r="CV201" s="561"/>
      <c r="CW201" s="561"/>
      <c r="CX201" s="561"/>
      <c r="CY201" s="819"/>
      <c r="CZ201" s="561"/>
      <c r="DA201" s="561"/>
      <c r="DB201" s="561"/>
      <c r="DC201" s="561"/>
      <c r="DD201" s="561"/>
      <c r="DE201" s="561"/>
      <c r="DF201" s="561"/>
      <c r="DG201" s="561"/>
      <c r="DH201" s="561"/>
      <c r="DI201" s="561"/>
      <c r="DJ201" s="561"/>
      <c r="DK201" s="561"/>
      <c r="DL201" s="561"/>
      <c r="DM201" s="561"/>
      <c r="DN201" s="561"/>
      <c r="DO201" s="561"/>
      <c r="DP201" s="561"/>
      <c r="DQ201" s="561"/>
      <c r="DR201" s="561"/>
      <c r="DS201" s="561"/>
      <c r="DT201" s="561"/>
      <c r="DU201" s="561"/>
      <c r="DV201" s="561"/>
      <c r="DW201" s="561"/>
      <c r="DX201" s="561"/>
      <c r="DY201" s="561"/>
      <c r="DZ201" s="561"/>
      <c r="EA201" s="561"/>
      <c r="EB201" s="561"/>
      <c r="EC201" s="561"/>
      <c r="ED201" s="561"/>
      <c r="EE201" s="561"/>
      <c r="EF201" s="561"/>
      <c r="EG201" s="561"/>
      <c r="EH201" s="561"/>
      <c r="EI201" s="561"/>
      <c r="EJ201" s="561"/>
      <c r="EK201" s="561"/>
      <c r="EL201" s="561"/>
      <c r="EM201" s="561"/>
      <c r="EN201" s="561"/>
      <c r="EO201" s="561"/>
      <c r="EP201" s="561"/>
      <c r="EQ201" s="561"/>
      <c r="ER201" s="561"/>
      <c r="ES201" s="607"/>
      <c r="ET201" s="608"/>
      <c r="EU201" s="561"/>
      <c r="EV201" s="561"/>
      <c r="EW201" s="609"/>
      <c r="EX201" s="561"/>
      <c r="EY201" s="561"/>
      <c r="EZ201" s="561"/>
      <c r="FA201" s="561"/>
      <c r="FB201" s="561"/>
      <c r="FC201" s="561"/>
      <c r="FD201" s="561"/>
      <c r="FE201" s="561"/>
      <c r="FF201" s="561"/>
      <c r="FG201" s="561"/>
      <c r="FH201" s="561"/>
      <c r="FI201" s="561"/>
      <c r="FJ201" s="561"/>
      <c r="FK201" s="561"/>
      <c r="FL201" s="561"/>
      <c r="FM201" s="561"/>
      <c r="FN201" s="561"/>
      <c r="FO201" s="561"/>
      <c r="FP201" s="561"/>
      <c r="FQ201" s="561"/>
      <c r="FR201" s="561"/>
      <c r="FS201" s="561"/>
      <c r="FT201" s="561"/>
      <c r="FU201" s="561"/>
      <c r="FV201" s="561"/>
      <c r="FW201" s="561"/>
      <c r="FX201" s="561"/>
      <c r="FY201" s="560"/>
      <c r="FZ201" s="561"/>
      <c r="GA201" s="561"/>
      <c r="GB201" s="561"/>
      <c r="GC201" s="561"/>
      <c r="GD201" s="561"/>
      <c r="GE201" s="561"/>
      <c r="GF201" s="562"/>
      <c r="GG201" s="561"/>
      <c r="GH201" s="561"/>
      <c r="GI201" s="561"/>
      <c r="GJ201" s="561"/>
      <c r="GK201" s="560"/>
      <c r="GL201" s="560"/>
      <c r="GM201" s="560"/>
      <c r="GN201" s="610"/>
      <c r="GO201" s="819"/>
      <c r="GP201" s="819"/>
      <c r="GQ201" s="683"/>
      <c r="GR201" s="1000"/>
      <c r="GS201" s="611"/>
      <c r="GT201" s="820"/>
      <c r="GU201" s="820"/>
      <c r="GV201" s="611"/>
      <c r="GW201" s="611"/>
      <c r="GX201" s="611"/>
      <c r="GY201" s="611"/>
      <c r="GZ201" s="938"/>
      <c r="HA201" s="939"/>
      <c r="HB201" s="940"/>
      <c r="HC201" s="817"/>
      <c r="HD201" s="940"/>
      <c r="HE201" s="939"/>
      <c r="HF201" s="940"/>
      <c r="HG201" s="817"/>
      <c r="HH201" s="940"/>
      <c r="HI201" s="564"/>
      <c r="HL201" s="688"/>
    </row>
    <row r="202" spans="1:220" s="592" customFormat="1" ht="36" outlineLevel="1">
      <c r="A202" s="578" t="s">
        <v>390</v>
      </c>
      <c r="B202" s="579"/>
      <c r="C202" s="580">
        <v>160</v>
      </c>
      <c r="D202" s="580"/>
      <c r="E202" s="580"/>
      <c r="F202" s="272" t="s">
        <v>380</v>
      </c>
      <c r="G202" s="270"/>
      <c r="H202" s="270"/>
      <c r="I202" s="270"/>
      <c r="J202" s="581">
        <v>2011</v>
      </c>
      <c r="K202" s="581">
        <v>2011</v>
      </c>
      <c r="L202" s="581"/>
      <c r="M202" s="581"/>
      <c r="N202" s="581"/>
      <c r="O202" s="581"/>
      <c r="P202" s="273">
        <v>0</v>
      </c>
      <c r="Q202" s="273">
        <v>0</v>
      </c>
      <c r="R202" s="273" t="s">
        <v>1359</v>
      </c>
      <c r="S202" s="273">
        <v>1</v>
      </c>
      <c r="T202" s="273" t="s">
        <v>1361</v>
      </c>
      <c r="U202" s="582"/>
      <c r="V202" s="582"/>
      <c r="W202" s="582"/>
      <c r="X202" s="582"/>
      <c r="Y202" s="583"/>
      <c r="Z202" s="582"/>
      <c r="AA202" s="582"/>
      <c r="AB202" s="582"/>
      <c r="AC202" s="583"/>
      <c r="AD202" s="583"/>
      <c r="AE202" s="583"/>
      <c r="AF202" s="583"/>
      <c r="AG202" s="582">
        <f t="shared" si="391"/>
        <v>0</v>
      </c>
      <c r="AH202" s="582">
        <f t="shared" si="392"/>
        <v>0</v>
      </c>
      <c r="AI202" s="582">
        <f t="shared" si="393"/>
        <v>0</v>
      </c>
      <c r="AJ202" s="582">
        <f t="shared" si="394"/>
        <v>0</v>
      </c>
      <c r="AK202" s="582">
        <f t="shared" si="435"/>
        <v>0</v>
      </c>
      <c r="AL202" s="582">
        <f t="shared" si="436"/>
        <v>0</v>
      </c>
      <c r="AM202" s="582"/>
      <c r="AN202" s="582"/>
      <c r="AO202" s="582">
        <f t="shared" si="437"/>
        <v>0</v>
      </c>
      <c r="AP202" s="582">
        <f t="shared" si="438"/>
        <v>0</v>
      </c>
      <c r="AQ202" s="582"/>
      <c r="AR202" s="582"/>
      <c r="AS202" s="582">
        <f t="shared" si="439"/>
        <v>0</v>
      </c>
      <c r="AT202" s="582">
        <f t="shared" si="440"/>
        <v>0</v>
      </c>
      <c r="AU202" s="582"/>
      <c r="AV202" s="582"/>
      <c r="AW202" s="582">
        <f t="shared" si="441"/>
        <v>0</v>
      </c>
      <c r="AX202" s="582">
        <f t="shared" si="442"/>
        <v>0</v>
      </c>
      <c r="AY202" s="582"/>
      <c r="AZ202" s="582"/>
      <c r="BA202" s="582"/>
      <c r="BB202" s="582"/>
      <c r="BC202" s="582"/>
      <c r="BD202" s="582"/>
      <c r="BE202" s="582"/>
      <c r="BF202" s="582"/>
      <c r="BG202" s="582"/>
      <c r="BH202" s="582"/>
      <c r="BI202" s="582">
        <v>0</v>
      </c>
      <c r="BJ202" s="582">
        <v>0</v>
      </c>
      <c r="BK202" s="582"/>
      <c r="BL202" s="582"/>
      <c r="BM202" s="582"/>
      <c r="BN202" s="582"/>
      <c r="BO202" s="582"/>
      <c r="BP202" s="582"/>
      <c r="BQ202" s="582"/>
      <c r="BR202" s="582"/>
      <c r="BS202" s="582"/>
      <c r="BT202" s="582"/>
      <c r="BU202" s="582">
        <f t="shared" si="403"/>
        <v>35000</v>
      </c>
      <c r="BV202" s="582">
        <v>35000</v>
      </c>
      <c r="BW202" s="582">
        <v>0</v>
      </c>
      <c r="BX202" s="582">
        <v>0</v>
      </c>
      <c r="BY202" s="582">
        <v>0</v>
      </c>
      <c r="BZ202" s="582"/>
      <c r="CA202" s="582"/>
      <c r="CB202" s="582"/>
      <c r="CC202" s="581" t="s">
        <v>425</v>
      </c>
      <c r="CD202" s="582"/>
      <c r="CE202" s="582"/>
      <c r="CF202" s="581"/>
      <c r="CG202" s="581"/>
      <c r="CH202" s="582"/>
      <c r="CI202" s="582"/>
      <c r="CJ202" s="582"/>
      <c r="CK202" s="582"/>
      <c r="CL202" s="582"/>
      <c r="CM202" s="582"/>
      <c r="CN202" s="582">
        <v>35000</v>
      </c>
      <c r="CO202" s="582"/>
      <c r="CP202" s="582">
        <v>35000</v>
      </c>
      <c r="CQ202" s="582">
        <f t="shared" si="404"/>
        <v>35000</v>
      </c>
      <c r="CR202" s="582">
        <v>1750</v>
      </c>
      <c r="CS202" s="582">
        <v>5000</v>
      </c>
      <c r="CT202" s="582">
        <v>28250</v>
      </c>
      <c r="CU202" s="582"/>
      <c r="CV202" s="582">
        <v>0</v>
      </c>
      <c r="CW202" s="582">
        <v>0</v>
      </c>
      <c r="CX202" s="582">
        <v>0</v>
      </c>
      <c r="CY202" s="809">
        <f t="shared" si="405"/>
        <v>0</v>
      </c>
      <c r="CZ202" s="582"/>
      <c r="DA202" s="582"/>
      <c r="DB202" s="582"/>
      <c r="DC202" s="582"/>
      <c r="DD202" s="582"/>
      <c r="DE202" s="582">
        <v>41300</v>
      </c>
      <c r="DF202" s="582">
        <f t="shared" si="406"/>
        <v>41300</v>
      </c>
      <c r="DG202" s="582"/>
      <c r="DH202" s="582"/>
      <c r="DI202" s="582"/>
      <c r="DJ202" s="582">
        <v>2065</v>
      </c>
      <c r="DK202" s="582"/>
      <c r="DL202" s="582">
        <v>6195</v>
      </c>
      <c r="DM202" s="582"/>
      <c r="DN202" s="582">
        <v>33040</v>
      </c>
      <c r="DO202" s="582"/>
      <c r="DP202" s="582"/>
      <c r="DQ202" s="582">
        <v>0</v>
      </c>
      <c r="DR202" s="582">
        <v>0</v>
      </c>
      <c r="DS202" s="582">
        <v>0</v>
      </c>
      <c r="DT202" s="582"/>
      <c r="DU202" s="582"/>
      <c r="DV202" s="582"/>
      <c r="DW202" s="582"/>
      <c r="DX202" s="582">
        <v>41300</v>
      </c>
      <c r="DY202" s="582"/>
      <c r="DZ202" s="582"/>
      <c r="EA202" s="582"/>
      <c r="EB202" s="582"/>
      <c r="EC202" s="582"/>
      <c r="ED202" s="582">
        <f t="shared" si="407"/>
        <v>0</v>
      </c>
      <c r="EE202" s="582"/>
      <c r="EF202" s="582"/>
      <c r="EG202" s="582">
        <f t="shared" si="408"/>
        <v>0</v>
      </c>
      <c r="EH202" s="582">
        <f t="shared" si="408"/>
        <v>0</v>
      </c>
      <c r="EI202" s="582"/>
      <c r="EJ202" s="582"/>
      <c r="EK202" s="582"/>
      <c r="EL202" s="582"/>
      <c r="EM202" s="582">
        <v>0</v>
      </c>
      <c r="EN202" s="582">
        <v>0</v>
      </c>
      <c r="EO202" s="582">
        <v>0</v>
      </c>
      <c r="EP202" s="582"/>
      <c r="EQ202" s="582"/>
      <c r="ER202" s="582">
        <f t="shared" si="409"/>
        <v>35000</v>
      </c>
      <c r="ES202" s="584"/>
      <c r="ET202" s="585">
        <f t="shared" si="410"/>
        <v>6300</v>
      </c>
      <c r="EU202" s="582">
        <f t="shared" si="411"/>
        <v>0</v>
      </c>
      <c r="EV202" s="582"/>
      <c r="EW202" s="587">
        <f t="shared" si="412"/>
        <v>3.8200748597754762E-3</v>
      </c>
      <c r="EX202" s="582">
        <f t="shared" si="443"/>
        <v>0</v>
      </c>
      <c r="EY202" s="582">
        <f t="shared" si="444"/>
        <v>0</v>
      </c>
      <c r="EZ202" s="582">
        <f t="shared" si="445"/>
        <v>0</v>
      </c>
      <c r="FA202" s="582">
        <f t="shared" si="446"/>
        <v>0</v>
      </c>
      <c r="FB202" s="582">
        <f t="shared" si="447"/>
        <v>0</v>
      </c>
      <c r="FC202" s="582"/>
      <c r="FD202" s="582">
        <f t="shared" si="448"/>
        <v>0</v>
      </c>
      <c r="FE202" s="582"/>
      <c r="FF202" s="582">
        <f t="shared" si="449"/>
        <v>35000</v>
      </c>
      <c r="FG202" s="582"/>
      <c r="FH202" s="582"/>
      <c r="FI202" s="582"/>
      <c r="FJ202" s="582"/>
      <c r="FK202" s="582">
        <f t="shared" si="450"/>
        <v>0</v>
      </c>
      <c r="FL202" s="582">
        <f t="shared" si="451"/>
        <v>0</v>
      </c>
      <c r="FM202" s="582">
        <f t="shared" si="452"/>
        <v>0</v>
      </c>
      <c r="FN202" s="582">
        <f t="shared" si="453"/>
        <v>0</v>
      </c>
      <c r="FO202" s="582">
        <f t="shared" si="454"/>
        <v>0</v>
      </c>
      <c r="FP202" s="582"/>
      <c r="FQ202" s="582">
        <f t="shared" si="455"/>
        <v>0</v>
      </c>
      <c r="FR202" s="582"/>
      <c r="FS202" s="582">
        <f t="shared" si="456"/>
        <v>41300</v>
      </c>
      <c r="FT202" s="582"/>
      <c r="FU202" s="582"/>
      <c r="FV202" s="582"/>
      <c r="FW202" s="582"/>
      <c r="FX202" s="582"/>
      <c r="FY202" s="581"/>
      <c r="FZ202" s="582"/>
      <c r="GA202" s="582"/>
      <c r="GB202" s="582"/>
      <c r="GC202" s="582"/>
      <c r="GD202" s="582"/>
      <c r="GE202" s="582"/>
      <c r="GF202" s="599"/>
      <c r="GG202" s="582"/>
      <c r="GH202" s="582"/>
      <c r="GI202" s="582"/>
      <c r="GJ202" s="582"/>
      <c r="GK202" s="581"/>
      <c r="GL202" s="581"/>
      <c r="GM202" s="581"/>
      <c r="GN202" s="589"/>
      <c r="GO202" s="809"/>
      <c r="GP202" s="809" t="s">
        <v>1046</v>
      </c>
      <c r="GQ202" s="685"/>
      <c r="GR202" s="1002"/>
      <c r="GS202" s="590"/>
      <c r="GT202" s="811">
        <v>10</v>
      </c>
      <c r="GU202" s="811">
        <v>10</v>
      </c>
      <c r="GV202" s="590"/>
      <c r="GW202" s="312">
        <v>1</v>
      </c>
      <c r="GX202" s="590"/>
      <c r="GY202" s="590"/>
      <c r="GZ202" s="590"/>
      <c r="HA202" s="812">
        <f t="shared" si="427"/>
        <v>0</v>
      </c>
      <c r="HB202" s="809">
        <f t="shared" si="428"/>
        <v>0</v>
      </c>
      <c r="HC202" s="811">
        <f t="shared" si="429"/>
        <v>0</v>
      </c>
      <c r="HD202" s="809">
        <f t="shared" si="430"/>
        <v>0</v>
      </c>
      <c r="HE202" s="812">
        <f t="shared" si="431"/>
        <v>0</v>
      </c>
      <c r="HF202" s="809">
        <f t="shared" si="432"/>
        <v>0</v>
      </c>
      <c r="HG202" s="811">
        <f t="shared" si="433"/>
        <v>0</v>
      </c>
      <c r="HH202" s="809">
        <f t="shared" si="434"/>
        <v>0</v>
      </c>
      <c r="HI202" s="591">
        <f t="shared" si="384"/>
        <v>0</v>
      </c>
      <c r="HL202" s="688">
        <f t="shared" si="457"/>
        <v>0</v>
      </c>
    </row>
    <row r="203" spans="1:220" s="592" customFormat="1" ht="31.5" customHeight="1" outlineLevel="1">
      <c r="A203" s="578" t="s">
        <v>387</v>
      </c>
      <c r="B203" s="579"/>
      <c r="C203" s="580">
        <v>161</v>
      </c>
      <c r="D203" s="580"/>
      <c r="E203" s="580"/>
      <c r="F203" s="272" t="s">
        <v>381</v>
      </c>
      <c r="G203" s="270"/>
      <c r="H203" s="270"/>
      <c r="I203" s="270"/>
      <c r="J203" s="581">
        <v>2011</v>
      </c>
      <c r="K203" s="581">
        <v>2011</v>
      </c>
      <c r="L203" s="581"/>
      <c r="M203" s="581"/>
      <c r="N203" s="581"/>
      <c r="O203" s="581"/>
      <c r="P203" s="273"/>
      <c r="Q203" s="273"/>
      <c r="R203" s="273" t="s">
        <v>1329</v>
      </c>
      <c r="S203" s="273"/>
      <c r="T203" s="273"/>
      <c r="U203" s="582"/>
      <c r="V203" s="582"/>
      <c r="W203" s="582"/>
      <c r="X203" s="582"/>
      <c r="Y203" s="583"/>
      <c r="Z203" s="582"/>
      <c r="AA203" s="582"/>
      <c r="AB203" s="582"/>
      <c r="AC203" s="583"/>
      <c r="AD203" s="583"/>
      <c r="AE203" s="583"/>
      <c r="AF203" s="583"/>
      <c r="AG203" s="582">
        <f t="shared" si="391"/>
        <v>0</v>
      </c>
      <c r="AH203" s="582">
        <f t="shared" si="392"/>
        <v>0</v>
      </c>
      <c r="AI203" s="582">
        <f t="shared" si="393"/>
        <v>0</v>
      </c>
      <c r="AJ203" s="582">
        <f t="shared" si="394"/>
        <v>0</v>
      </c>
      <c r="AK203" s="582">
        <f t="shared" si="435"/>
        <v>0</v>
      </c>
      <c r="AL203" s="582">
        <f t="shared" si="436"/>
        <v>0</v>
      </c>
      <c r="AM203" s="582"/>
      <c r="AN203" s="582"/>
      <c r="AO203" s="582">
        <f t="shared" si="437"/>
        <v>0</v>
      </c>
      <c r="AP203" s="582">
        <f t="shared" si="438"/>
        <v>0</v>
      </c>
      <c r="AQ203" s="582"/>
      <c r="AR203" s="582"/>
      <c r="AS203" s="582">
        <f t="shared" si="439"/>
        <v>0</v>
      </c>
      <c r="AT203" s="582">
        <f t="shared" si="440"/>
        <v>0</v>
      </c>
      <c r="AU203" s="582"/>
      <c r="AV203" s="582"/>
      <c r="AW203" s="582">
        <f t="shared" si="441"/>
        <v>0</v>
      </c>
      <c r="AX203" s="582">
        <f t="shared" si="442"/>
        <v>0</v>
      </c>
      <c r="AY203" s="582"/>
      <c r="AZ203" s="582"/>
      <c r="BA203" s="582"/>
      <c r="BB203" s="582"/>
      <c r="BC203" s="582"/>
      <c r="BD203" s="582"/>
      <c r="BE203" s="582"/>
      <c r="BF203" s="582"/>
      <c r="BG203" s="582"/>
      <c r="BH203" s="582"/>
      <c r="BI203" s="582">
        <v>0</v>
      </c>
      <c r="BJ203" s="582">
        <v>0</v>
      </c>
      <c r="BK203" s="582"/>
      <c r="BL203" s="582"/>
      <c r="BM203" s="582"/>
      <c r="BN203" s="582"/>
      <c r="BO203" s="582"/>
      <c r="BP203" s="582"/>
      <c r="BQ203" s="582"/>
      <c r="BR203" s="582"/>
      <c r="BS203" s="582"/>
      <c r="BT203" s="582"/>
      <c r="BU203" s="582">
        <f t="shared" si="403"/>
        <v>8300</v>
      </c>
      <c r="BV203" s="582">
        <v>8300</v>
      </c>
      <c r="BW203" s="582">
        <v>0</v>
      </c>
      <c r="BX203" s="582">
        <v>0</v>
      </c>
      <c r="BY203" s="582">
        <v>0</v>
      </c>
      <c r="BZ203" s="582"/>
      <c r="CA203" s="582"/>
      <c r="CB203" s="582"/>
      <c r="CC203" s="581" t="s">
        <v>425</v>
      </c>
      <c r="CD203" s="582"/>
      <c r="CE203" s="582"/>
      <c r="CF203" s="581"/>
      <c r="CG203" s="581"/>
      <c r="CH203" s="582"/>
      <c r="CI203" s="582"/>
      <c r="CJ203" s="582"/>
      <c r="CK203" s="582"/>
      <c r="CL203" s="582"/>
      <c r="CM203" s="582"/>
      <c r="CN203" s="582">
        <v>8300</v>
      </c>
      <c r="CO203" s="582"/>
      <c r="CP203" s="582">
        <v>8300</v>
      </c>
      <c r="CQ203" s="582">
        <f t="shared" si="404"/>
        <v>8300</v>
      </c>
      <c r="CR203" s="582">
        <v>0</v>
      </c>
      <c r="CS203" s="582">
        <v>4150</v>
      </c>
      <c r="CT203" s="582">
        <v>4150</v>
      </c>
      <c r="CU203" s="582">
        <v>0</v>
      </c>
      <c r="CV203" s="582">
        <v>0</v>
      </c>
      <c r="CW203" s="582">
        <v>0</v>
      </c>
      <c r="CX203" s="582">
        <v>0</v>
      </c>
      <c r="CY203" s="809">
        <f t="shared" si="405"/>
        <v>0</v>
      </c>
      <c r="CZ203" s="582"/>
      <c r="DA203" s="582"/>
      <c r="DB203" s="582"/>
      <c r="DC203" s="582"/>
      <c r="DD203" s="582"/>
      <c r="DE203" s="582">
        <v>9794</v>
      </c>
      <c r="DF203" s="582">
        <f t="shared" si="406"/>
        <v>9794</v>
      </c>
      <c r="DG203" s="582"/>
      <c r="DH203" s="582"/>
      <c r="DI203" s="582"/>
      <c r="DJ203" s="582">
        <v>0</v>
      </c>
      <c r="DK203" s="582"/>
      <c r="DL203" s="582">
        <v>4897</v>
      </c>
      <c r="DM203" s="582"/>
      <c r="DN203" s="582">
        <v>4897</v>
      </c>
      <c r="DO203" s="582">
        <v>0</v>
      </c>
      <c r="DP203" s="582"/>
      <c r="DQ203" s="582">
        <v>0</v>
      </c>
      <c r="DR203" s="582">
        <v>0</v>
      </c>
      <c r="DS203" s="582">
        <v>0</v>
      </c>
      <c r="DT203" s="582"/>
      <c r="DU203" s="582"/>
      <c r="DV203" s="582"/>
      <c r="DW203" s="582"/>
      <c r="DX203" s="582">
        <v>9794</v>
      </c>
      <c r="DY203" s="582"/>
      <c r="DZ203" s="582"/>
      <c r="EA203" s="582"/>
      <c r="EB203" s="582"/>
      <c r="EC203" s="582"/>
      <c r="ED203" s="582">
        <f t="shared" si="407"/>
        <v>0</v>
      </c>
      <c r="EE203" s="582"/>
      <c r="EF203" s="582"/>
      <c r="EG203" s="582">
        <f t="shared" si="408"/>
        <v>0</v>
      </c>
      <c r="EH203" s="582">
        <f t="shared" si="408"/>
        <v>0</v>
      </c>
      <c r="EI203" s="582">
        <v>0</v>
      </c>
      <c r="EJ203" s="582">
        <v>0</v>
      </c>
      <c r="EK203" s="582">
        <v>0</v>
      </c>
      <c r="EL203" s="582">
        <v>0</v>
      </c>
      <c r="EM203" s="582">
        <v>0</v>
      </c>
      <c r="EN203" s="582">
        <v>0</v>
      </c>
      <c r="EO203" s="582">
        <v>0</v>
      </c>
      <c r="EP203" s="582"/>
      <c r="EQ203" s="582"/>
      <c r="ER203" s="582">
        <f t="shared" si="409"/>
        <v>8300</v>
      </c>
      <c r="ES203" s="584"/>
      <c r="ET203" s="585">
        <f t="shared" si="410"/>
        <v>1494</v>
      </c>
      <c r="EU203" s="582">
        <f t="shared" si="411"/>
        <v>0</v>
      </c>
      <c r="EV203" s="582"/>
      <c r="EW203" s="587">
        <f t="shared" si="412"/>
        <v>9.0590346674675583E-4</v>
      </c>
      <c r="EX203" s="582">
        <f t="shared" si="443"/>
        <v>0</v>
      </c>
      <c r="EY203" s="582">
        <f t="shared" si="444"/>
        <v>0</v>
      </c>
      <c r="EZ203" s="582">
        <f t="shared" si="445"/>
        <v>0</v>
      </c>
      <c r="FA203" s="582">
        <f t="shared" si="446"/>
        <v>0</v>
      </c>
      <c r="FB203" s="582">
        <f t="shared" si="447"/>
        <v>0</v>
      </c>
      <c r="FC203" s="582"/>
      <c r="FD203" s="582">
        <f t="shared" si="448"/>
        <v>0</v>
      </c>
      <c r="FE203" s="582"/>
      <c r="FF203" s="582">
        <f t="shared" si="449"/>
        <v>8300</v>
      </c>
      <c r="FG203" s="582"/>
      <c r="FH203" s="582"/>
      <c r="FI203" s="582"/>
      <c r="FJ203" s="582"/>
      <c r="FK203" s="582">
        <f t="shared" si="450"/>
        <v>0</v>
      </c>
      <c r="FL203" s="582">
        <f t="shared" si="451"/>
        <v>0</v>
      </c>
      <c r="FM203" s="582">
        <f t="shared" si="452"/>
        <v>0</v>
      </c>
      <c r="FN203" s="582">
        <f t="shared" si="453"/>
        <v>0</v>
      </c>
      <c r="FO203" s="582">
        <f t="shared" si="454"/>
        <v>0</v>
      </c>
      <c r="FP203" s="582"/>
      <c r="FQ203" s="582">
        <f t="shared" si="455"/>
        <v>0</v>
      </c>
      <c r="FR203" s="582"/>
      <c r="FS203" s="582">
        <f t="shared" si="456"/>
        <v>9794</v>
      </c>
      <c r="FT203" s="582"/>
      <c r="FU203" s="582"/>
      <c r="FV203" s="582"/>
      <c r="FW203" s="582"/>
      <c r="FX203" s="582"/>
      <c r="FY203" s="581"/>
      <c r="FZ203" s="582"/>
      <c r="GA203" s="582"/>
      <c r="GB203" s="582"/>
      <c r="GC203" s="582"/>
      <c r="GD203" s="582"/>
      <c r="GE203" s="582"/>
      <c r="GF203" s="599"/>
      <c r="GG203" s="582"/>
      <c r="GH203" s="582"/>
      <c r="GI203" s="582"/>
      <c r="GJ203" s="582"/>
      <c r="GK203" s="581"/>
      <c r="GL203" s="581"/>
      <c r="GM203" s="581"/>
      <c r="GN203" s="589"/>
      <c r="GO203" s="809"/>
      <c r="GP203" s="809" t="s">
        <v>1045</v>
      </c>
      <c r="GQ203" s="685"/>
      <c r="GR203" s="1002"/>
      <c r="GS203" s="590"/>
      <c r="GT203" s="811">
        <v>10</v>
      </c>
      <c r="GU203" s="811">
        <v>10</v>
      </c>
      <c r="GV203" s="590"/>
      <c r="GW203" s="312">
        <v>1</v>
      </c>
      <c r="GX203" s="590"/>
      <c r="GY203" s="590"/>
      <c r="GZ203" s="590"/>
      <c r="HA203" s="812">
        <f t="shared" si="427"/>
        <v>0</v>
      </c>
      <c r="HB203" s="809">
        <f t="shared" si="428"/>
        <v>0</v>
      </c>
      <c r="HC203" s="811">
        <f t="shared" si="429"/>
        <v>0</v>
      </c>
      <c r="HD203" s="809">
        <f t="shared" si="430"/>
        <v>0</v>
      </c>
      <c r="HE203" s="812">
        <f t="shared" si="431"/>
        <v>0</v>
      </c>
      <c r="HF203" s="809">
        <f t="shared" si="432"/>
        <v>0</v>
      </c>
      <c r="HG203" s="811">
        <f t="shared" si="433"/>
        <v>0</v>
      </c>
      <c r="HH203" s="809">
        <f t="shared" si="434"/>
        <v>0</v>
      </c>
      <c r="HI203" s="591">
        <f t="shared" si="384"/>
        <v>0</v>
      </c>
      <c r="HL203" s="688">
        <f t="shared" si="457"/>
        <v>0</v>
      </c>
    </row>
    <row r="204" spans="1:220" s="592" customFormat="1" ht="31.5" customHeight="1" outlineLevel="1">
      <c r="A204" s="578" t="s">
        <v>386</v>
      </c>
      <c r="B204" s="579"/>
      <c r="C204" s="580">
        <v>162</v>
      </c>
      <c r="D204" s="580"/>
      <c r="E204" s="580"/>
      <c r="F204" s="272" t="s">
        <v>382</v>
      </c>
      <c r="G204" s="270"/>
      <c r="H204" s="270"/>
      <c r="I204" s="270"/>
      <c r="J204" s="581">
        <v>2009</v>
      </c>
      <c r="K204" s="581">
        <v>2011</v>
      </c>
      <c r="L204" s="581" t="s">
        <v>419</v>
      </c>
      <c r="M204" s="581" t="s">
        <v>419</v>
      </c>
      <c r="N204" s="581" t="s">
        <v>419</v>
      </c>
      <c r="O204" s="581" t="s">
        <v>419</v>
      </c>
      <c r="P204" s="273"/>
      <c r="Q204" s="273"/>
      <c r="R204" s="273"/>
      <c r="S204" s="273"/>
      <c r="T204" s="273"/>
      <c r="U204" s="582">
        <v>0</v>
      </c>
      <c r="V204" s="582">
        <v>0</v>
      </c>
      <c r="W204" s="582">
        <v>0</v>
      </c>
      <c r="X204" s="582">
        <v>0</v>
      </c>
      <c r="Y204" s="583"/>
      <c r="Z204" s="582"/>
      <c r="AA204" s="582"/>
      <c r="AB204" s="582"/>
      <c r="AC204" s="583"/>
      <c r="AD204" s="583"/>
      <c r="AE204" s="583"/>
      <c r="AF204" s="583"/>
      <c r="AG204" s="582">
        <f t="shared" si="391"/>
        <v>0</v>
      </c>
      <c r="AH204" s="582">
        <f t="shared" si="392"/>
        <v>0</v>
      </c>
      <c r="AI204" s="582">
        <f t="shared" si="393"/>
        <v>0</v>
      </c>
      <c r="AJ204" s="582">
        <f t="shared" si="394"/>
        <v>0</v>
      </c>
      <c r="AK204" s="582">
        <f t="shared" si="435"/>
        <v>0</v>
      </c>
      <c r="AL204" s="582">
        <f t="shared" si="436"/>
        <v>0</v>
      </c>
      <c r="AM204" s="582"/>
      <c r="AN204" s="582"/>
      <c r="AO204" s="582">
        <f t="shared" si="437"/>
        <v>0</v>
      </c>
      <c r="AP204" s="582">
        <f t="shared" si="438"/>
        <v>0</v>
      </c>
      <c r="AQ204" s="582"/>
      <c r="AR204" s="582"/>
      <c r="AS204" s="582">
        <f t="shared" si="439"/>
        <v>0</v>
      </c>
      <c r="AT204" s="582">
        <f t="shared" si="440"/>
        <v>0</v>
      </c>
      <c r="AU204" s="582"/>
      <c r="AV204" s="582"/>
      <c r="AW204" s="582">
        <f t="shared" si="441"/>
        <v>0</v>
      </c>
      <c r="AX204" s="582">
        <f t="shared" si="442"/>
        <v>0</v>
      </c>
      <c r="AY204" s="582"/>
      <c r="AZ204" s="582"/>
      <c r="BA204" s="582"/>
      <c r="BB204" s="582"/>
      <c r="BC204" s="582"/>
      <c r="BD204" s="582"/>
      <c r="BE204" s="582"/>
      <c r="BF204" s="582"/>
      <c r="BG204" s="582"/>
      <c r="BH204" s="582"/>
      <c r="BI204" s="582">
        <v>0</v>
      </c>
      <c r="BJ204" s="582">
        <v>0</v>
      </c>
      <c r="BK204" s="582"/>
      <c r="BL204" s="582"/>
      <c r="BM204" s="582"/>
      <c r="BN204" s="582"/>
      <c r="BO204" s="582"/>
      <c r="BP204" s="582"/>
      <c r="BQ204" s="582"/>
      <c r="BR204" s="582"/>
      <c r="BS204" s="582"/>
      <c r="BT204" s="582"/>
      <c r="BU204" s="582">
        <f t="shared" si="403"/>
        <v>10000</v>
      </c>
      <c r="BV204" s="582">
        <v>10000</v>
      </c>
      <c r="BW204" s="582">
        <v>0</v>
      </c>
      <c r="BX204" s="582">
        <v>0</v>
      </c>
      <c r="BY204" s="582">
        <v>0</v>
      </c>
      <c r="BZ204" s="582">
        <v>10000</v>
      </c>
      <c r="CA204" s="582"/>
      <c r="CB204" s="582"/>
      <c r="CC204" s="581" t="s">
        <v>425</v>
      </c>
      <c r="CD204" s="582">
        <v>0</v>
      </c>
      <c r="CE204" s="582">
        <v>0</v>
      </c>
      <c r="CF204" s="581">
        <v>0</v>
      </c>
      <c r="CG204" s="581">
        <v>0</v>
      </c>
      <c r="CH204" s="582"/>
      <c r="CI204" s="582"/>
      <c r="CJ204" s="582"/>
      <c r="CK204" s="582"/>
      <c r="CL204" s="582"/>
      <c r="CM204" s="582">
        <v>9800</v>
      </c>
      <c r="CN204" s="582">
        <v>9800</v>
      </c>
      <c r="CO204" s="582"/>
      <c r="CP204" s="582">
        <v>9800</v>
      </c>
      <c r="CQ204" s="582">
        <f t="shared" si="404"/>
        <v>9800</v>
      </c>
      <c r="CR204" s="582">
        <v>0</v>
      </c>
      <c r="CS204" s="582">
        <v>1960</v>
      </c>
      <c r="CT204" s="582">
        <v>2940</v>
      </c>
      <c r="CU204" s="582">
        <v>4900</v>
      </c>
      <c r="CV204" s="582">
        <v>490</v>
      </c>
      <c r="CW204" s="582">
        <v>1470</v>
      </c>
      <c r="CX204" s="582">
        <v>2940</v>
      </c>
      <c r="CY204" s="809">
        <f t="shared" si="405"/>
        <v>0</v>
      </c>
      <c r="CZ204" s="582"/>
      <c r="DA204" s="582"/>
      <c r="DB204" s="582"/>
      <c r="DC204" s="582"/>
      <c r="DD204" s="582"/>
      <c r="DE204" s="582">
        <v>11564</v>
      </c>
      <c r="DF204" s="582">
        <f t="shared" si="406"/>
        <v>11564</v>
      </c>
      <c r="DG204" s="582"/>
      <c r="DH204" s="582"/>
      <c r="DI204" s="582"/>
      <c r="DJ204" s="582">
        <v>0</v>
      </c>
      <c r="DK204" s="582"/>
      <c r="DL204" s="582">
        <v>2312.8000000000002</v>
      </c>
      <c r="DM204" s="582"/>
      <c r="DN204" s="582">
        <v>3469.2</v>
      </c>
      <c r="DO204" s="582">
        <v>5782</v>
      </c>
      <c r="DP204" s="582"/>
      <c r="DQ204" s="582">
        <v>578.20000000000005</v>
      </c>
      <c r="DR204" s="582">
        <v>1734.6</v>
      </c>
      <c r="DS204" s="582">
        <v>3469.2000000000003</v>
      </c>
      <c r="DT204" s="582"/>
      <c r="DU204" s="582"/>
      <c r="DV204" s="582"/>
      <c r="DW204" s="582"/>
      <c r="DX204" s="582">
        <v>11564</v>
      </c>
      <c r="DY204" s="582"/>
      <c r="DZ204" s="582"/>
      <c r="EA204" s="582"/>
      <c r="EB204" s="582"/>
      <c r="EC204" s="582"/>
      <c r="ED204" s="582">
        <f t="shared" si="407"/>
        <v>0</v>
      </c>
      <c r="EE204" s="582"/>
      <c r="EF204" s="582"/>
      <c r="EG204" s="582">
        <f t="shared" si="408"/>
        <v>0</v>
      </c>
      <c r="EH204" s="582">
        <f t="shared" si="408"/>
        <v>0</v>
      </c>
      <c r="EI204" s="582"/>
      <c r="EJ204" s="582"/>
      <c r="EK204" s="582"/>
      <c r="EL204" s="582">
        <v>0</v>
      </c>
      <c r="EM204" s="582">
        <v>0</v>
      </c>
      <c r="EN204" s="582">
        <v>0</v>
      </c>
      <c r="EO204" s="582">
        <v>0</v>
      </c>
      <c r="EP204" s="582"/>
      <c r="EQ204" s="582"/>
      <c r="ER204" s="582">
        <f t="shared" si="409"/>
        <v>9800</v>
      </c>
      <c r="ES204" s="584"/>
      <c r="ET204" s="585">
        <f t="shared" si="410"/>
        <v>1764</v>
      </c>
      <c r="EU204" s="582">
        <f t="shared" si="411"/>
        <v>0</v>
      </c>
      <c r="EV204" s="582"/>
      <c r="EW204" s="587">
        <f t="shared" si="412"/>
        <v>1.0696209607371334E-3</v>
      </c>
      <c r="EX204" s="582">
        <f t="shared" si="443"/>
        <v>0</v>
      </c>
      <c r="EY204" s="582">
        <f t="shared" si="444"/>
        <v>0</v>
      </c>
      <c r="EZ204" s="582">
        <f t="shared" si="445"/>
        <v>0</v>
      </c>
      <c r="FA204" s="582">
        <f t="shared" si="446"/>
        <v>0</v>
      </c>
      <c r="FB204" s="582">
        <f t="shared" si="447"/>
        <v>0</v>
      </c>
      <c r="FC204" s="582"/>
      <c r="FD204" s="582">
        <f t="shared" si="448"/>
        <v>9800</v>
      </c>
      <c r="FE204" s="582"/>
      <c r="FF204" s="582">
        <f t="shared" si="449"/>
        <v>0</v>
      </c>
      <c r="FG204" s="582"/>
      <c r="FH204" s="582"/>
      <c r="FI204" s="582"/>
      <c r="FJ204" s="582"/>
      <c r="FK204" s="582">
        <f t="shared" si="450"/>
        <v>0</v>
      </c>
      <c r="FL204" s="582">
        <f t="shared" si="451"/>
        <v>0</v>
      </c>
      <c r="FM204" s="582">
        <f t="shared" si="452"/>
        <v>0</v>
      </c>
      <c r="FN204" s="582">
        <f t="shared" si="453"/>
        <v>0</v>
      </c>
      <c r="FO204" s="582">
        <f t="shared" si="454"/>
        <v>0</v>
      </c>
      <c r="FP204" s="582"/>
      <c r="FQ204" s="582">
        <f t="shared" si="455"/>
        <v>11564</v>
      </c>
      <c r="FR204" s="582"/>
      <c r="FS204" s="582">
        <f t="shared" si="456"/>
        <v>0</v>
      </c>
      <c r="FT204" s="582"/>
      <c r="FU204" s="582"/>
      <c r="FV204" s="582"/>
      <c r="FW204" s="582"/>
      <c r="FX204" s="582"/>
      <c r="FY204" s="581" t="s">
        <v>459</v>
      </c>
      <c r="FZ204" s="582"/>
      <c r="GA204" s="582"/>
      <c r="GB204" s="582"/>
      <c r="GC204" s="582"/>
      <c r="GD204" s="582"/>
      <c r="GE204" s="582"/>
      <c r="GF204" s="599"/>
      <c r="GG204" s="582"/>
      <c r="GH204" s="582"/>
      <c r="GI204" s="582"/>
      <c r="GJ204" s="582"/>
      <c r="GK204" s="581"/>
      <c r="GL204" s="581"/>
      <c r="GM204" s="581"/>
      <c r="GN204" s="589">
        <v>7</v>
      </c>
      <c r="GO204" s="809" t="s">
        <v>432</v>
      </c>
      <c r="GP204" s="809" t="s">
        <v>1046</v>
      </c>
      <c r="GQ204" s="685"/>
      <c r="GR204" s="1002"/>
      <c r="GS204" s="590"/>
      <c r="GT204" s="811">
        <v>18</v>
      </c>
      <c r="GU204" s="811">
        <v>18</v>
      </c>
      <c r="GV204" s="590"/>
      <c r="GW204" s="312">
        <v>1</v>
      </c>
      <c r="GX204" s="590"/>
      <c r="GY204" s="590"/>
      <c r="GZ204" s="590"/>
      <c r="HA204" s="812">
        <f t="shared" si="427"/>
        <v>0</v>
      </c>
      <c r="HB204" s="809">
        <f t="shared" si="428"/>
        <v>0</v>
      </c>
      <c r="HC204" s="811">
        <f t="shared" si="429"/>
        <v>0</v>
      </c>
      <c r="HD204" s="809">
        <f t="shared" si="430"/>
        <v>0</v>
      </c>
      <c r="HE204" s="812">
        <f t="shared" si="431"/>
        <v>0</v>
      </c>
      <c r="HF204" s="809">
        <f t="shared" si="432"/>
        <v>0</v>
      </c>
      <c r="HG204" s="811">
        <f t="shared" si="433"/>
        <v>0</v>
      </c>
      <c r="HH204" s="809">
        <f t="shared" si="434"/>
        <v>0</v>
      </c>
      <c r="HI204" s="591">
        <f t="shared" ref="HI204:HI265" si="458">Y204-HA204-HE204</f>
        <v>0</v>
      </c>
      <c r="HL204" s="688">
        <f t="shared" si="457"/>
        <v>0</v>
      </c>
    </row>
    <row r="205" spans="1:220" s="592" customFormat="1" ht="132" outlineLevel="1">
      <c r="A205" s="578" t="s">
        <v>387</v>
      </c>
      <c r="B205" s="579"/>
      <c r="C205" s="580">
        <v>163</v>
      </c>
      <c r="D205" s="580"/>
      <c r="E205" s="580"/>
      <c r="F205" s="272" t="s">
        <v>383</v>
      </c>
      <c r="G205" s="270"/>
      <c r="H205" s="270"/>
      <c r="I205" s="270"/>
      <c r="J205" s="581">
        <v>2011</v>
      </c>
      <c r="K205" s="581">
        <v>2011</v>
      </c>
      <c r="L205" s="582"/>
      <c r="M205" s="582"/>
      <c r="N205" s="582"/>
      <c r="O205" s="582"/>
      <c r="P205" s="273"/>
      <c r="Q205" s="273"/>
      <c r="R205" s="273" t="s">
        <v>1334</v>
      </c>
      <c r="S205" s="273" t="s">
        <v>786</v>
      </c>
      <c r="T205" s="273" t="s">
        <v>1335</v>
      </c>
      <c r="U205" s="582"/>
      <c r="V205" s="582"/>
      <c r="W205" s="582"/>
      <c r="X205" s="582"/>
      <c r="Y205" s="583"/>
      <c r="Z205" s="582"/>
      <c r="AA205" s="582"/>
      <c r="AB205" s="582"/>
      <c r="AC205" s="583"/>
      <c r="AD205" s="583"/>
      <c r="AE205" s="583"/>
      <c r="AF205" s="583"/>
      <c r="AG205" s="582">
        <f t="shared" si="391"/>
        <v>0</v>
      </c>
      <c r="AH205" s="582">
        <f t="shared" si="392"/>
        <v>0</v>
      </c>
      <c r="AI205" s="582">
        <f t="shared" si="393"/>
        <v>0</v>
      </c>
      <c r="AJ205" s="582">
        <f t="shared" si="394"/>
        <v>0</v>
      </c>
      <c r="AK205" s="582">
        <f t="shared" si="435"/>
        <v>0</v>
      </c>
      <c r="AL205" s="582">
        <f t="shared" si="436"/>
        <v>0</v>
      </c>
      <c r="AM205" s="582"/>
      <c r="AN205" s="582"/>
      <c r="AO205" s="582">
        <f t="shared" si="437"/>
        <v>0</v>
      </c>
      <c r="AP205" s="582">
        <f t="shared" si="438"/>
        <v>0</v>
      </c>
      <c r="AQ205" s="582"/>
      <c r="AR205" s="582"/>
      <c r="AS205" s="582">
        <f t="shared" si="439"/>
        <v>0</v>
      </c>
      <c r="AT205" s="582">
        <f t="shared" si="440"/>
        <v>0</v>
      </c>
      <c r="AU205" s="582"/>
      <c r="AV205" s="582"/>
      <c r="AW205" s="582">
        <f t="shared" si="441"/>
        <v>0</v>
      </c>
      <c r="AX205" s="582">
        <f t="shared" si="442"/>
        <v>0</v>
      </c>
      <c r="AY205" s="582"/>
      <c r="AZ205" s="582"/>
      <c r="BA205" s="582"/>
      <c r="BB205" s="582"/>
      <c r="BC205" s="582"/>
      <c r="BD205" s="582"/>
      <c r="BE205" s="582"/>
      <c r="BF205" s="582"/>
      <c r="BG205" s="582"/>
      <c r="BH205" s="582"/>
      <c r="BI205" s="582">
        <v>0</v>
      </c>
      <c r="BJ205" s="582">
        <v>0</v>
      </c>
      <c r="BK205" s="582"/>
      <c r="BL205" s="582"/>
      <c r="BM205" s="582"/>
      <c r="BN205" s="582"/>
      <c r="BO205" s="582"/>
      <c r="BP205" s="582"/>
      <c r="BQ205" s="582"/>
      <c r="BR205" s="582"/>
      <c r="BS205" s="582"/>
      <c r="BT205" s="582"/>
      <c r="BU205" s="582">
        <f t="shared" si="403"/>
        <v>45000</v>
      </c>
      <c r="BV205" s="582">
        <v>45000</v>
      </c>
      <c r="BW205" s="582">
        <v>0</v>
      </c>
      <c r="BX205" s="582">
        <v>0</v>
      </c>
      <c r="BY205" s="582">
        <v>0</v>
      </c>
      <c r="BZ205" s="582"/>
      <c r="CA205" s="582"/>
      <c r="CB205" s="582"/>
      <c r="CC205" s="581" t="s">
        <v>425</v>
      </c>
      <c r="CD205" s="582"/>
      <c r="CE205" s="582"/>
      <c r="CF205" s="581"/>
      <c r="CG205" s="581"/>
      <c r="CH205" s="582"/>
      <c r="CI205" s="582"/>
      <c r="CJ205" s="582"/>
      <c r="CK205" s="582"/>
      <c r="CL205" s="582"/>
      <c r="CM205" s="582"/>
      <c r="CN205" s="582">
        <v>45000</v>
      </c>
      <c r="CO205" s="582"/>
      <c r="CP205" s="582">
        <v>45000</v>
      </c>
      <c r="CQ205" s="582">
        <f t="shared" si="404"/>
        <v>45000</v>
      </c>
      <c r="CR205" s="582">
        <v>0</v>
      </c>
      <c r="CS205" s="582">
        <v>15000</v>
      </c>
      <c r="CT205" s="582">
        <v>15000</v>
      </c>
      <c r="CU205" s="582">
        <v>15000</v>
      </c>
      <c r="CV205" s="582">
        <v>1500</v>
      </c>
      <c r="CW205" s="582">
        <v>4500</v>
      </c>
      <c r="CX205" s="582">
        <v>9000</v>
      </c>
      <c r="CY205" s="809">
        <f t="shared" si="405"/>
        <v>0</v>
      </c>
      <c r="CZ205" s="582"/>
      <c r="DA205" s="582"/>
      <c r="DB205" s="582"/>
      <c r="DC205" s="582"/>
      <c r="DD205" s="582"/>
      <c r="DE205" s="582">
        <v>53100</v>
      </c>
      <c r="DF205" s="582">
        <f t="shared" si="406"/>
        <v>53100</v>
      </c>
      <c r="DG205" s="582"/>
      <c r="DH205" s="582"/>
      <c r="DI205" s="582"/>
      <c r="DJ205" s="582">
        <v>0</v>
      </c>
      <c r="DK205" s="582"/>
      <c r="DL205" s="582">
        <v>17700</v>
      </c>
      <c r="DM205" s="582"/>
      <c r="DN205" s="582">
        <v>17700</v>
      </c>
      <c r="DO205" s="582">
        <v>17700</v>
      </c>
      <c r="DP205" s="582"/>
      <c r="DQ205" s="582">
        <v>1770</v>
      </c>
      <c r="DR205" s="582">
        <v>5310</v>
      </c>
      <c r="DS205" s="582">
        <v>10620</v>
      </c>
      <c r="DT205" s="582"/>
      <c r="DU205" s="582"/>
      <c r="DV205" s="582"/>
      <c r="DW205" s="582"/>
      <c r="DX205" s="582">
        <v>53100</v>
      </c>
      <c r="DY205" s="582"/>
      <c r="DZ205" s="582"/>
      <c r="EA205" s="582"/>
      <c r="EB205" s="582"/>
      <c r="EC205" s="582"/>
      <c r="ED205" s="582">
        <f t="shared" si="407"/>
        <v>0</v>
      </c>
      <c r="EE205" s="582"/>
      <c r="EF205" s="582"/>
      <c r="EG205" s="582">
        <f t="shared" si="408"/>
        <v>0</v>
      </c>
      <c r="EH205" s="582">
        <f t="shared" si="408"/>
        <v>0</v>
      </c>
      <c r="EI205" s="582">
        <v>0</v>
      </c>
      <c r="EJ205" s="582">
        <v>0</v>
      </c>
      <c r="EK205" s="582">
        <v>0</v>
      </c>
      <c r="EL205" s="582">
        <v>0</v>
      </c>
      <c r="EM205" s="582">
        <v>0</v>
      </c>
      <c r="EN205" s="582">
        <v>0</v>
      </c>
      <c r="EO205" s="582">
        <v>0</v>
      </c>
      <c r="EP205" s="582"/>
      <c r="EQ205" s="582"/>
      <c r="ER205" s="582">
        <f t="shared" si="409"/>
        <v>45000</v>
      </c>
      <c r="ES205" s="584"/>
      <c r="ET205" s="585">
        <f t="shared" si="410"/>
        <v>8100</v>
      </c>
      <c r="EU205" s="582">
        <f t="shared" si="411"/>
        <v>0</v>
      </c>
      <c r="EV205" s="582"/>
      <c r="EW205" s="587">
        <f t="shared" si="412"/>
        <v>4.9115248197113262E-3</v>
      </c>
      <c r="EX205" s="582">
        <f t="shared" si="443"/>
        <v>0</v>
      </c>
      <c r="EY205" s="582">
        <f t="shared" si="444"/>
        <v>0</v>
      </c>
      <c r="EZ205" s="582">
        <f t="shared" si="445"/>
        <v>0</v>
      </c>
      <c r="FA205" s="582">
        <f t="shared" si="446"/>
        <v>0</v>
      </c>
      <c r="FB205" s="582">
        <f t="shared" si="447"/>
        <v>0</v>
      </c>
      <c r="FC205" s="582"/>
      <c r="FD205" s="582">
        <f t="shared" si="448"/>
        <v>0</v>
      </c>
      <c r="FE205" s="582"/>
      <c r="FF205" s="582">
        <f t="shared" si="449"/>
        <v>45000</v>
      </c>
      <c r="FG205" s="582"/>
      <c r="FH205" s="582"/>
      <c r="FI205" s="582"/>
      <c r="FJ205" s="582"/>
      <c r="FK205" s="582">
        <f t="shared" si="450"/>
        <v>0</v>
      </c>
      <c r="FL205" s="582">
        <f t="shared" si="451"/>
        <v>0</v>
      </c>
      <c r="FM205" s="582">
        <f t="shared" si="452"/>
        <v>0</v>
      </c>
      <c r="FN205" s="582">
        <f t="shared" si="453"/>
        <v>0</v>
      </c>
      <c r="FO205" s="582">
        <f t="shared" si="454"/>
        <v>0</v>
      </c>
      <c r="FP205" s="582"/>
      <c r="FQ205" s="582">
        <f t="shared" si="455"/>
        <v>0</v>
      </c>
      <c r="FR205" s="582"/>
      <c r="FS205" s="582">
        <f t="shared" si="456"/>
        <v>53100</v>
      </c>
      <c r="FT205" s="582"/>
      <c r="FU205" s="582"/>
      <c r="FV205" s="582"/>
      <c r="FW205" s="582"/>
      <c r="FX205" s="582"/>
      <c r="FY205" s="582"/>
      <c r="FZ205" s="582"/>
      <c r="GA205" s="582"/>
      <c r="GB205" s="582"/>
      <c r="GC205" s="582"/>
      <c r="GD205" s="582"/>
      <c r="GE205" s="582"/>
      <c r="GF205" s="599"/>
      <c r="GG205" s="582"/>
      <c r="GH205" s="582"/>
      <c r="GI205" s="582"/>
      <c r="GJ205" s="582"/>
      <c r="GK205" s="581"/>
      <c r="GL205" s="581"/>
      <c r="GM205" s="581"/>
      <c r="GN205" s="589"/>
      <c r="GO205" s="809"/>
      <c r="GP205" s="809" t="s">
        <v>1046</v>
      </c>
      <c r="GQ205" s="685"/>
      <c r="GR205" s="1002"/>
      <c r="GS205" s="590"/>
      <c r="GT205" s="811">
        <v>10</v>
      </c>
      <c r="GU205" s="811">
        <v>10</v>
      </c>
      <c r="GV205" s="590"/>
      <c r="GW205" s="312">
        <v>1</v>
      </c>
      <c r="GX205" s="590"/>
      <c r="GY205" s="590"/>
      <c r="GZ205" s="590"/>
      <c r="HA205" s="812">
        <f t="shared" si="427"/>
        <v>0</v>
      </c>
      <c r="HB205" s="809">
        <f t="shared" si="428"/>
        <v>0</v>
      </c>
      <c r="HC205" s="811">
        <f t="shared" si="429"/>
        <v>0</v>
      </c>
      <c r="HD205" s="809">
        <f t="shared" si="430"/>
        <v>0</v>
      </c>
      <c r="HE205" s="812">
        <f t="shared" si="431"/>
        <v>0</v>
      </c>
      <c r="HF205" s="809">
        <f t="shared" si="432"/>
        <v>0</v>
      </c>
      <c r="HG205" s="811">
        <f t="shared" si="433"/>
        <v>0</v>
      </c>
      <c r="HH205" s="809">
        <f t="shared" si="434"/>
        <v>0</v>
      </c>
      <c r="HI205" s="591">
        <f t="shared" si="458"/>
        <v>0</v>
      </c>
      <c r="HL205" s="688">
        <f t="shared" si="457"/>
        <v>0</v>
      </c>
    </row>
    <row r="206" spans="1:220" s="614" customFormat="1" ht="27" customHeight="1" outlineLevel="1">
      <c r="A206" s="550"/>
      <c r="B206" s="573"/>
      <c r="C206" s="574"/>
      <c r="D206" s="574"/>
      <c r="E206" s="574"/>
      <c r="F206" s="603" t="s">
        <v>558</v>
      </c>
      <c r="G206" s="604"/>
      <c r="H206" s="604"/>
      <c r="I206" s="604"/>
      <c r="J206" s="560"/>
      <c r="K206" s="560"/>
      <c r="L206" s="561"/>
      <c r="M206" s="561"/>
      <c r="N206" s="561"/>
      <c r="O206" s="561"/>
      <c r="P206" s="936"/>
      <c r="Q206" s="936"/>
      <c r="R206" s="936"/>
      <c r="S206" s="936"/>
      <c r="T206" s="936"/>
      <c r="U206" s="561"/>
      <c r="V206" s="561"/>
      <c r="W206" s="561"/>
      <c r="X206" s="561"/>
      <c r="Y206" s="605"/>
      <c r="Z206" s="561"/>
      <c r="AA206" s="561"/>
      <c r="AB206" s="561"/>
      <c r="AC206" s="605"/>
      <c r="AD206" s="605"/>
      <c r="AE206" s="605"/>
      <c r="AF206" s="605"/>
      <c r="AG206" s="561"/>
      <c r="AH206" s="561"/>
      <c r="AI206" s="561"/>
      <c r="AJ206" s="561"/>
      <c r="AK206" s="561"/>
      <c r="AL206" s="561"/>
      <c r="AM206" s="561"/>
      <c r="AN206" s="561"/>
      <c r="AO206" s="561"/>
      <c r="AP206" s="561"/>
      <c r="AQ206" s="561"/>
      <c r="AR206" s="561"/>
      <c r="AS206" s="561"/>
      <c r="AT206" s="561"/>
      <c r="AU206" s="561"/>
      <c r="AV206" s="561"/>
      <c r="AW206" s="561"/>
      <c r="AX206" s="561"/>
      <c r="AY206" s="561"/>
      <c r="AZ206" s="561"/>
      <c r="BA206" s="561"/>
      <c r="BB206" s="561"/>
      <c r="BC206" s="561"/>
      <c r="BD206" s="561"/>
      <c r="BE206" s="561"/>
      <c r="BF206" s="561"/>
      <c r="BG206" s="561"/>
      <c r="BH206" s="561"/>
      <c r="BI206" s="561"/>
      <c r="BJ206" s="561"/>
      <c r="BK206" s="561"/>
      <c r="BL206" s="561"/>
      <c r="BM206" s="561"/>
      <c r="BN206" s="561"/>
      <c r="BO206" s="561"/>
      <c r="BP206" s="561"/>
      <c r="BQ206" s="561"/>
      <c r="BR206" s="561"/>
      <c r="BS206" s="561"/>
      <c r="BT206" s="561"/>
      <c r="BU206" s="561"/>
      <c r="BV206" s="561"/>
      <c r="BW206" s="561"/>
      <c r="BX206" s="561"/>
      <c r="BY206" s="561"/>
      <c r="BZ206" s="561"/>
      <c r="CA206" s="561"/>
      <c r="CB206" s="561"/>
      <c r="CC206" s="560"/>
      <c r="CD206" s="561"/>
      <c r="CE206" s="561"/>
      <c r="CF206" s="560"/>
      <c r="CG206" s="560"/>
      <c r="CH206" s="561"/>
      <c r="CI206" s="561"/>
      <c r="CJ206" s="561"/>
      <c r="CK206" s="561"/>
      <c r="CL206" s="561"/>
      <c r="CM206" s="561"/>
      <c r="CN206" s="561"/>
      <c r="CO206" s="561"/>
      <c r="CP206" s="561"/>
      <c r="CQ206" s="561"/>
      <c r="CR206" s="561"/>
      <c r="CS206" s="561"/>
      <c r="CT206" s="561"/>
      <c r="CU206" s="561"/>
      <c r="CV206" s="561"/>
      <c r="CW206" s="561"/>
      <c r="CX206" s="561"/>
      <c r="CY206" s="819"/>
      <c r="CZ206" s="561"/>
      <c r="DA206" s="561"/>
      <c r="DB206" s="561"/>
      <c r="DC206" s="561"/>
      <c r="DD206" s="561"/>
      <c r="DE206" s="561"/>
      <c r="DF206" s="561"/>
      <c r="DG206" s="561"/>
      <c r="DH206" s="561"/>
      <c r="DI206" s="561"/>
      <c r="DJ206" s="561"/>
      <c r="DK206" s="561"/>
      <c r="DL206" s="561"/>
      <c r="DM206" s="561"/>
      <c r="DN206" s="561"/>
      <c r="DO206" s="561"/>
      <c r="DP206" s="561"/>
      <c r="DQ206" s="561"/>
      <c r="DR206" s="561"/>
      <c r="DS206" s="561"/>
      <c r="DT206" s="561"/>
      <c r="DU206" s="561"/>
      <c r="DV206" s="561"/>
      <c r="DW206" s="561"/>
      <c r="DX206" s="561"/>
      <c r="DY206" s="561"/>
      <c r="DZ206" s="561"/>
      <c r="EA206" s="561"/>
      <c r="EB206" s="561"/>
      <c r="EC206" s="561"/>
      <c r="ED206" s="561"/>
      <c r="EE206" s="561"/>
      <c r="EF206" s="561"/>
      <c r="EG206" s="561"/>
      <c r="EH206" s="561"/>
      <c r="EI206" s="561"/>
      <c r="EJ206" s="561"/>
      <c r="EK206" s="561"/>
      <c r="EL206" s="561"/>
      <c r="EM206" s="561"/>
      <c r="EN206" s="561"/>
      <c r="EO206" s="561"/>
      <c r="EP206" s="561"/>
      <c r="EQ206" s="561"/>
      <c r="ER206" s="561"/>
      <c r="ES206" s="607"/>
      <c r="ET206" s="608"/>
      <c r="EU206" s="561"/>
      <c r="EV206" s="561"/>
      <c r="EW206" s="609"/>
      <c r="EX206" s="561"/>
      <c r="EY206" s="561"/>
      <c r="EZ206" s="561"/>
      <c r="FA206" s="561"/>
      <c r="FB206" s="561"/>
      <c r="FC206" s="561"/>
      <c r="FD206" s="561"/>
      <c r="FE206" s="561"/>
      <c r="FF206" s="561"/>
      <c r="FG206" s="561"/>
      <c r="FH206" s="561"/>
      <c r="FI206" s="561"/>
      <c r="FJ206" s="561"/>
      <c r="FK206" s="561"/>
      <c r="FL206" s="561"/>
      <c r="FM206" s="561"/>
      <c r="FN206" s="561"/>
      <c r="FO206" s="561"/>
      <c r="FP206" s="561"/>
      <c r="FQ206" s="561"/>
      <c r="FR206" s="561"/>
      <c r="FS206" s="561"/>
      <c r="FT206" s="561"/>
      <c r="FU206" s="561"/>
      <c r="FV206" s="561"/>
      <c r="FW206" s="561"/>
      <c r="FX206" s="561"/>
      <c r="FY206" s="561"/>
      <c r="FZ206" s="561"/>
      <c r="GA206" s="561"/>
      <c r="GB206" s="561"/>
      <c r="GC206" s="561"/>
      <c r="GD206" s="561"/>
      <c r="GE206" s="561"/>
      <c r="GF206" s="562"/>
      <c r="GG206" s="561"/>
      <c r="GH206" s="561"/>
      <c r="GI206" s="561"/>
      <c r="GJ206" s="561"/>
      <c r="GK206" s="560"/>
      <c r="GL206" s="560"/>
      <c r="GM206" s="560"/>
      <c r="GN206" s="610"/>
      <c r="GO206" s="819"/>
      <c r="GP206" s="819"/>
      <c r="GQ206" s="683"/>
      <c r="GR206" s="1000"/>
      <c r="GS206" s="611"/>
      <c r="GT206" s="820"/>
      <c r="GU206" s="820"/>
      <c r="GV206" s="611"/>
      <c r="GW206" s="938"/>
      <c r="GX206" s="611"/>
      <c r="GY206" s="611"/>
      <c r="GZ206" s="611"/>
      <c r="HA206" s="942"/>
      <c r="HB206" s="819"/>
      <c r="HC206" s="820"/>
      <c r="HD206" s="819"/>
      <c r="HE206" s="942"/>
      <c r="HF206" s="819"/>
      <c r="HG206" s="820"/>
      <c r="HH206" s="819"/>
      <c r="HI206" s="564"/>
      <c r="HL206" s="688"/>
    </row>
    <row r="207" spans="1:220" s="592" customFormat="1" ht="14.25" outlineLevel="1">
      <c r="A207" s="578" t="s">
        <v>397</v>
      </c>
      <c r="B207" s="579"/>
      <c r="C207" s="580">
        <v>164</v>
      </c>
      <c r="D207" s="580"/>
      <c r="E207" s="580"/>
      <c r="F207" s="272" t="s">
        <v>310</v>
      </c>
      <c r="G207" s="270"/>
      <c r="H207" s="270"/>
      <c r="I207" s="270"/>
      <c r="J207" s="581">
        <v>2011</v>
      </c>
      <c r="K207" s="581">
        <v>2015</v>
      </c>
      <c r="L207" s="581"/>
      <c r="M207" s="581"/>
      <c r="N207" s="581"/>
      <c r="O207" s="581"/>
      <c r="P207" s="273"/>
      <c r="Q207" s="273"/>
      <c r="R207" s="273"/>
      <c r="S207" s="273"/>
      <c r="T207" s="273"/>
      <c r="U207" s="582"/>
      <c r="V207" s="582"/>
      <c r="W207" s="582"/>
      <c r="X207" s="582"/>
      <c r="Y207" s="583"/>
      <c r="Z207" s="582"/>
      <c r="AA207" s="582"/>
      <c r="AB207" s="582"/>
      <c r="AC207" s="583"/>
      <c r="AD207" s="583"/>
      <c r="AE207" s="583"/>
      <c r="AF207" s="583"/>
      <c r="AG207" s="582">
        <f t="shared" si="391"/>
        <v>0</v>
      </c>
      <c r="AH207" s="582">
        <f t="shared" si="392"/>
        <v>0</v>
      </c>
      <c r="AI207" s="582">
        <f t="shared" si="393"/>
        <v>0</v>
      </c>
      <c r="AJ207" s="582">
        <f t="shared" si="394"/>
        <v>0</v>
      </c>
      <c r="AK207" s="582">
        <f t="shared" si="435"/>
        <v>0</v>
      </c>
      <c r="AL207" s="582">
        <f t="shared" si="436"/>
        <v>0</v>
      </c>
      <c r="AM207" s="582"/>
      <c r="AN207" s="582"/>
      <c r="AO207" s="582">
        <f t="shared" si="437"/>
        <v>0</v>
      </c>
      <c r="AP207" s="582">
        <f t="shared" si="438"/>
        <v>0</v>
      </c>
      <c r="AQ207" s="582"/>
      <c r="AR207" s="582"/>
      <c r="AS207" s="582">
        <f t="shared" si="439"/>
        <v>0</v>
      </c>
      <c r="AT207" s="582">
        <f t="shared" si="440"/>
        <v>0</v>
      </c>
      <c r="AU207" s="582"/>
      <c r="AV207" s="582"/>
      <c r="AW207" s="582">
        <f t="shared" si="441"/>
        <v>0</v>
      </c>
      <c r="AX207" s="582">
        <f t="shared" si="442"/>
        <v>0</v>
      </c>
      <c r="AY207" s="582"/>
      <c r="AZ207" s="582"/>
      <c r="BA207" s="582"/>
      <c r="BB207" s="582"/>
      <c r="BC207" s="582"/>
      <c r="BD207" s="582"/>
      <c r="BE207" s="582"/>
      <c r="BF207" s="582"/>
      <c r="BG207" s="582"/>
      <c r="BH207" s="582"/>
      <c r="BI207" s="582">
        <v>0</v>
      </c>
      <c r="BJ207" s="582">
        <v>0</v>
      </c>
      <c r="BK207" s="582"/>
      <c r="BL207" s="582"/>
      <c r="BM207" s="582"/>
      <c r="BN207" s="582"/>
      <c r="BO207" s="582"/>
      <c r="BP207" s="582"/>
      <c r="BQ207" s="582"/>
      <c r="BR207" s="582"/>
      <c r="BS207" s="582"/>
      <c r="BT207" s="582"/>
      <c r="BU207" s="582">
        <f t="shared" si="403"/>
        <v>25000</v>
      </c>
      <c r="BV207" s="582">
        <v>25000</v>
      </c>
      <c r="BW207" s="582">
        <v>0</v>
      </c>
      <c r="BX207" s="582">
        <v>0</v>
      </c>
      <c r="BY207" s="582">
        <v>0</v>
      </c>
      <c r="BZ207" s="582"/>
      <c r="CA207" s="582"/>
      <c r="CB207" s="582"/>
      <c r="CC207" s="274" t="s">
        <v>425</v>
      </c>
      <c r="CD207" s="275"/>
      <c r="CE207" s="275"/>
      <c r="CF207" s="581"/>
      <c r="CG207" s="581"/>
      <c r="CH207" s="582"/>
      <c r="CI207" s="582"/>
      <c r="CJ207" s="582"/>
      <c r="CK207" s="582"/>
      <c r="CL207" s="582"/>
      <c r="CM207" s="582"/>
      <c r="CN207" s="582">
        <v>25000</v>
      </c>
      <c r="CO207" s="582"/>
      <c r="CP207" s="582">
        <v>5000</v>
      </c>
      <c r="CQ207" s="582">
        <f t="shared" si="404"/>
        <v>5000</v>
      </c>
      <c r="CR207" s="582"/>
      <c r="CS207" s="582">
        <v>5000</v>
      </c>
      <c r="CT207" s="582"/>
      <c r="CU207" s="582"/>
      <c r="CV207" s="582">
        <v>0</v>
      </c>
      <c r="CW207" s="582">
        <v>0</v>
      </c>
      <c r="CX207" s="582">
        <v>0</v>
      </c>
      <c r="CY207" s="809">
        <f t="shared" si="405"/>
        <v>0</v>
      </c>
      <c r="CZ207" s="582">
        <v>5000</v>
      </c>
      <c r="DA207" s="582">
        <v>5000</v>
      </c>
      <c r="DB207" s="582"/>
      <c r="DC207" s="582"/>
      <c r="DD207" s="582"/>
      <c r="DE207" s="582">
        <v>5900</v>
      </c>
      <c r="DF207" s="582">
        <f t="shared" si="406"/>
        <v>5900</v>
      </c>
      <c r="DG207" s="582"/>
      <c r="DH207" s="582"/>
      <c r="DI207" s="582"/>
      <c r="DJ207" s="582"/>
      <c r="DK207" s="582"/>
      <c r="DL207" s="582">
        <v>5900</v>
      </c>
      <c r="DM207" s="582"/>
      <c r="DN207" s="582"/>
      <c r="DO207" s="582"/>
      <c r="DP207" s="582"/>
      <c r="DQ207" s="582">
        <v>0</v>
      </c>
      <c r="DR207" s="582">
        <v>0</v>
      </c>
      <c r="DS207" s="582">
        <v>0</v>
      </c>
      <c r="DT207" s="582"/>
      <c r="DU207" s="582">
        <v>5900</v>
      </c>
      <c r="DV207" s="582"/>
      <c r="DW207" s="582"/>
      <c r="DX207" s="582"/>
      <c r="DY207" s="582"/>
      <c r="DZ207" s="582"/>
      <c r="EA207" s="582"/>
      <c r="EB207" s="582">
        <v>5900</v>
      </c>
      <c r="EC207" s="582">
        <v>5900</v>
      </c>
      <c r="ED207" s="582">
        <f t="shared" si="407"/>
        <v>0</v>
      </c>
      <c r="EE207" s="582"/>
      <c r="EF207" s="582"/>
      <c r="EG207" s="582">
        <f t="shared" si="408"/>
        <v>0</v>
      </c>
      <c r="EH207" s="582">
        <f t="shared" si="408"/>
        <v>0</v>
      </c>
      <c r="EI207" s="582"/>
      <c r="EJ207" s="582"/>
      <c r="EK207" s="582"/>
      <c r="EL207" s="582"/>
      <c r="EM207" s="582">
        <v>0</v>
      </c>
      <c r="EN207" s="582">
        <v>0</v>
      </c>
      <c r="EO207" s="582">
        <v>0</v>
      </c>
      <c r="EP207" s="582"/>
      <c r="EQ207" s="582"/>
      <c r="ER207" s="582">
        <f t="shared" si="409"/>
        <v>5000</v>
      </c>
      <c r="ES207" s="584"/>
      <c r="ET207" s="585">
        <f t="shared" si="410"/>
        <v>900</v>
      </c>
      <c r="EU207" s="582">
        <f t="shared" si="411"/>
        <v>0</v>
      </c>
      <c r="EV207" s="582"/>
      <c r="EW207" s="587">
        <f t="shared" si="412"/>
        <v>5.457249799679252E-4</v>
      </c>
      <c r="EX207" s="582">
        <f t="shared" si="443"/>
        <v>0</v>
      </c>
      <c r="EY207" s="582">
        <f t="shared" si="444"/>
        <v>0</v>
      </c>
      <c r="EZ207" s="582">
        <f t="shared" si="445"/>
        <v>0</v>
      </c>
      <c r="FA207" s="582">
        <f t="shared" si="446"/>
        <v>0</v>
      </c>
      <c r="FB207" s="582">
        <f t="shared" si="447"/>
        <v>0</v>
      </c>
      <c r="FC207" s="582"/>
      <c r="FD207" s="582">
        <f t="shared" si="448"/>
        <v>0</v>
      </c>
      <c r="FE207" s="582"/>
      <c r="FF207" s="582">
        <f t="shared" si="449"/>
        <v>5000</v>
      </c>
      <c r="FG207" s="582"/>
      <c r="FH207" s="582"/>
      <c r="FI207" s="582"/>
      <c r="FJ207" s="582"/>
      <c r="FK207" s="582">
        <f t="shared" si="450"/>
        <v>0</v>
      </c>
      <c r="FL207" s="582">
        <f t="shared" si="451"/>
        <v>0</v>
      </c>
      <c r="FM207" s="582">
        <f t="shared" si="452"/>
        <v>0</v>
      </c>
      <c r="FN207" s="582">
        <f t="shared" si="453"/>
        <v>0</v>
      </c>
      <c r="FO207" s="582">
        <f t="shared" si="454"/>
        <v>0</v>
      </c>
      <c r="FP207" s="582"/>
      <c r="FQ207" s="582">
        <f t="shared" si="455"/>
        <v>0</v>
      </c>
      <c r="FR207" s="582"/>
      <c r="FS207" s="582">
        <f t="shared" si="456"/>
        <v>5900</v>
      </c>
      <c r="FT207" s="582"/>
      <c r="FU207" s="582"/>
      <c r="FV207" s="582"/>
      <c r="FW207" s="582"/>
      <c r="FX207" s="582"/>
      <c r="FY207" s="582"/>
      <c r="FZ207" s="582"/>
      <c r="GA207" s="582"/>
      <c r="GB207" s="582"/>
      <c r="GC207" s="582"/>
      <c r="GD207" s="582"/>
      <c r="GE207" s="582"/>
      <c r="GF207" s="599"/>
      <c r="GG207" s="582"/>
      <c r="GH207" s="582"/>
      <c r="GI207" s="582"/>
      <c r="GJ207" s="582"/>
      <c r="GK207" s="581"/>
      <c r="GL207" s="581"/>
      <c r="GM207" s="581"/>
      <c r="GN207" s="589"/>
      <c r="GO207" s="809"/>
      <c r="GP207" s="809" t="s">
        <v>1047</v>
      </c>
      <c r="GQ207" s="685"/>
      <c r="GR207" s="1002"/>
      <c r="GS207" s="590"/>
      <c r="GT207" s="811">
        <v>10</v>
      </c>
      <c r="GU207" s="811">
        <v>10</v>
      </c>
      <c r="GV207" s="590"/>
      <c r="GW207" s="590"/>
      <c r="GX207" s="590"/>
      <c r="GY207" s="590"/>
      <c r="GZ207" s="590"/>
      <c r="HA207" s="812">
        <f t="shared" si="427"/>
        <v>0</v>
      </c>
      <c r="HB207" s="809">
        <f t="shared" si="428"/>
        <v>0</v>
      </c>
      <c r="HC207" s="811">
        <f t="shared" si="429"/>
        <v>0</v>
      </c>
      <c r="HD207" s="809">
        <f t="shared" si="430"/>
        <v>0</v>
      </c>
      <c r="HE207" s="812">
        <f t="shared" si="431"/>
        <v>0</v>
      </c>
      <c r="HF207" s="809">
        <f t="shared" si="432"/>
        <v>0</v>
      </c>
      <c r="HG207" s="811">
        <f t="shared" si="433"/>
        <v>0</v>
      </c>
      <c r="HH207" s="809">
        <f t="shared" si="434"/>
        <v>0</v>
      </c>
      <c r="HI207" s="591">
        <f t="shared" si="458"/>
        <v>0</v>
      </c>
      <c r="HL207" s="688">
        <f t="shared" si="457"/>
        <v>0</v>
      </c>
    </row>
    <row r="208" spans="1:220" s="592" customFormat="1" ht="36" outlineLevel="1">
      <c r="A208" s="578" t="s">
        <v>397</v>
      </c>
      <c r="B208" s="579"/>
      <c r="C208" s="580">
        <v>165</v>
      </c>
      <c r="D208" s="580"/>
      <c r="E208" s="580"/>
      <c r="F208" s="272" t="s">
        <v>384</v>
      </c>
      <c r="G208" s="270"/>
      <c r="H208" s="270"/>
      <c r="I208" s="270"/>
      <c r="J208" s="581">
        <v>2007</v>
      </c>
      <c r="K208" s="581">
        <v>2011</v>
      </c>
      <c r="L208" s="581" t="s">
        <v>419</v>
      </c>
      <c r="M208" s="581" t="s">
        <v>419</v>
      </c>
      <c r="N208" s="581" t="s">
        <v>419</v>
      </c>
      <c r="O208" s="581" t="s">
        <v>419</v>
      </c>
      <c r="P208" s="273"/>
      <c r="Q208" s="273"/>
      <c r="R208" s="273"/>
      <c r="S208" s="273"/>
      <c r="T208" s="273"/>
      <c r="U208" s="582">
        <v>0</v>
      </c>
      <c r="V208" s="582">
        <v>0</v>
      </c>
      <c r="W208" s="582">
        <v>0</v>
      </c>
      <c r="X208" s="582">
        <v>0</v>
      </c>
      <c r="Y208" s="583"/>
      <c r="Z208" s="582"/>
      <c r="AA208" s="582"/>
      <c r="AB208" s="582"/>
      <c r="AC208" s="583"/>
      <c r="AD208" s="583"/>
      <c r="AE208" s="583"/>
      <c r="AF208" s="583"/>
      <c r="AG208" s="582">
        <f t="shared" si="391"/>
        <v>0</v>
      </c>
      <c r="AH208" s="582">
        <f t="shared" si="392"/>
        <v>0</v>
      </c>
      <c r="AI208" s="582">
        <f t="shared" si="393"/>
        <v>0</v>
      </c>
      <c r="AJ208" s="582">
        <f t="shared" si="394"/>
        <v>0</v>
      </c>
      <c r="AK208" s="582">
        <f t="shared" si="435"/>
        <v>0</v>
      </c>
      <c r="AL208" s="582">
        <f t="shared" si="436"/>
        <v>0</v>
      </c>
      <c r="AM208" s="582"/>
      <c r="AN208" s="582"/>
      <c r="AO208" s="582">
        <f t="shared" si="437"/>
        <v>0</v>
      </c>
      <c r="AP208" s="582">
        <f t="shared" si="438"/>
        <v>0</v>
      </c>
      <c r="AQ208" s="582"/>
      <c r="AR208" s="582"/>
      <c r="AS208" s="582">
        <f t="shared" si="439"/>
        <v>0</v>
      </c>
      <c r="AT208" s="582">
        <f t="shared" si="440"/>
        <v>0</v>
      </c>
      <c r="AU208" s="582"/>
      <c r="AV208" s="582"/>
      <c r="AW208" s="582">
        <f t="shared" si="441"/>
        <v>0</v>
      </c>
      <c r="AX208" s="582">
        <f t="shared" si="442"/>
        <v>0</v>
      </c>
      <c r="AY208" s="582"/>
      <c r="AZ208" s="582"/>
      <c r="BA208" s="582"/>
      <c r="BB208" s="582"/>
      <c r="BC208" s="582"/>
      <c r="BD208" s="582"/>
      <c r="BE208" s="582"/>
      <c r="BF208" s="582"/>
      <c r="BG208" s="582"/>
      <c r="BH208" s="582"/>
      <c r="BI208" s="582">
        <v>0</v>
      </c>
      <c r="BJ208" s="582">
        <v>0</v>
      </c>
      <c r="BK208" s="582"/>
      <c r="BL208" s="582"/>
      <c r="BM208" s="582"/>
      <c r="BN208" s="582"/>
      <c r="BO208" s="582"/>
      <c r="BP208" s="582"/>
      <c r="BQ208" s="582"/>
      <c r="BR208" s="582"/>
      <c r="BS208" s="582"/>
      <c r="BT208" s="582"/>
      <c r="BU208" s="582">
        <f t="shared" si="403"/>
        <v>33600</v>
      </c>
      <c r="BV208" s="582">
        <v>33600</v>
      </c>
      <c r="BW208" s="582">
        <v>0</v>
      </c>
      <c r="BX208" s="582">
        <v>0</v>
      </c>
      <c r="BY208" s="582">
        <v>0</v>
      </c>
      <c r="BZ208" s="582">
        <v>33600</v>
      </c>
      <c r="CA208" s="582"/>
      <c r="CB208" s="582"/>
      <c r="CC208" s="581" t="s">
        <v>425</v>
      </c>
      <c r="CD208" s="582">
        <v>0</v>
      </c>
      <c r="CE208" s="582">
        <v>0</v>
      </c>
      <c r="CF208" s="581">
        <v>0</v>
      </c>
      <c r="CG208" s="581">
        <v>0</v>
      </c>
      <c r="CH208" s="582"/>
      <c r="CI208" s="582"/>
      <c r="CJ208" s="582"/>
      <c r="CK208" s="582">
        <v>12600</v>
      </c>
      <c r="CL208" s="582"/>
      <c r="CM208" s="582">
        <v>21000</v>
      </c>
      <c r="CN208" s="582">
        <v>21000</v>
      </c>
      <c r="CO208" s="582">
        <v>12600</v>
      </c>
      <c r="CP208" s="582">
        <v>21000</v>
      </c>
      <c r="CQ208" s="582">
        <f t="shared" si="404"/>
        <v>21000</v>
      </c>
      <c r="CR208" s="582"/>
      <c r="CS208" s="582">
        <v>21000</v>
      </c>
      <c r="CT208" s="582"/>
      <c r="CU208" s="582"/>
      <c r="CV208" s="582">
        <v>0</v>
      </c>
      <c r="CW208" s="582">
        <v>0</v>
      </c>
      <c r="CX208" s="582">
        <v>0</v>
      </c>
      <c r="CY208" s="809">
        <f t="shared" si="405"/>
        <v>0</v>
      </c>
      <c r="CZ208" s="582"/>
      <c r="DA208" s="582"/>
      <c r="DB208" s="582"/>
      <c r="DC208" s="582"/>
      <c r="DD208" s="582">
        <v>9868</v>
      </c>
      <c r="DE208" s="582">
        <v>24780</v>
      </c>
      <c r="DF208" s="582">
        <f t="shared" si="406"/>
        <v>24780</v>
      </c>
      <c r="DG208" s="582"/>
      <c r="DH208" s="582"/>
      <c r="DI208" s="582"/>
      <c r="DJ208" s="582"/>
      <c r="DK208" s="582"/>
      <c r="DL208" s="582">
        <v>24780</v>
      </c>
      <c r="DM208" s="582"/>
      <c r="DN208" s="582"/>
      <c r="DO208" s="582"/>
      <c r="DP208" s="582"/>
      <c r="DQ208" s="582">
        <v>0</v>
      </c>
      <c r="DR208" s="582">
        <v>0</v>
      </c>
      <c r="DS208" s="582">
        <v>0</v>
      </c>
      <c r="DT208" s="582"/>
      <c r="DU208" s="582"/>
      <c r="DV208" s="582">
        <v>24780</v>
      </c>
      <c r="DW208" s="582"/>
      <c r="DX208" s="582"/>
      <c r="DY208" s="582"/>
      <c r="DZ208" s="582"/>
      <c r="EA208" s="582"/>
      <c r="EB208" s="582"/>
      <c r="EC208" s="582"/>
      <c r="ED208" s="582">
        <f t="shared" si="407"/>
        <v>0</v>
      </c>
      <c r="EE208" s="582"/>
      <c r="EF208" s="582">
        <v>0</v>
      </c>
      <c r="EG208" s="582">
        <f t="shared" si="408"/>
        <v>0</v>
      </c>
      <c r="EH208" s="582">
        <f t="shared" si="408"/>
        <v>0</v>
      </c>
      <c r="EI208" s="582"/>
      <c r="EJ208" s="582"/>
      <c r="EK208" s="582"/>
      <c r="EL208" s="582"/>
      <c r="EM208" s="582">
        <v>0</v>
      </c>
      <c r="EN208" s="582">
        <v>0</v>
      </c>
      <c r="EO208" s="582">
        <v>0</v>
      </c>
      <c r="EP208" s="582"/>
      <c r="EQ208" s="582"/>
      <c r="ER208" s="582">
        <f t="shared" si="409"/>
        <v>33600</v>
      </c>
      <c r="ES208" s="584"/>
      <c r="ET208" s="585">
        <f t="shared" si="410"/>
        <v>3780</v>
      </c>
      <c r="EU208" s="582">
        <f t="shared" si="411"/>
        <v>0</v>
      </c>
      <c r="EV208" s="582"/>
      <c r="EW208" s="587">
        <f t="shared" si="412"/>
        <v>2.2920449158652855E-3</v>
      </c>
      <c r="EX208" s="582">
        <f t="shared" si="443"/>
        <v>21000</v>
      </c>
      <c r="EY208" s="582">
        <f t="shared" si="444"/>
        <v>0</v>
      </c>
      <c r="EZ208" s="582">
        <f t="shared" si="445"/>
        <v>0</v>
      </c>
      <c r="FA208" s="582">
        <f t="shared" si="446"/>
        <v>0</v>
      </c>
      <c r="FB208" s="582">
        <f t="shared" si="447"/>
        <v>0</v>
      </c>
      <c r="FC208" s="582"/>
      <c r="FD208" s="582">
        <f t="shared" si="448"/>
        <v>0</v>
      </c>
      <c r="FE208" s="582"/>
      <c r="FF208" s="582">
        <f t="shared" si="449"/>
        <v>0</v>
      </c>
      <c r="FG208" s="582"/>
      <c r="FH208" s="582"/>
      <c r="FI208" s="582"/>
      <c r="FJ208" s="582"/>
      <c r="FK208" s="582">
        <f t="shared" si="450"/>
        <v>24780</v>
      </c>
      <c r="FL208" s="582">
        <f t="shared" si="451"/>
        <v>0</v>
      </c>
      <c r="FM208" s="582">
        <f t="shared" si="452"/>
        <v>0</v>
      </c>
      <c r="FN208" s="582">
        <f t="shared" si="453"/>
        <v>0</v>
      </c>
      <c r="FO208" s="582">
        <f t="shared" si="454"/>
        <v>0</v>
      </c>
      <c r="FP208" s="582"/>
      <c r="FQ208" s="582">
        <f t="shared" si="455"/>
        <v>0</v>
      </c>
      <c r="FR208" s="582"/>
      <c r="FS208" s="582">
        <f t="shared" si="456"/>
        <v>0</v>
      </c>
      <c r="FT208" s="582"/>
      <c r="FU208" s="582"/>
      <c r="FV208" s="582"/>
      <c r="FW208" s="582"/>
      <c r="FX208" s="582"/>
      <c r="FY208" s="581" t="s">
        <v>417</v>
      </c>
      <c r="FZ208" s="582"/>
      <c r="GA208" s="582"/>
      <c r="GB208" s="582"/>
      <c r="GC208" s="582"/>
      <c r="GD208" s="582"/>
      <c r="GE208" s="582"/>
      <c r="GF208" s="599" t="s">
        <v>417</v>
      </c>
      <c r="GG208" s="582" t="s">
        <v>417</v>
      </c>
      <c r="GH208" s="582" t="s">
        <v>417</v>
      </c>
      <c r="GI208" s="582" t="s">
        <v>417</v>
      </c>
      <c r="GJ208" s="582" t="s">
        <v>417</v>
      </c>
      <c r="GK208" s="581"/>
      <c r="GL208" s="581"/>
      <c r="GM208" s="581"/>
      <c r="GN208" s="589">
        <v>7</v>
      </c>
      <c r="GO208" s="809" t="s">
        <v>435</v>
      </c>
      <c r="GP208" s="809">
        <v>7</v>
      </c>
      <c r="GQ208" s="685"/>
      <c r="GR208" s="1002"/>
      <c r="GS208" s="590"/>
      <c r="GT208" s="811">
        <v>2</v>
      </c>
      <c r="GU208" s="811">
        <v>2</v>
      </c>
      <c r="GV208" s="590"/>
      <c r="GW208" s="590"/>
      <c r="GX208" s="590"/>
      <c r="GY208" s="590"/>
      <c r="GZ208" s="590"/>
      <c r="HA208" s="812">
        <f t="shared" si="427"/>
        <v>0</v>
      </c>
      <c r="HB208" s="809">
        <f t="shared" si="428"/>
        <v>0</v>
      </c>
      <c r="HC208" s="811">
        <f t="shared" si="429"/>
        <v>0</v>
      </c>
      <c r="HD208" s="809">
        <f t="shared" si="430"/>
        <v>0</v>
      </c>
      <c r="HE208" s="812">
        <f t="shared" si="431"/>
        <v>0</v>
      </c>
      <c r="HF208" s="809">
        <f t="shared" si="432"/>
        <v>0</v>
      </c>
      <c r="HG208" s="811">
        <f t="shared" si="433"/>
        <v>0</v>
      </c>
      <c r="HH208" s="809">
        <f t="shared" si="434"/>
        <v>0</v>
      </c>
      <c r="HI208" s="591">
        <f t="shared" si="458"/>
        <v>0</v>
      </c>
      <c r="HL208" s="688">
        <f t="shared" si="457"/>
        <v>0</v>
      </c>
    </row>
    <row r="209" spans="1:220" s="592" customFormat="1" ht="60" outlineLevel="1">
      <c r="A209" s="578" t="s">
        <v>391</v>
      </c>
      <c r="B209" s="579"/>
      <c r="C209" s="580">
        <v>166</v>
      </c>
      <c r="D209" s="580"/>
      <c r="E209" s="580"/>
      <c r="F209" s="272" t="s">
        <v>385</v>
      </c>
      <c r="G209" s="270"/>
      <c r="H209" s="270"/>
      <c r="I209" s="270"/>
      <c r="J209" s="581">
        <v>2011</v>
      </c>
      <c r="K209" s="581">
        <v>2011</v>
      </c>
      <c r="L209" s="581" t="s">
        <v>419</v>
      </c>
      <c r="M209" s="581" t="s">
        <v>419</v>
      </c>
      <c r="N209" s="581" t="s">
        <v>419</v>
      </c>
      <c r="O209" s="581" t="s">
        <v>419</v>
      </c>
      <c r="P209" s="273"/>
      <c r="Q209" s="273" t="s">
        <v>419</v>
      </c>
      <c r="R209" s="273" t="s">
        <v>419</v>
      </c>
      <c r="S209" s="273" t="s">
        <v>419</v>
      </c>
      <c r="T209" s="273" t="s">
        <v>419</v>
      </c>
      <c r="U209" s="582"/>
      <c r="V209" s="582"/>
      <c r="W209" s="582"/>
      <c r="X209" s="582"/>
      <c r="Y209" s="583"/>
      <c r="Z209" s="582"/>
      <c r="AA209" s="582"/>
      <c r="AB209" s="582"/>
      <c r="AC209" s="583"/>
      <c r="AD209" s="583"/>
      <c r="AE209" s="583"/>
      <c r="AF209" s="583"/>
      <c r="AG209" s="582">
        <f t="shared" si="391"/>
        <v>0</v>
      </c>
      <c r="AH209" s="582">
        <f t="shared" si="392"/>
        <v>0</v>
      </c>
      <c r="AI209" s="582">
        <f t="shared" si="393"/>
        <v>0</v>
      </c>
      <c r="AJ209" s="582">
        <f t="shared" si="394"/>
        <v>0</v>
      </c>
      <c r="AK209" s="582">
        <f t="shared" si="435"/>
        <v>0</v>
      </c>
      <c r="AL209" s="582">
        <f t="shared" si="436"/>
        <v>0</v>
      </c>
      <c r="AM209" s="582"/>
      <c r="AN209" s="582"/>
      <c r="AO209" s="582">
        <f t="shared" si="437"/>
        <v>0</v>
      </c>
      <c r="AP209" s="582">
        <f t="shared" si="438"/>
        <v>0</v>
      </c>
      <c r="AQ209" s="582"/>
      <c r="AR209" s="582"/>
      <c r="AS209" s="582">
        <f t="shared" si="439"/>
        <v>0</v>
      </c>
      <c r="AT209" s="582">
        <f t="shared" si="440"/>
        <v>0</v>
      </c>
      <c r="AU209" s="582"/>
      <c r="AV209" s="582"/>
      <c r="AW209" s="582">
        <f t="shared" si="441"/>
        <v>0</v>
      </c>
      <c r="AX209" s="582">
        <f t="shared" si="442"/>
        <v>0</v>
      </c>
      <c r="AY209" s="582"/>
      <c r="AZ209" s="582"/>
      <c r="BA209" s="582"/>
      <c r="BB209" s="582"/>
      <c r="BC209" s="582"/>
      <c r="BD209" s="582"/>
      <c r="BE209" s="582"/>
      <c r="BF209" s="582"/>
      <c r="BG209" s="582"/>
      <c r="BH209" s="582"/>
      <c r="BI209" s="582">
        <v>0</v>
      </c>
      <c r="BJ209" s="582">
        <v>0</v>
      </c>
      <c r="BK209" s="582"/>
      <c r="BL209" s="582"/>
      <c r="BM209" s="582"/>
      <c r="BN209" s="582"/>
      <c r="BO209" s="582"/>
      <c r="BP209" s="582"/>
      <c r="BQ209" s="582"/>
      <c r="BR209" s="582"/>
      <c r="BS209" s="582"/>
      <c r="BT209" s="582"/>
      <c r="BU209" s="582">
        <f t="shared" si="403"/>
        <v>4000</v>
      </c>
      <c r="BV209" s="582">
        <v>4000</v>
      </c>
      <c r="BW209" s="582"/>
      <c r="BX209" s="582"/>
      <c r="BY209" s="582"/>
      <c r="BZ209" s="582">
        <v>4000</v>
      </c>
      <c r="CA209" s="582"/>
      <c r="CB209" s="582"/>
      <c r="CC209" s="581" t="s">
        <v>425</v>
      </c>
      <c r="CD209" s="582">
        <v>0</v>
      </c>
      <c r="CE209" s="582">
        <v>0</v>
      </c>
      <c r="CF209" s="581">
        <v>0</v>
      </c>
      <c r="CG209" s="581">
        <v>0</v>
      </c>
      <c r="CH209" s="582"/>
      <c r="CI209" s="582"/>
      <c r="CJ209" s="582"/>
      <c r="CK209" s="582"/>
      <c r="CL209" s="582"/>
      <c r="CM209" s="582">
        <v>4000.12</v>
      </c>
      <c r="CN209" s="582">
        <v>4000.1200000000003</v>
      </c>
      <c r="CO209" s="582"/>
      <c r="CP209" s="582">
        <v>4000.12</v>
      </c>
      <c r="CQ209" s="582">
        <f t="shared" si="404"/>
        <v>4000.12</v>
      </c>
      <c r="CR209" s="582"/>
      <c r="CS209" s="582">
        <v>4000.12</v>
      </c>
      <c r="CT209" s="582"/>
      <c r="CU209" s="582"/>
      <c r="CV209" s="582">
        <v>0</v>
      </c>
      <c r="CW209" s="582">
        <v>0</v>
      </c>
      <c r="CX209" s="582">
        <v>0</v>
      </c>
      <c r="CY209" s="809">
        <f t="shared" si="405"/>
        <v>0</v>
      </c>
      <c r="CZ209" s="582"/>
      <c r="DA209" s="582"/>
      <c r="DB209" s="582"/>
      <c r="DC209" s="582"/>
      <c r="DD209" s="582"/>
      <c r="DE209" s="582">
        <v>4720.1415999999999</v>
      </c>
      <c r="DF209" s="582">
        <f t="shared" si="406"/>
        <v>4720.1415999999999</v>
      </c>
      <c r="DG209" s="582"/>
      <c r="DH209" s="582"/>
      <c r="DI209" s="582"/>
      <c r="DJ209" s="582"/>
      <c r="DK209" s="582"/>
      <c r="DL209" s="582">
        <v>4720.1415999999999</v>
      </c>
      <c r="DM209" s="582"/>
      <c r="DN209" s="582"/>
      <c r="DO209" s="582"/>
      <c r="DP209" s="582"/>
      <c r="DQ209" s="582">
        <v>0</v>
      </c>
      <c r="DR209" s="582">
        <v>0</v>
      </c>
      <c r="DS209" s="582">
        <v>0</v>
      </c>
      <c r="DT209" s="582"/>
      <c r="DU209" s="582"/>
      <c r="DV209" s="582">
        <v>4720.1415999999999</v>
      </c>
      <c r="DW209" s="582"/>
      <c r="DX209" s="582"/>
      <c r="DY209" s="582"/>
      <c r="DZ209" s="582"/>
      <c r="EA209" s="582"/>
      <c r="EB209" s="582"/>
      <c r="EC209" s="582"/>
      <c r="ED209" s="582">
        <f t="shared" si="407"/>
        <v>0</v>
      </c>
      <c r="EE209" s="582"/>
      <c r="EF209" s="582"/>
      <c r="EG209" s="582">
        <f t="shared" si="408"/>
        <v>0</v>
      </c>
      <c r="EH209" s="582">
        <f t="shared" si="408"/>
        <v>0</v>
      </c>
      <c r="EI209" s="582"/>
      <c r="EJ209" s="582"/>
      <c r="EK209" s="582"/>
      <c r="EL209" s="582"/>
      <c r="EM209" s="582">
        <v>0</v>
      </c>
      <c r="EN209" s="582">
        <v>0</v>
      </c>
      <c r="EO209" s="582">
        <v>0</v>
      </c>
      <c r="EP209" s="582"/>
      <c r="EQ209" s="582"/>
      <c r="ER209" s="582">
        <f t="shared" si="409"/>
        <v>4000.12</v>
      </c>
      <c r="ES209" s="584"/>
      <c r="ET209" s="585">
        <f t="shared" si="410"/>
        <v>720.02159999999992</v>
      </c>
      <c r="EU209" s="582">
        <f t="shared" si="411"/>
        <v>0</v>
      </c>
      <c r="EV209" s="582"/>
      <c r="EW209" s="587">
        <f t="shared" si="412"/>
        <v>4.3659308137385935E-4</v>
      </c>
      <c r="EX209" s="582">
        <f t="shared" si="443"/>
        <v>4000.12</v>
      </c>
      <c r="EY209" s="582">
        <f t="shared" si="444"/>
        <v>0</v>
      </c>
      <c r="EZ209" s="582">
        <f t="shared" si="445"/>
        <v>0</v>
      </c>
      <c r="FA209" s="582">
        <f t="shared" si="446"/>
        <v>0</v>
      </c>
      <c r="FB209" s="582">
        <f t="shared" si="447"/>
        <v>0</v>
      </c>
      <c r="FC209" s="582"/>
      <c r="FD209" s="582">
        <f t="shared" si="448"/>
        <v>0</v>
      </c>
      <c r="FE209" s="582"/>
      <c r="FF209" s="582">
        <f t="shared" si="449"/>
        <v>0</v>
      </c>
      <c r="FG209" s="582"/>
      <c r="FH209" s="582"/>
      <c r="FI209" s="582"/>
      <c r="FJ209" s="582"/>
      <c r="FK209" s="582">
        <f t="shared" si="450"/>
        <v>4720.1415999999999</v>
      </c>
      <c r="FL209" s="582">
        <f t="shared" si="451"/>
        <v>0</v>
      </c>
      <c r="FM209" s="582">
        <f t="shared" si="452"/>
        <v>0</v>
      </c>
      <c r="FN209" s="582">
        <f t="shared" si="453"/>
        <v>0</v>
      </c>
      <c r="FO209" s="582">
        <f t="shared" si="454"/>
        <v>0</v>
      </c>
      <c r="FP209" s="582"/>
      <c r="FQ209" s="582">
        <f t="shared" si="455"/>
        <v>0</v>
      </c>
      <c r="FR209" s="582"/>
      <c r="FS209" s="582">
        <f t="shared" si="456"/>
        <v>0</v>
      </c>
      <c r="FT209" s="582"/>
      <c r="FU209" s="582"/>
      <c r="FV209" s="582"/>
      <c r="FW209" s="582"/>
      <c r="FX209" s="582"/>
      <c r="FY209" s="581" t="s">
        <v>417</v>
      </c>
      <c r="FZ209" s="582"/>
      <c r="GA209" s="582"/>
      <c r="GB209" s="582"/>
      <c r="GC209" s="582"/>
      <c r="GD209" s="582"/>
      <c r="GE209" s="582"/>
      <c r="GF209" s="599"/>
      <c r="GG209" s="582"/>
      <c r="GH209" s="582"/>
      <c r="GI209" s="582"/>
      <c r="GJ209" s="582"/>
      <c r="GK209" s="581"/>
      <c r="GL209" s="581"/>
      <c r="GM209" s="581"/>
      <c r="GN209" s="589">
        <v>7</v>
      </c>
      <c r="GO209" s="809" t="s">
        <v>435</v>
      </c>
      <c r="GP209" s="809">
        <v>8</v>
      </c>
      <c r="GQ209" s="685"/>
      <c r="GR209" s="1002"/>
      <c r="GS209" s="590"/>
      <c r="GT209" s="811">
        <v>2</v>
      </c>
      <c r="GU209" s="811">
        <v>2</v>
      </c>
      <c r="GV209" s="590"/>
      <c r="GW209" s="590"/>
      <c r="GX209" s="590"/>
      <c r="GY209" s="590"/>
      <c r="GZ209" s="590"/>
      <c r="HA209" s="812">
        <f t="shared" si="427"/>
        <v>0</v>
      </c>
      <c r="HB209" s="809">
        <f t="shared" si="428"/>
        <v>0</v>
      </c>
      <c r="HC209" s="811">
        <f t="shared" si="429"/>
        <v>0</v>
      </c>
      <c r="HD209" s="809">
        <f t="shared" si="430"/>
        <v>0</v>
      </c>
      <c r="HE209" s="812">
        <f t="shared" si="431"/>
        <v>0</v>
      </c>
      <c r="HF209" s="809">
        <f t="shared" si="432"/>
        <v>0</v>
      </c>
      <c r="HG209" s="811">
        <f t="shared" si="433"/>
        <v>0</v>
      </c>
      <c r="HH209" s="809">
        <f t="shared" si="434"/>
        <v>0</v>
      </c>
      <c r="HI209" s="591">
        <f t="shared" si="458"/>
        <v>0</v>
      </c>
      <c r="HL209" s="688">
        <f t="shared" si="457"/>
        <v>0</v>
      </c>
    </row>
    <row r="210" spans="1:220" s="576" customFormat="1">
      <c r="A210" s="550">
        <v>0</v>
      </c>
      <c r="B210" s="558" t="s">
        <v>815</v>
      </c>
      <c r="C210" s="574"/>
      <c r="D210" s="574"/>
      <c r="E210" s="574"/>
      <c r="F210" s="269" t="s">
        <v>734</v>
      </c>
      <c r="G210" s="577"/>
      <c r="H210" s="577"/>
      <c r="I210" s="577"/>
      <c r="J210" s="565"/>
      <c r="K210" s="565"/>
      <c r="L210" s="566"/>
      <c r="M210" s="566"/>
      <c r="N210" s="566"/>
      <c r="O210" s="566"/>
      <c r="P210" s="936"/>
      <c r="Q210" s="936"/>
      <c r="R210" s="936"/>
      <c r="S210" s="936"/>
      <c r="T210" s="936"/>
      <c r="U210" s="566">
        <f t="shared" ref="U210:AZ210" si="459">SUM(U211:U212)</f>
        <v>0</v>
      </c>
      <c r="V210" s="566">
        <f t="shared" si="459"/>
        <v>0</v>
      </c>
      <c r="W210" s="566">
        <f t="shared" si="459"/>
        <v>0</v>
      </c>
      <c r="X210" s="566">
        <f t="shared" si="459"/>
        <v>0</v>
      </c>
      <c r="Y210" s="567">
        <f t="shared" si="459"/>
        <v>0</v>
      </c>
      <c r="Z210" s="566">
        <f t="shared" si="459"/>
        <v>0</v>
      </c>
      <c r="AA210" s="566">
        <f t="shared" si="459"/>
        <v>0</v>
      </c>
      <c r="AB210" s="566">
        <f t="shared" si="459"/>
        <v>0</v>
      </c>
      <c r="AC210" s="567">
        <f>SUM(AC211:AC212)</f>
        <v>0</v>
      </c>
      <c r="AD210" s="567">
        <f>SUM(AD211:AD212)</f>
        <v>0</v>
      </c>
      <c r="AE210" s="567">
        <f>SUM(AE211:AE212)</f>
        <v>0</v>
      </c>
      <c r="AF210" s="567">
        <f>SUM(AF211:AF212)</f>
        <v>0</v>
      </c>
      <c r="AG210" s="566">
        <f t="shared" si="459"/>
        <v>0</v>
      </c>
      <c r="AH210" s="566">
        <f t="shared" si="459"/>
        <v>0</v>
      </c>
      <c r="AI210" s="566">
        <f t="shared" si="459"/>
        <v>0</v>
      </c>
      <c r="AJ210" s="566">
        <f t="shared" si="459"/>
        <v>0</v>
      </c>
      <c r="AK210" s="566">
        <f t="shared" si="459"/>
        <v>0</v>
      </c>
      <c r="AL210" s="566">
        <f t="shared" si="459"/>
        <v>0</v>
      </c>
      <c r="AM210" s="566">
        <f t="shared" si="459"/>
        <v>0</v>
      </c>
      <c r="AN210" s="566">
        <f t="shared" si="459"/>
        <v>0</v>
      </c>
      <c r="AO210" s="566">
        <f t="shared" si="459"/>
        <v>0</v>
      </c>
      <c r="AP210" s="566">
        <f t="shared" si="459"/>
        <v>0</v>
      </c>
      <c r="AQ210" s="566">
        <f t="shared" si="459"/>
        <v>0</v>
      </c>
      <c r="AR210" s="566">
        <f t="shared" si="459"/>
        <v>0</v>
      </c>
      <c r="AS210" s="566">
        <f t="shared" si="459"/>
        <v>0</v>
      </c>
      <c r="AT210" s="566">
        <f t="shared" si="459"/>
        <v>0</v>
      </c>
      <c r="AU210" s="566">
        <f t="shared" si="459"/>
        <v>0</v>
      </c>
      <c r="AV210" s="566">
        <f t="shared" si="459"/>
        <v>0</v>
      </c>
      <c r="AW210" s="566">
        <f t="shared" si="459"/>
        <v>0</v>
      </c>
      <c r="AX210" s="566">
        <f t="shared" si="459"/>
        <v>0</v>
      </c>
      <c r="AY210" s="566">
        <f t="shared" si="459"/>
        <v>0</v>
      </c>
      <c r="AZ210" s="566">
        <f t="shared" si="459"/>
        <v>0</v>
      </c>
      <c r="BA210" s="566">
        <f t="shared" ref="BA210:CE210" si="460">SUM(BA211:BA212)</f>
        <v>0</v>
      </c>
      <c r="BB210" s="566">
        <f t="shared" si="460"/>
        <v>0</v>
      </c>
      <c r="BC210" s="566">
        <f t="shared" si="460"/>
        <v>0</v>
      </c>
      <c r="BD210" s="566">
        <f t="shared" si="460"/>
        <v>0</v>
      </c>
      <c r="BE210" s="566">
        <f t="shared" si="460"/>
        <v>0</v>
      </c>
      <c r="BF210" s="566">
        <f t="shared" si="460"/>
        <v>0</v>
      </c>
      <c r="BG210" s="566">
        <f t="shared" si="460"/>
        <v>0</v>
      </c>
      <c r="BH210" s="566">
        <f t="shared" si="460"/>
        <v>0</v>
      </c>
      <c r="BI210" s="566">
        <f t="shared" si="460"/>
        <v>0</v>
      </c>
      <c r="BJ210" s="566">
        <f t="shared" si="460"/>
        <v>0</v>
      </c>
      <c r="BK210" s="566">
        <f t="shared" si="460"/>
        <v>0</v>
      </c>
      <c r="BL210" s="566">
        <f t="shared" si="460"/>
        <v>0</v>
      </c>
      <c r="BM210" s="566">
        <f t="shared" si="460"/>
        <v>0</v>
      </c>
      <c r="BN210" s="566">
        <f t="shared" si="460"/>
        <v>0</v>
      </c>
      <c r="BO210" s="566">
        <f t="shared" si="460"/>
        <v>0</v>
      </c>
      <c r="BP210" s="566">
        <f t="shared" si="460"/>
        <v>0</v>
      </c>
      <c r="BQ210" s="566">
        <f>SUM(BQ211:BQ212)</f>
        <v>0</v>
      </c>
      <c r="BR210" s="566">
        <f>SUM(BR211:BR212)</f>
        <v>0</v>
      </c>
      <c r="BS210" s="566">
        <f>SUM(BS211:BS212)</f>
        <v>0</v>
      </c>
      <c r="BT210" s="566">
        <f>SUM(BT211:BT212)</f>
        <v>0</v>
      </c>
      <c r="BU210" s="566">
        <f t="shared" si="460"/>
        <v>953613.38846327679</v>
      </c>
      <c r="BV210" s="566">
        <f t="shared" si="460"/>
        <v>0</v>
      </c>
      <c r="BW210" s="566">
        <f t="shared" si="460"/>
        <v>953613.38846327679</v>
      </c>
      <c r="BX210" s="566">
        <f t="shared" si="460"/>
        <v>0</v>
      </c>
      <c r="BY210" s="566">
        <f t="shared" si="460"/>
        <v>0</v>
      </c>
      <c r="BZ210" s="566">
        <f t="shared" si="460"/>
        <v>953613.38846327679</v>
      </c>
      <c r="CA210" s="566">
        <f t="shared" si="460"/>
        <v>0</v>
      </c>
      <c r="CB210" s="566">
        <f t="shared" si="460"/>
        <v>0</v>
      </c>
      <c r="CC210" s="565"/>
      <c r="CD210" s="566"/>
      <c r="CE210" s="566">
        <f t="shared" si="460"/>
        <v>0</v>
      </c>
      <c r="CF210" s="565"/>
      <c r="CG210" s="565"/>
      <c r="CH210" s="566"/>
      <c r="CI210" s="566"/>
      <c r="CJ210" s="566"/>
      <c r="CK210" s="566">
        <f>SUM(CK211:CK212)</f>
        <v>0</v>
      </c>
      <c r="CL210" s="566"/>
      <c r="CM210" s="566">
        <v>74930.7</v>
      </c>
      <c r="CN210" s="566">
        <v>74930.7</v>
      </c>
      <c r="CO210" s="566">
        <f>SUM(CO211:CO212)</f>
        <v>6152.1</v>
      </c>
      <c r="CP210" s="566">
        <f>SUM(CP211:CP212)</f>
        <v>74930.7</v>
      </c>
      <c r="CQ210" s="566">
        <f>SUM(CQ211:CQ212)</f>
        <v>74930.7</v>
      </c>
      <c r="CR210" s="566">
        <f t="shared" ref="CR210:EU210" si="461">SUM(CR211:CR212)</f>
        <v>7493.07</v>
      </c>
      <c r="CS210" s="566">
        <f t="shared" si="461"/>
        <v>22479.21</v>
      </c>
      <c r="CT210" s="566">
        <f t="shared" si="461"/>
        <v>22479.21</v>
      </c>
      <c r="CU210" s="566">
        <f t="shared" si="461"/>
        <v>22479.21</v>
      </c>
      <c r="CV210" s="566">
        <f t="shared" si="461"/>
        <v>2247.9209999999998</v>
      </c>
      <c r="CW210" s="566">
        <f t="shared" si="461"/>
        <v>6743.7629999999999</v>
      </c>
      <c r="CX210" s="566">
        <f t="shared" si="461"/>
        <v>13487.525999999998</v>
      </c>
      <c r="CY210" s="566">
        <f t="shared" si="461"/>
        <v>0</v>
      </c>
      <c r="CZ210" s="566">
        <f t="shared" si="461"/>
        <v>88204.52</v>
      </c>
      <c r="DA210" s="566">
        <f t="shared" si="461"/>
        <v>93693</v>
      </c>
      <c r="DB210" s="566">
        <f t="shared" si="461"/>
        <v>0</v>
      </c>
      <c r="DC210" s="566">
        <f t="shared" si="461"/>
        <v>0</v>
      </c>
      <c r="DD210" s="566">
        <f t="shared" si="461"/>
        <v>7259.4780000000001</v>
      </c>
      <c r="DE210" s="566">
        <f t="shared" si="461"/>
        <v>88418.225999999995</v>
      </c>
      <c r="DF210" s="566">
        <f t="shared" si="461"/>
        <v>88418.225999999995</v>
      </c>
      <c r="DG210" s="566">
        <f t="shared" si="461"/>
        <v>0</v>
      </c>
      <c r="DH210" s="566">
        <f t="shared" si="461"/>
        <v>0</v>
      </c>
      <c r="DI210" s="566">
        <f t="shared" si="461"/>
        <v>0</v>
      </c>
      <c r="DJ210" s="566">
        <f t="shared" si="461"/>
        <v>8841.8225999999995</v>
      </c>
      <c r="DK210" s="566">
        <f t="shared" si="461"/>
        <v>0</v>
      </c>
      <c r="DL210" s="566">
        <f t="shared" si="461"/>
        <v>26525.467799999999</v>
      </c>
      <c r="DM210" s="566">
        <f>SUM(DM211:DM212)</f>
        <v>0</v>
      </c>
      <c r="DN210" s="566">
        <f>SUM(DN211:DN212)</f>
        <v>26525.467799999999</v>
      </c>
      <c r="DO210" s="566">
        <f t="shared" si="461"/>
        <v>26525.467799999999</v>
      </c>
      <c r="DP210" s="566">
        <f t="shared" si="461"/>
        <v>0</v>
      </c>
      <c r="DQ210" s="566">
        <f t="shared" si="461"/>
        <v>2652.5467799999997</v>
      </c>
      <c r="DR210" s="566">
        <f t="shared" si="461"/>
        <v>7957.6403399999999</v>
      </c>
      <c r="DS210" s="566">
        <f t="shared" si="461"/>
        <v>15915.280679999998</v>
      </c>
      <c r="DT210" s="566">
        <f t="shared" si="461"/>
        <v>4677.5199999999995</v>
      </c>
      <c r="DU210" s="566">
        <f t="shared" si="461"/>
        <v>0</v>
      </c>
      <c r="DV210" s="566">
        <f t="shared" si="461"/>
        <v>0</v>
      </c>
      <c r="DW210" s="566">
        <f t="shared" si="461"/>
        <v>0</v>
      </c>
      <c r="DX210" s="566">
        <f t="shared" si="461"/>
        <v>0</v>
      </c>
      <c r="DY210" s="566">
        <f t="shared" si="461"/>
        <v>0</v>
      </c>
      <c r="DZ210" s="566">
        <f t="shared" si="461"/>
        <v>0</v>
      </c>
      <c r="EA210" s="566">
        <f t="shared" si="461"/>
        <v>0</v>
      </c>
      <c r="EB210" s="566">
        <f t="shared" si="461"/>
        <v>104081.3336</v>
      </c>
      <c r="EC210" s="566">
        <f t="shared" si="461"/>
        <v>110557.73999999999</v>
      </c>
      <c r="ED210" s="566">
        <f t="shared" si="461"/>
        <v>0</v>
      </c>
      <c r="EE210" s="566">
        <f t="shared" si="461"/>
        <v>0</v>
      </c>
      <c r="EF210" s="566">
        <f t="shared" si="461"/>
        <v>6152.1</v>
      </c>
      <c r="EG210" s="566">
        <f t="shared" si="461"/>
        <v>74930.7</v>
      </c>
      <c r="EH210" s="566">
        <f t="shared" si="461"/>
        <v>74930.7</v>
      </c>
      <c r="EI210" s="566">
        <f t="shared" si="461"/>
        <v>7493.07</v>
      </c>
      <c r="EJ210" s="566">
        <f t="shared" si="461"/>
        <v>22479.21</v>
      </c>
      <c r="EK210" s="566">
        <f t="shared" si="461"/>
        <v>22479.21</v>
      </c>
      <c r="EL210" s="566">
        <f t="shared" si="461"/>
        <v>22479.21</v>
      </c>
      <c r="EM210" s="566">
        <f t="shared" si="461"/>
        <v>2247.9209999999998</v>
      </c>
      <c r="EN210" s="566">
        <f t="shared" si="461"/>
        <v>6743.7629999999999</v>
      </c>
      <c r="EO210" s="566">
        <f t="shared" si="461"/>
        <v>13487.525999999998</v>
      </c>
      <c r="EP210" s="566">
        <f t="shared" si="461"/>
        <v>87204.52</v>
      </c>
      <c r="EQ210" s="566">
        <f t="shared" si="461"/>
        <v>93693</v>
      </c>
      <c r="ER210" s="566">
        <f t="shared" si="461"/>
        <v>0</v>
      </c>
      <c r="ES210" s="566">
        <f t="shared" si="461"/>
        <v>0</v>
      </c>
      <c r="ET210" s="566">
        <f t="shared" si="461"/>
        <v>13487.526</v>
      </c>
      <c r="EU210" s="566">
        <f t="shared" si="461"/>
        <v>13487.526</v>
      </c>
      <c r="EV210" s="566"/>
      <c r="EW210" s="568">
        <f>EW211+EW212</f>
        <v>8.1783109512965219E-3</v>
      </c>
      <c r="EX210" s="566">
        <f t="shared" ref="EX210:FX210" si="462">SUM(EX211:EX212)</f>
        <v>70966.7</v>
      </c>
      <c r="EY210" s="566">
        <f t="shared" si="462"/>
        <v>0</v>
      </c>
      <c r="EZ210" s="566">
        <f t="shared" si="462"/>
        <v>0</v>
      </c>
      <c r="FA210" s="566">
        <f t="shared" si="462"/>
        <v>0</v>
      </c>
      <c r="FB210" s="566">
        <f t="shared" si="462"/>
        <v>3964</v>
      </c>
      <c r="FC210" s="566">
        <f t="shared" si="462"/>
        <v>0</v>
      </c>
      <c r="FD210" s="566">
        <f t="shared" si="462"/>
        <v>0</v>
      </c>
      <c r="FE210" s="566">
        <f t="shared" si="462"/>
        <v>0</v>
      </c>
      <c r="FF210" s="566">
        <f t="shared" si="462"/>
        <v>0</v>
      </c>
      <c r="FG210" s="566">
        <f t="shared" si="462"/>
        <v>0</v>
      </c>
      <c r="FH210" s="566">
        <f t="shared" si="462"/>
        <v>0</v>
      </c>
      <c r="FI210" s="566">
        <f t="shared" si="462"/>
        <v>0</v>
      </c>
      <c r="FJ210" s="566">
        <f t="shared" si="462"/>
        <v>0</v>
      </c>
      <c r="FK210" s="566">
        <f t="shared" si="462"/>
        <v>83740.705999999991</v>
      </c>
      <c r="FL210" s="566">
        <f t="shared" si="462"/>
        <v>0</v>
      </c>
      <c r="FM210" s="566">
        <f t="shared" si="462"/>
        <v>0</v>
      </c>
      <c r="FN210" s="566">
        <f t="shared" si="462"/>
        <v>0</v>
      </c>
      <c r="FO210" s="566">
        <f t="shared" si="462"/>
        <v>4677.5199999999995</v>
      </c>
      <c r="FP210" s="566">
        <f t="shared" si="462"/>
        <v>0</v>
      </c>
      <c r="FQ210" s="566">
        <f t="shared" si="462"/>
        <v>0</v>
      </c>
      <c r="FR210" s="566">
        <f t="shared" si="462"/>
        <v>0</v>
      </c>
      <c r="FS210" s="566">
        <f t="shared" si="462"/>
        <v>0</v>
      </c>
      <c r="FT210" s="566">
        <f t="shared" si="462"/>
        <v>0</v>
      </c>
      <c r="FU210" s="566">
        <f t="shared" si="462"/>
        <v>0</v>
      </c>
      <c r="FV210" s="566">
        <f t="shared" si="462"/>
        <v>0</v>
      </c>
      <c r="FW210" s="566">
        <f t="shared" si="462"/>
        <v>0</v>
      </c>
      <c r="FX210" s="566">
        <f t="shared" si="462"/>
        <v>0</v>
      </c>
      <c r="FY210" s="566"/>
      <c r="FZ210" s="566"/>
      <c r="GA210" s="566"/>
      <c r="GB210" s="566"/>
      <c r="GC210" s="566"/>
      <c r="GD210" s="566"/>
      <c r="GE210" s="566"/>
      <c r="GF210" s="569"/>
      <c r="GG210" s="566"/>
      <c r="GH210" s="566"/>
      <c r="GI210" s="566"/>
      <c r="GJ210" s="566"/>
      <c r="GK210" s="565"/>
      <c r="GL210" s="565"/>
      <c r="GM210" s="565"/>
      <c r="GN210" s="570"/>
      <c r="GO210" s="571"/>
      <c r="GP210" s="571"/>
      <c r="GQ210" s="684"/>
      <c r="GR210" s="1001"/>
      <c r="GS210" s="575"/>
      <c r="GT210" s="817"/>
      <c r="GU210" s="817"/>
      <c r="GV210" s="575"/>
      <c r="GW210" s="575"/>
      <c r="GX210" s="575"/>
      <c r="GY210" s="575"/>
      <c r="GZ210" s="575"/>
      <c r="HA210" s="620">
        <f t="shared" ref="HA210:HH210" si="463">SUM(HA211:HA212)</f>
        <v>0</v>
      </c>
      <c r="HB210" s="566">
        <f t="shared" si="463"/>
        <v>0</v>
      </c>
      <c r="HC210" s="566">
        <f t="shared" si="463"/>
        <v>0</v>
      </c>
      <c r="HD210" s="566">
        <f t="shared" si="463"/>
        <v>0</v>
      </c>
      <c r="HE210" s="572">
        <f t="shared" si="463"/>
        <v>0</v>
      </c>
      <c r="HF210" s="566">
        <f t="shared" si="463"/>
        <v>74930.7</v>
      </c>
      <c r="HG210" s="566">
        <f t="shared" si="463"/>
        <v>0</v>
      </c>
      <c r="HH210" s="566">
        <f t="shared" si="463"/>
        <v>0</v>
      </c>
      <c r="HI210" s="591">
        <f t="shared" si="458"/>
        <v>0</v>
      </c>
      <c r="HL210" s="688">
        <f t="shared" si="457"/>
        <v>0</v>
      </c>
    </row>
    <row r="211" spans="1:220" s="592" customFormat="1" outlineLevel="1">
      <c r="A211" s="578" t="s">
        <v>397</v>
      </c>
      <c r="B211" s="621"/>
      <c r="C211" s="580">
        <v>167</v>
      </c>
      <c r="D211" s="580"/>
      <c r="E211" s="580"/>
      <c r="F211" s="271" t="s">
        <v>734</v>
      </c>
      <c r="G211" s="270"/>
      <c r="H211" s="270"/>
      <c r="I211" s="270"/>
      <c r="J211" s="581"/>
      <c r="K211" s="581"/>
      <c r="L211" s="582"/>
      <c r="M211" s="582"/>
      <c r="N211" s="582"/>
      <c r="O211" s="582"/>
      <c r="P211" s="273"/>
      <c r="Q211" s="273"/>
      <c r="R211" s="273"/>
      <c r="S211" s="273"/>
      <c r="T211" s="273"/>
      <c r="U211" s="582"/>
      <c r="V211" s="582"/>
      <c r="W211" s="582"/>
      <c r="X211" s="582"/>
      <c r="Y211" s="583"/>
      <c r="Z211" s="582"/>
      <c r="AA211" s="582"/>
      <c r="AB211" s="582"/>
      <c r="AC211" s="583"/>
      <c r="AD211" s="583"/>
      <c r="AE211" s="583"/>
      <c r="AF211" s="583"/>
      <c r="AG211" s="582">
        <f t="shared" ref="AG211:AJ212" si="464">Y211</f>
        <v>0</v>
      </c>
      <c r="AH211" s="582">
        <f t="shared" si="464"/>
        <v>0</v>
      </c>
      <c r="AI211" s="582">
        <f t="shared" si="464"/>
        <v>0</v>
      </c>
      <c r="AJ211" s="582">
        <f t="shared" si="464"/>
        <v>0</v>
      </c>
      <c r="AK211" s="582">
        <f>IF(EI211,Y211,0)</f>
        <v>0</v>
      </c>
      <c r="AL211" s="582">
        <f>IF(EI211,AH211,0)</f>
        <v>0</v>
      </c>
      <c r="AM211" s="582"/>
      <c r="AN211" s="582"/>
      <c r="AO211" s="582">
        <f>IF(EJ211,Y211,0)</f>
        <v>0</v>
      </c>
      <c r="AP211" s="582">
        <f>IF(EJ211,AH211,0)</f>
        <v>0</v>
      </c>
      <c r="AQ211" s="582"/>
      <c r="AR211" s="582"/>
      <c r="AS211" s="582">
        <f>IF(EK211,Y211,0)</f>
        <v>0</v>
      </c>
      <c r="AT211" s="582">
        <f>IF(EK211,AH211,0)</f>
        <v>0</v>
      </c>
      <c r="AU211" s="582"/>
      <c r="AV211" s="582"/>
      <c r="AW211" s="582">
        <f>IF(EL211,Y211,0)</f>
        <v>0</v>
      </c>
      <c r="AX211" s="582">
        <f>IF(EL211,AH211,0)</f>
        <v>0</v>
      </c>
      <c r="AY211" s="582"/>
      <c r="AZ211" s="582"/>
      <c r="BA211" s="582"/>
      <c r="BB211" s="582"/>
      <c r="BC211" s="582"/>
      <c r="BD211" s="582"/>
      <c r="BE211" s="582"/>
      <c r="BF211" s="582"/>
      <c r="BG211" s="582"/>
      <c r="BH211" s="582"/>
      <c r="BI211" s="582">
        <v>0</v>
      </c>
      <c r="BJ211" s="582">
        <v>0</v>
      </c>
      <c r="BK211" s="582"/>
      <c r="BL211" s="582"/>
      <c r="BM211" s="582"/>
      <c r="BN211" s="582"/>
      <c r="BO211" s="582"/>
      <c r="BP211" s="582"/>
      <c r="BQ211" s="582"/>
      <c r="BR211" s="582"/>
      <c r="BS211" s="582"/>
      <c r="BT211" s="582"/>
      <c r="BU211" s="582">
        <f t="shared" si="403"/>
        <v>926497.38846327679</v>
      </c>
      <c r="BV211" s="582"/>
      <c r="BW211" s="582">
        <v>926497.38846327679</v>
      </c>
      <c r="BX211" s="582"/>
      <c r="BY211" s="582"/>
      <c r="BZ211" s="582">
        <v>926497.38846327679</v>
      </c>
      <c r="CA211" s="582"/>
      <c r="CB211" s="582"/>
      <c r="CC211" s="581"/>
      <c r="CD211" s="582"/>
      <c r="CE211" s="582"/>
      <c r="CF211" s="581"/>
      <c r="CG211" s="581"/>
      <c r="CH211" s="582"/>
      <c r="CI211" s="582"/>
      <c r="CJ211" s="582"/>
      <c r="CK211" s="582"/>
      <c r="CL211" s="582"/>
      <c r="CM211" s="582">
        <v>808293.22</v>
      </c>
      <c r="CN211" s="582">
        <v>808293.22</v>
      </c>
      <c r="CO211" s="582"/>
      <c r="CP211" s="582">
        <v>70966.7</v>
      </c>
      <c r="CQ211" s="582">
        <f t="shared" si="404"/>
        <v>70966.7</v>
      </c>
      <c r="CR211" s="582">
        <v>7096.67</v>
      </c>
      <c r="CS211" s="582">
        <v>21290.01</v>
      </c>
      <c r="CT211" s="582">
        <v>21290.01</v>
      </c>
      <c r="CU211" s="582">
        <v>21290.01</v>
      </c>
      <c r="CV211" s="582">
        <v>2129.0009999999997</v>
      </c>
      <c r="CW211" s="582">
        <v>6387.0029999999997</v>
      </c>
      <c r="CX211" s="582">
        <v>12774.005999999998</v>
      </c>
      <c r="CY211" s="809">
        <f t="shared" si="405"/>
        <v>0</v>
      </c>
      <c r="CZ211" s="582">
        <v>87204.52</v>
      </c>
      <c r="DA211" s="582">
        <v>93693</v>
      </c>
      <c r="DB211" s="582"/>
      <c r="DC211" s="582"/>
      <c r="DD211" s="582"/>
      <c r="DE211" s="582">
        <v>83740.705999999991</v>
      </c>
      <c r="DF211" s="582">
        <f>DJ211+DL211+DN211+DO211</f>
        <v>83740.705999999991</v>
      </c>
      <c r="DG211" s="582"/>
      <c r="DH211" s="582"/>
      <c r="DI211" s="582"/>
      <c r="DJ211" s="582">
        <v>8374.0705999999991</v>
      </c>
      <c r="DK211" s="582"/>
      <c r="DL211" s="582">
        <v>25122.211799999997</v>
      </c>
      <c r="DM211" s="582"/>
      <c r="DN211" s="582">
        <v>25122.211799999997</v>
      </c>
      <c r="DO211" s="582">
        <v>25122.211799999997</v>
      </c>
      <c r="DP211" s="582"/>
      <c r="DQ211" s="582">
        <v>2512.2211799999995</v>
      </c>
      <c r="DR211" s="582">
        <v>7536.6635399999996</v>
      </c>
      <c r="DS211" s="582">
        <v>15073.327079999997</v>
      </c>
      <c r="DT211" s="582"/>
      <c r="DU211" s="582"/>
      <c r="DV211" s="582"/>
      <c r="DW211" s="582"/>
      <c r="DX211" s="582"/>
      <c r="DY211" s="582"/>
      <c r="DZ211" s="582"/>
      <c r="EA211" s="582"/>
      <c r="EB211" s="582">
        <v>102901.3336</v>
      </c>
      <c r="EC211" s="582">
        <v>110557.73999999999</v>
      </c>
      <c r="ED211" s="582">
        <f>CQ211*1.18+DB211-DC211-DF211</f>
        <v>0</v>
      </c>
      <c r="EE211" s="582"/>
      <c r="EF211" s="582"/>
      <c r="EG211" s="582">
        <v>70966.7</v>
      </c>
      <c r="EH211" s="582">
        <f t="shared" si="408"/>
        <v>70966.7</v>
      </c>
      <c r="EI211" s="582">
        <v>7096.67</v>
      </c>
      <c r="EJ211" s="582">
        <v>21290.01</v>
      </c>
      <c r="EK211" s="582">
        <v>21290.01</v>
      </c>
      <c r="EL211" s="582">
        <v>21290.01</v>
      </c>
      <c r="EM211" s="582">
        <v>2129.0009999999997</v>
      </c>
      <c r="EN211" s="582">
        <v>6387.0029999999997</v>
      </c>
      <c r="EO211" s="582">
        <v>12774.005999999998</v>
      </c>
      <c r="EP211" s="582">
        <v>87204.52</v>
      </c>
      <c r="EQ211" s="582">
        <v>93693</v>
      </c>
      <c r="ER211" s="582">
        <f>CK211+CQ211-EH211</f>
        <v>0</v>
      </c>
      <c r="ES211" s="584"/>
      <c r="ET211" s="585">
        <f>CQ211*0.18</f>
        <v>12774.005999999999</v>
      </c>
      <c r="EU211" s="582">
        <f>EH211*0.18</f>
        <v>12774.005999999999</v>
      </c>
      <c r="EV211" s="582"/>
      <c r="EW211" s="587">
        <f>CQ211/$CQ$6</f>
        <v>7.7456601871779508E-3</v>
      </c>
      <c r="EX211" s="582">
        <f>SUMIF(GT211,$GT$13,CQ211)</f>
        <v>70966.7</v>
      </c>
      <c r="EY211" s="582">
        <f>SUMIF(GT211,$GT$101,CQ211)</f>
        <v>0</v>
      </c>
      <c r="EZ211" s="582">
        <f>SUMIF(GT211,$GT$101,CQ211)</f>
        <v>0</v>
      </c>
      <c r="FA211" s="582">
        <f>SUMIF(GT211,$GT$16,CQ211)</f>
        <v>0</v>
      </c>
      <c r="FB211" s="582">
        <f>SUMIF(GT211,$GT$129,CQ211)</f>
        <v>0</v>
      </c>
      <c r="FC211" s="582"/>
      <c r="FD211" s="582">
        <f>SUMIF(GT211,$GT$104,CQ211)</f>
        <v>0</v>
      </c>
      <c r="FE211" s="582"/>
      <c r="FF211" s="582">
        <f>SUMIF(GT211,$GT$202,CQ211)</f>
        <v>0</v>
      </c>
      <c r="FG211" s="582"/>
      <c r="FH211" s="582"/>
      <c r="FI211" s="582"/>
      <c r="FJ211" s="582"/>
      <c r="FK211" s="582">
        <f>SUMIF(GU211,$GU$13,DF211)</f>
        <v>83740.705999999991</v>
      </c>
      <c r="FL211" s="582">
        <f>SUMIF(GU211,$GU$101,DF211)</f>
        <v>0</v>
      </c>
      <c r="FM211" s="582">
        <f>SUMIF(GU211,$GU$102,DF211)</f>
        <v>0</v>
      </c>
      <c r="FN211" s="582">
        <f>SUMIF(GU211,$GU$16,DF211)</f>
        <v>0</v>
      </c>
      <c r="FO211" s="582">
        <f>SUMIF(GU211,$GU$129,DF211)</f>
        <v>0</v>
      </c>
      <c r="FP211" s="582"/>
      <c r="FQ211" s="582">
        <f>SUMIF(GU211,$GU$97,DF211)</f>
        <v>0</v>
      </c>
      <c r="FR211" s="582"/>
      <c r="FS211" s="582">
        <f>SUMIF(GU211,$GU$205,DF211)</f>
        <v>0</v>
      </c>
      <c r="FT211" s="582"/>
      <c r="FU211" s="582"/>
      <c r="FV211" s="582"/>
      <c r="FW211" s="582"/>
      <c r="FX211" s="582"/>
      <c r="FY211" s="581" t="s">
        <v>417</v>
      </c>
      <c r="FZ211" s="582"/>
      <c r="GA211" s="582"/>
      <c r="GB211" s="582"/>
      <c r="GC211" s="582"/>
      <c r="GD211" s="582"/>
      <c r="GE211" s="582"/>
      <c r="GF211" s="599"/>
      <c r="GG211" s="582"/>
      <c r="GH211" s="582"/>
      <c r="GI211" s="582"/>
      <c r="GJ211" s="582"/>
      <c r="GK211" s="581"/>
      <c r="GL211" s="581"/>
      <c r="GM211" s="581"/>
      <c r="GN211" s="589">
        <v>7</v>
      </c>
      <c r="GO211" s="809" t="s">
        <v>437</v>
      </c>
      <c r="GP211" s="809">
        <v>4</v>
      </c>
      <c r="GQ211" s="685"/>
      <c r="GR211" s="1002"/>
      <c r="GS211" s="590"/>
      <c r="GT211" s="811">
        <v>2</v>
      </c>
      <c r="GU211" s="811">
        <v>2</v>
      </c>
      <c r="GV211" s="590"/>
      <c r="GW211" s="590"/>
      <c r="GX211" s="590"/>
      <c r="GY211" s="590"/>
      <c r="GZ211" s="590"/>
      <c r="HA211" s="812">
        <f t="shared" si="427"/>
        <v>0</v>
      </c>
      <c r="HB211" s="590"/>
      <c r="HC211" s="811">
        <f>IF(GX211=2,AH211,0)</f>
        <v>0</v>
      </c>
      <c r="HD211" s="809">
        <f>IF(GX211=2,EH211,0)</f>
        <v>0</v>
      </c>
      <c r="HE211" s="812">
        <f>IF(GY211=3,AG211,0)</f>
        <v>0</v>
      </c>
      <c r="HF211" s="809">
        <f>EH211</f>
        <v>70966.7</v>
      </c>
      <c r="HG211" s="811">
        <f>IF(GZ211=4,AH211,0)</f>
        <v>0</v>
      </c>
      <c r="HH211" s="809">
        <f>IF(GZ211=4,EH211,0)</f>
        <v>0</v>
      </c>
      <c r="HI211" s="591">
        <f t="shared" si="458"/>
        <v>0</v>
      </c>
      <c r="HL211" s="688">
        <f t="shared" si="457"/>
        <v>0</v>
      </c>
    </row>
    <row r="212" spans="1:220" s="592" customFormat="1" outlineLevel="1">
      <c r="A212" s="578" t="s">
        <v>397</v>
      </c>
      <c r="B212" s="621"/>
      <c r="C212" s="580">
        <v>168</v>
      </c>
      <c r="D212" s="580"/>
      <c r="E212" s="580"/>
      <c r="F212" s="271" t="s">
        <v>321</v>
      </c>
      <c r="G212" s="270"/>
      <c r="H212" s="270"/>
      <c r="I212" s="270"/>
      <c r="J212" s="581">
        <v>2009</v>
      </c>
      <c r="K212" s="581">
        <v>2015</v>
      </c>
      <c r="L212" s="582"/>
      <c r="M212" s="582"/>
      <c r="N212" s="582"/>
      <c r="O212" s="582"/>
      <c r="P212" s="273"/>
      <c r="Q212" s="273"/>
      <c r="R212" s="273"/>
      <c r="S212" s="273"/>
      <c r="T212" s="273"/>
      <c r="U212" s="582"/>
      <c r="V212" s="582"/>
      <c r="W212" s="582"/>
      <c r="X212" s="582"/>
      <c r="Y212" s="583"/>
      <c r="Z212" s="582"/>
      <c r="AA212" s="582"/>
      <c r="AB212" s="582"/>
      <c r="AC212" s="583"/>
      <c r="AD212" s="583"/>
      <c r="AE212" s="583"/>
      <c r="AF212" s="583"/>
      <c r="AG212" s="582">
        <f t="shared" si="464"/>
        <v>0</v>
      </c>
      <c r="AH212" s="582">
        <f t="shared" si="464"/>
        <v>0</v>
      </c>
      <c r="AI212" s="582">
        <f t="shared" si="464"/>
        <v>0</v>
      </c>
      <c r="AJ212" s="582">
        <f t="shared" si="464"/>
        <v>0</v>
      </c>
      <c r="AK212" s="582">
        <f>IF(EI212,Y212,0)</f>
        <v>0</v>
      </c>
      <c r="AL212" s="582">
        <f>IF(EI212,AH212,0)</f>
        <v>0</v>
      </c>
      <c r="AM212" s="582"/>
      <c r="AN212" s="582"/>
      <c r="AO212" s="582">
        <f>IF(EJ212,Y212,0)</f>
        <v>0</v>
      </c>
      <c r="AP212" s="582">
        <f>IF(EJ212,AH212,0)</f>
        <v>0</v>
      </c>
      <c r="AQ212" s="582"/>
      <c r="AR212" s="582"/>
      <c r="AS212" s="582">
        <f>IF(EK212,Y212,0)</f>
        <v>0</v>
      </c>
      <c r="AT212" s="582">
        <f>IF(EK212,AH212,0)</f>
        <v>0</v>
      </c>
      <c r="AU212" s="582"/>
      <c r="AV212" s="582"/>
      <c r="AW212" s="582">
        <f>IF(EL212,Y212,0)</f>
        <v>0</v>
      </c>
      <c r="AX212" s="582">
        <f>IF(EL212,AH212,0)</f>
        <v>0</v>
      </c>
      <c r="AY212" s="582"/>
      <c r="AZ212" s="582"/>
      <c r="BA212" s="582"/>
      <c r="BB212" s="582"/>
      <c r="BC212" s="582"/>
      <c r="BD212" s="582"/>
      <c r="BE212" s="582"/>
      <c r="BF212" s="582"/>
      <c r="BG212" s="582"/>
      <c r="BH212" s="582"/>
      <c r="BI212" s="582">
        <v>0</v>
      </c>
      <c r="BJ212" s="582">
        <v>0</v>
      </c>
      <c r="BK212" s="582"/>
      <c r="BL212" s="582"/>
      <c r="BM212" s="582"/>
      <c r="BN212" s="582"/>
      <c r="BO212" s="582"/>
      <c r="BP212" s="582"/>
      <c r="BQ212" s="582"/>
      <c r="BR212" s="582"/>
      <c r="BS212" s="582"/>
      <c r="BT212" s="582"/>
      <c r="BU212" s="582">
        <f>BV212+BW212+BX212+BY212</f>
        <v>27116</v>
      </c>
      <c r="BV212" s="582"/>
      <c r="BW212" s="582">
        <v>27116</v>
      </c>
      <c r="BX212" s="582"/>
      <c r="BY212" s="582"/>
      <c r="BZ212" s="582">
        <v>27116</v>
      </c>
      <c r="CA212" s="582"/>
      <c r="CB212" s="582"/>
      <c r="CC212" s="581" t="s">
        <v>425</v>
      </c>
      <c r="CD212" s="582"/>
      <c r="CE212" s="582"/>
      <c r="CF212" s="581">
        <v>530.20000000000005</v>
      </c>
      <c r="CG212" s="581">
        <v>409785</v>
      </c>
      <c r="CH212" s="582"/>
      <c r="CI212" s="582"/>
      <c r="CJ212" s="582"/>
      <c r="CK212" s="582"/>
      <c r="CL212" s="582"/>
      <c r="CM212" s="582">
        <v>20964</v>
      </c>
      <c r="CN212" s="582">
        <v>20964</v>
      </c>
      <c r="CO212" s="582">
        <v>6152.1</v>
      </c>
      <c r="CP212" s="582">
        <v>3964</v>
      </c>
      <c r="CQ212" s="582">
        <f t="shared" si="404"/>
        <v>3964</v>
      </c>
      <c r="CR212" s="582">
        <v>396.40000000000003</v>
      </c>
      <c r="CS212" s="582">
        <v>1189.2</v>
      </c>
      <c r="CT212" s="582">
        <v>1189.2</v>
      </c>
      <c r="CU212" s="582">
        <v>1189.2</v>
      </c>
      <c r="CV212" s="582">
        <v>118.92</v>
      </c>
      <c r="CW212" s="582">
        <v>356.76</v>
      </c>
      <c r="CX212" s="582">
        <v>713.52</v>
      </c>
      <c r="CY212" s="809">
        <f>CL212</f>
        <v>0</v>
      </c>
      <c r="CZ212" s="582">
        <v>1000</v>
      </c>
      <c r="DA212" s="582"/>
      <c r="DB212" s="582"/>
      <c r="DC212" s="582"/>
      <c r="DD212" s="582">
        <v>7259.4780000000001</v>
      </c>
      <c r="DE212" s="582">
        <v>4677.5200000000004</v>
      </c>
      <c r="DF212" s="582">
        <f>DJ212+DL212+DN212+DO212</f>
        <v>4677.5199999999995</v>
      </c>
      <c r="DG212" s="582"/>
      <c r="DH212" s="582"/>
      <c r="DI212" s="582"/>
      <c r="DJ212" s="582">
        <v>467.75199999999995</v>
      </c>
      <c r="DK212" s="582"/>
      <c r="DL212" s="582">
        <v>1403.2559999999999</v>
      </c>
      <c r="DM212" s="582"/>
      <c r="DN212" s="582">
        <v>1403.2559999999999</v>
      </c>
      <c r="DO212" s="582">
        <v>1403.2559999999999</v>
      </c>
      <c r="DP212" s="582"/>
      <c r="DQ212" s="582">
        <v>140.32559999999998</v>
      </c>
      <c r="DR212" s="582">
        <v>420.97679999999991</v>
      </c>
      <c r="DS212" s="582">
        <v>841.95360000000005</v>
      </c>
      <c r="DT212" s="582">
        <v>4677.5199999999995</v>
      </c>
      <c r="DU212" s="582"/>
      <c r="DV212" s="582"/>
      <c r="DW212" s="582"/>
      <c r="DX212" s="582"/>
      <c r="DY212" s="582"/>
      <c r="DZ212" s="582"/>
      <c r="EA212" s="582"/>
      <c r="EB212" s="582">
        <v>1180</v>
      </c>
      <c r="EC212" s="582"/>
      <c r="ED212" s="582">
        <f>CQ212*1.18+DB212-DC212-DF212</f>
        <v>0</v>
      </c>
      <c r="EE212" s="582"/>
      <c r="EF212" s="582">
        <v>6152.1</v>
      </c>
      <c r="EG212" s="582">
        <v>3964</v>
      </c>
      <c r="EH212" s="582">
        <f>EI212+EJ212+EK212+EL212</f>
        <v>3964</v>
      </c>
      <c r="EI212" s="582">
        <v>396.40000000000003</v>
      </c>
      <c r="EJ212" s="582">
        <v>1189.2</v>
      </c>
      <c r="EK212" s="582">
        <v>1189.2</v>
      </c>
      <c r="EL212" s="582">
        <v>1189.2</v>
      </c>
      <c r="EM212" s="582">
        <v>118.92</v>
      </c>
      <c r="EN212" s="582">
        <v>356.76</v>
      </c>
      <c r="EO212" s="582">
        <v>713.52</v>
      </c>
      <c r="EP212" s="582"/>
      <c r="EQ212" s="582"/>
      <c r="ER212" s="582">
        <f>CK212+CQ212-EH212</f>
        <v>0</v>
      </c>
      <c r="ES212" s="584"/>
      <c r="ET212" s="585">
        <f>CQ212*0.18</f>
        <v>713.52</v>
      </c>
      <c r="EU212" s="582">
        <f>EH212*0.18</f>
        <v>713.52</v>
      </c>
      <c r="EV212" s="582"/>
      <c r="EW212" s="587">
        <f>CQ212/$CQ$6</f>
        <v>4.3265076411857107E-4</v>
      </c>
      <c r="EX212" s="582">
        <f>SUMIF(GT212,$GT$13,CQ212)</f>
        <v>0</v>
      </c>
      <c r="EY212" s="582">
        <f>SUMIF(GT212,$GT$101,CQ212)</f>
        <v>0</v>
      </c>
      <c r="EZ212" s="582">
        <f>SUMIF(GT212,$GT$101,CQ212)</f>
        <v>0</v>
      </c>
      <c r="FA212" s="582">
        <f>SUMIF(GT212,$GT$16,CQ212)</f>
        <v>0</v>
      </c>
      <c r="FB212" s="582">
        <f>SUMIF(GT212,$GT$129,CQ212)</f>
        <v>3964</v>
      </c>
      <c r="FC212" s="582"/>
      <c r="FD212" s="582">
        <f>SUMIF(GT212,$GT$104,CQ212)</f>
        <v>0</v>
      </c>
      <c r="FE212" s="582"/>
      <c r="FF212" s="582">
        <f>SUMIF(GT212,$GT$202,CQ212)</f>
        <v>0</v>
      </c>
      <c r="FG212" s="582"/>
      <c r="FH212" s="582"/>
      <c r="FI212" s="582"/>
      <c r="FJ212" s="582"/>
      <c r="FK212" s="582">
        <f>SUMIF(GU212,$GU$13,DF212)</f>
        <v>0</v>
      </c>
      <c r="FL212" s="582">
        <f>SUMIF(GU212,$GU$101,DF212)</f>
        <v>0</v>
      </c>
      <c r="FM212" s="582">
        <f>SUMIF(GU212,$GU$102,DF212)</f>
        <v>0</v>
      </c>
      <c r="FN212" s="582">
        <f>SUMIF(GU212,$GU$16,DF212)</f>
        <v>0</v>
      </c>
      <c r="FO212" s="582">
        <f>SUMIF(GU212,$GU$129,DF212)</f>
        <v>4677.5199999999995</v>
      </c>
      <c r="FP212" s="582"/>
      <c r="FQ212" s="582">
        <f>SUMIF(GU212,$GU$97,DF212)</f>
        <v>0</v>
      </c>
      <c r="FR212" s="582"/>
      <c r="FS212" s="582">
        <f>SUMIF(GU212,$GU$205,DF212)</f>
        <v>0</v>
      </c>
      <c r="FT212" s="582"/>
      <c r="FU212" s="582"/>
      <c r="FV212" s="582"/>
      <c r="FW212" s="582"/>
      <c r="FX212" s="582"/>
      <c r="FY212" s="581" t="s">
        <v>417</v>
      </c>
      <c r="FZ212" s="582"/>
      <c r="GA212" s="582"/>
      <c r="GB212" s="582"/>
      <c r="GC212" s="582"/>
      <c r="GD212" s="582"/>
      <c r="GE212" s="582"/>
      <c r="GF212" s="599"/>
      <c r="GG212" s="582"/>
      <c r="GH212" s="582"/>
      <c r="GI212" s="582"/>
      <c r="GJ212" s="582"/>
      <c r="GK212" s="581"/>
      <c r="GL212" s="581"/>
      <c r="GM212" s="581"/>
      <c r="GN212" s="589"/>
      <c r="GO212" s="809"/>
      <c r="GP212" s="809">
        <v>4</v>
      </c>
      <c r="GQ212" s="685"/>
      <c r="GR212" s="1002"/>
      <c r="GS212" s="590"/>
      <c r="GT212" s="811">
        <v>9</v>
      </c>
      <c r="GU212" s="811">
        <v>9</v>
      </c>
      <c r="GV212" s="590"/>
      <c r="GW212" s="590"/>
      <c r="GX212" s="590"/>
      <c r="GY212" s="590"/>
      <c r="GZ212" s="590"/>
      <c r="HA212" s="812">
        <f>IF(GW212=1,AG212,0)</f>
        <v>0</v>
      </c>
      <c r="HB212" s="590"/>
      <c r="HC212" s="811">
        <f>IF(GX212=2,AH212,0)</f>
        <v>0</v>
      </c>
      <c r="HD212" s="809">
        <f>IF(GX212=2,EH212,0)</f>
        <v>0</v>
      </c>
      <c r="HE212" s="812">
        <f>IF(GY212=3,AG212,0)</f>
        <v>0</v>
      </c>
      <c r="HF212" s="809">
        <f>EH212</f>
        <v>3964</v>
      </c>
      <c r="HG212" s="811">
        <f>IF(GZ212=4,AH212,0)</f>
        <v>0</v>
      </c>
      <c r="HH212" s="809">
        <f>IF(GZ212=4,EH212,0)</f>
        <v>0</v>
      </c>
      <c r="HI212" s="591">
        <f t="shared" si="458"/>
        <v>0</v>
      </c>
      <c r="HL212" s="688">
        <f t="shared" si="457"/>
        <v>0</v>
      </c>
    </row>
    <row r="213" spans="1:220" s="614" customFormat="1">
      <c r="A213" s="550">
        <v>0</v>
      </c>
      <c r="B213" s="558" t="s">
        <v>559</v>
      </c>
      <c r="C213" s="574"/>
      <c r="D213" s="574"/>
      <c r="E213" s="574"/>
      <c r="F213" s="603" t="s">
        <v>816</v>
      </c>
      <c r="G213" s="604"/>
      <c r="H213" s="604"/>
      <c r="I213" s="604"/>
      <c r="J213" s="560"/>
      <c r="K213" s="560"/>
      <c r="L213" s="561"/>
      <c r="M213" s="561"/>
      <c r="N213" s="561"/>
      <c r="O213" s="561"/>
      <c r="P213" s="936"/>
      <c r="Q213" s="936"/>
      <c r="R213" s="936"/>
      <c r="S213" s="936"/>
      <c r="T213" s="936"/>
      <c r="U213" s="561"/>
      <c r="V213" s="561"/>
      <c r="W213" s="561"/>
      <c r="X213" s="561"/>
      <c r="Y213" s="605"/>
      <c r="Z213" s="561"/>
      <c r="AA213" s="561"/>
      <c r="AB213" s="561"/>
      <c r="AC213" s="605"/>
      <c r="AD213" s="605"/>
      <c r="AE213" s="605"/>
      <c r="AF213" s="605"/>
      <c r="AG213" s="561"/>
      <c r="AH213" s="561"/>
      <c r="AI213" s="561"/>
      <c r="AJ213" s="561"/>
      <c r="AK213" s="561"/>
      <c r="AL213" s="561"/>
      <c r="AM213" s="561"/>
      <c r="AN213" s="561"/>
      <c r="AO213" s="561"/>
      <c r="AP213" s="561"/>
      <c r="AQ213" s="561"/>
      <c r="AR213" s="561"/>
      <c r="AS213" s="561"/>
      <c r="AT213" s="561"/>
      <c r="AU213" s="561"/>
      <c r="AV213" s="561"/>
      <c r="AW213" s="561"/>
      <c r="AX213" s="561"/>
      <c r="AY213" s="561"/>
      <c r="AZ213" s="561"/>
      <c r="BA213" s="561"/>
      <c r="BB213" s="561"/>
      <c r="BC213" s="561"/>
      <c r="BD213" s="561"/>
      <c r="BE213" s="561"/>
      <c r="BF213" s="561"/>
      <c r="BG213" s="561"/>
      <c r="BH213" s="561"/>
      <c r="BI213" s="561"/>
      <c r="BJ213" s="561"/>
      <c r="BK213" s="561"/>
      <c r="BL213" s="561"/>
      <c r="BM213" s="561"/>
      <c r="BN213" s="561"/>
      <c r="BO213" s="561"/>
      <c r="BP213" s="561"/>
      <c r="BQ213" s="561"/>
      <c r="BR213" s="561"/>
      <c r="BS213" s="561"/>
      <c r="BT213" s="561"/>
      <c r="BU213" s="561"/>
      <c r="BV213" s="561"/>
      <c r="BW213" s="561"/>
      <c r="BX213" s="561"/>
      <c r="BY213" s="561"/>
      <c r="BZ213" s="561"/>
      <c r="CA213" s="561"/>
      <c r="CB213" s="561"/>
      <c r="CC213" s="560"/>
      <c r="CD213" s="561"/>
      <c r="CE213" s="561"/>
      <c r="CF213" s="560"/>
      <c r="CG213" s="560"/>
      <c r="CH213" s="561"/>
      <c r="CI213" s="561"/>
      <c r="CJ213" s="561"/>
      <c r="CK213" s="561"/>
      <c r="CL213" s="561"/>
      <c r="CM213" s="561"/>
      <c r="CN213" s="561"/>
      <c r="CO213" s="561"/>
      <c r="CP213" s="561"/>
      <c r="CQ213" s="561"/>
      <c r="CR213" s="561"/>
      <c r="CS213" s="561"/>
      <c r="CT213" s="561"/>
      <c r="CU213" s="561"/>
      <c r="CV213" s="561"/>
      <c r="CW213" s="561"/>
      <c r="CX213" s="561"/>
      <c r="CY213" s="606"/>
      <c r="CZ213" s="561"/>
      <c r="DA213" s="561"/>
      <c r="DB213" s="561"/>
      <c r="DC213" s="561"/>
      <c r="DD213" s="561"/>
      <c r="DE213" s="561"/>
      <c r="DF213" s="561"/>
      <c r="DG213" s="561"/>
      <c r="DH213" s="561"/>
      <c r="DI213" s="561"/>
      <c r="DJ213" s="561"/>
      <c r="DK213" s="561"/>
      <c r="DL213" s="561"/>
      <c r="DM213" s="561"/>
      <c r="DN213" s="561"/>
      <c r="DO213" s="561"/>
      <c r="DP213" s="561"/>
      <c r="DQ213" s="561"/>
      <c r="DR213" s="561"/>
      <c r="DS213" s="561"/>
      <c r="DT213" s="561"/>
      <c r="DU213" s="561"/>
      <c r="DV213" s="561"/>
      <c r="DW213" s="561"/>
      <c r="DX213" s="561"/>
      <c r="DY213" s="561"/>
      <c r="DZ213" s="561"/>
      <c r="EA213" s="561"/>
      <c r="EB213" s="561"/>
      <c r="EC213" s="561"/>
      <c r="ED213" s="561"/>
      <c r="EE213" s="561"/>
      <c r="EF213" s="561"/>
      <c r="EG213" s="561"/>
      <c r="EH213" s="561"/>
      <c r="EI213" s="561"/>
      <c r="EJ213" s="561"/>
      <c r="EK213" s="561"/>
      <c r="EL213" s="561"/>
      <c r="EM213" s="561"/>
      <c r="EN213" s="561"/>
      <c r="EO213" s="561"/>
      <c r="EP213" s="561"/>
      <c r="EQ213" s="561"/>
      <c r="ER213" s="561"/>
      <c r="ES213" s="607"/>
      <c r="ET213" s="561"/>
      <c r="EU213" s="561"/>
      <c r="EV213" s="561"/>
      <c r="EW213" s="609"/>
      <c r="EX213" s="561"/>
      <c r="EY213" s="561"/>
      <c r="EZ213" s="561"/>
      <c r="FA213" s="561"/>
      <c r="FB213" s="561"/>
      <c r="FC213" s="561"/>
      <c r="FD213" s="561"/>
      <c r="FE213" s="561"/>
      <c r="FF213" s="561"/>
      <c r="FG213" s="561"/>
      <c r="FH213" s="561"/>
      <c r="FI213" s="561"/>
      <c r="FJ213" s="561"/>
      <c r="FK213" s="561"/>
      <c r="FL213" s="561"/>
      <c r="FM213" s="561"/>
      <c r="FN213" s="561"/>
      <c r="FO213" s="561"/>
      <c r="FP213" s="561"/>
      <c r="FQ213" s="561"/>
      <c r="FR213" s="561"/>
      <c r="FS213" s="561"/>
      <c r="FT213" s="561"/>
      <c r="FU213" s="561"/>
      <c r="FV213" s="561"/>
      <c r="FW213" s="561"/>
      <c r="FX213" s="561"/>
      <c r="FY213" s="561"/>
      <c r="FZ213" s="561"/>
      <c r="GA213" s="561"/>
      <c r="GB213" s="561"/>
      <c r="GC213" s="561"/>
      <c r="GD213" s="561"/>
      <c r="GE213" s="561"/>
      <c r="GF213" s="562"/>
      <c r="GG213" s="561"/>
      <c r="GH213" s="561"/>
      <c r="GI213" s="561"/>
      <c r="GJ213" s="561"/>
      <c r="GK213" s="560"/>
      <c r="GL213" s="560"/>
      <c r="GM213" s="560"/>
      <c r="GN213" s="563"/>
      <c r="GO213" s="564"/>
      <c r="GP213" s="564"/>
      <c r="GQ213" s="683"/>
      <c r="GR213" s="1000"/>
      <c r="GS213" s="611"/>
      <c r="GT213" s="820"/>
      <c r="GU213" s="820"/>
      <c r="GV213" s="611"/>
      <c r="GW213" s="611"/>
      <c r="GX213" s="611"/>
      <c r="GY213" s="611"/>
      <c r="GZ213" s="611"/>
      <c r="HA213" s="612"/>
      <c r="HB213" s="611"/>
      <c r="HC213" s="611"/>
      <c r="HD213" s="611"/>
      <c r="HE213" s="613"/>
      <c r="HF213" s="611"/>
      <c r="HG213" s="611"/>
      <c r="HH213" s="611"/>
      <c r="HI213" s="591">
        <f t="shared" si="458"/>
        <v>0</v>
      </c>
      <c r="HL213" s="688">
        <f t="shared" si="457"/>
        <v>0</v>
      </c>
    </row>
    <row r="214" spans="1:220" s="994" customFormat="1">
      <c r="A214" s="962">
        <v>0</v>
      </c>
      <c r="B214" s="963">
        <v>2</v>
      </c>
      <c r="C214" s="980"/>
      <c r="D214" s="980"/>
      <c r="E214" s="980"/>
      <c r="F214" s="965" t="s">
        <v>647</v>
      </c>
      <c r="G214" s="981"/>
      <c r="H214" s="981"/>
      <c r="I214" s="981"/>
      <c r="J214" s="982"/>
      <c r="K214" s="982"/>
      <c r="L214" s="983"/>
      <c r="M214" s="983"/>
      <c r="N214" s="983"/>
      <c r="O214" s="983"/>
      <c r="P214" s="984"/>
      <c r="Q214" s="984"/>
      <c r="R214" s="984"/>
      <c r="S214" s="984"/>
      <c r="T214" s="984"/>
      <c r="U214" s="983">
        <f t="shared" ref="U214:AZ214" si="465">U215</f>
        <v>483.26</v>
      </c>
      <c r="V214" s="983">
        <f t="shared" si="465"/>
        <v>92.561999999999998</v>
      </c>
      <c r="W214" s="983">
        <f t="shared" si="465"/>
        <v>0</v>
      </c>
      <c r="X214" s="983">
        <f t="shared" si="465"/>
        <v>0</v>
      </c>
      <c r="Y214" s="985">
        <f t="shared" si="465"/>
        <v>402</v>
      </c>
      <c r="Z214" s="983">
        <f t="shared" si="465"/>
        <v>77.034999999999997</v>
      </c>
      <c r="AA214" s="983">
        <f t="shared" si="465"/>
        <v>0</v>
      </c>
      <c r="AB214" s="983">
        <f t="shared" si="465"/>
        <v>0</v>
      </c>
      <c r="AC214" s="985">
        <f t="shared" si="465"/>
        <v>402</v>
      </c>
      <c r="AD214" s="985">
        <f t="shared" si="465"/>
        <v>77.034999999999997</v>
      </c>
      <c r="AE214" s="985">
        <f t="shared" si="465"/>
        <v>0</v>
      </c>
      <c r="AF214" s="985">
        <f t="shared" si="465"/>
        <v>0</v>
      </c>
      <c r="AG214" s="983">
        <f t="shared" si="465"/>
        <v>402</v>
      </c>
      <c r="AH214" s="983">
        <f t="shared" si="465"/>
        <v>77.034999999999997</v>
      </c>
      <c r="AI214" s="983">
        <f t="shared" si="465"/>
        <v>0</v>
      </c>
      <c r="AJ214" s="983">
        <f t="shared" si="465"/>
        <v>0</v>
      </c>
      <c r="AK214" s="983">
        <f t="shared" si="465"/>
        <v>160</v>
      </c>
      <c r="AL214" s="983">
        <f t="shared" si="465"/>
        <v>76.444999999999993</v>
      </c>
      <c r="AM214" s="983">
        <f t="shared" si="465"/>
        <v>0</v>
      </c>
      <c r="AN214" s="983">
        <f t="shared" si="465"/>
        <v>0</v>
      </c>
      <c r="AO214" s="983">
        <f t="shared" si="465"/>
        <v>80</v>
      </c>
      <c r="AP214" s="983">
        <f t="shared" si="465"/>
        <v>0.59</v>
      </c>
      <c r="AQ214" s="983">
        <f t="shared" si="465"/>
        <v>0</v>
      </c>
      <c r="AR214" s="983">
        <f t="shared" si="465"/>
        <v>0</v>
      </c>
      <c r="AS214" s="983">
        <f t="shared" si="465"/>
        <v>0</v>
      </c>
      <c r="AT214" s="983">
        <f t="shared" si="465"/>
        <v>0</v>
      </c>
      <c r="AU214" s="983">
        <f t="shared" si="465"/>
        <v>0</v>
      </c>
      <c r="AV214" s="983">
        <f t="shared" si="465"/>
        <v>0</v>
      </c>
      <c r="AW214" s="983">
        <f t="shared" si="465"/>
        <v>162</v>
      </c>
      <c r="AX214" s="983">
        <f t="shared" si="465"/>
        <v>0</v>
      </c>
      <c r="AY214" s="983">
        <f t="shared" si="465"/>
        <v>0</v>
      </c>
      <c r="AZ214" s="983">
        <f t="shared" si="465"/>
        <v>0</v>
      </c>
      <c r="BA214" s="983">
        <f t="shared" ref="BA214:CE214" si="466">BA215</f>
        <v>0</v>
      </c>
      <c r="BB214" s="983">
        <f t="shared" si="466"/>
        <v>0</v>
      </c>
      <c r="BC214" s="983">
        <f t="shared" si="466"/>
        <v>0</v>
      </c>
      <c r="BD214" s="983">
        <f t="shared" si="466"/>
        <v>0</v>
      </c>
      <c r="BE214" s="983">
        <f t="shared" si="466"/>
        <v>0</v>
      </c>
      <c r="BF214" s="983">
        <f t="shared" si="466"/>
        <v>0</v>
      </c>
      <c r="BG214" s="983">
        <f t="shared" si="466"/>
        <v>0</v>
      </c>
      <c r="BH214" s="983">
        <f t="shared" si="466"/>
        <v>0</v>
      </c>
      <c r="BI214" s="983">
        <f t="shared" si="466"/>
        <v>162</v>
      </c>
      <c r="BJ214" s="983">
        <f t="shared" si="466"/>
        <v>0</v>
      </c>
      <c r="BK214" s="983">
        <f t="shared" si="466"/>
        <v>0</v>
      </c>
      <c r="BL214" s="983">
        <f t="shared" si="466"/>
        <v>0</v>
      </c>
      <c r="BM214" s="983">
        <f t="shared" si="466"/>
        <v>402</v>
      </c>
      <c r="BN214" s="983">
        <f t="shared" si="466"/>
        <v>76.444999999999993</v>
      </c>
      <c r="BO214" s="983">
        <f t="shared" si="466"/>
        <v>0</v>
      </c>
      <c r="BP214" s="983">
        <f t="shared" si="466"/>
        <v>0</v>
      </c>
      <c r="BQ214" s="983">
        <f t="shared" si="466"/>
        <v>402</v>
      </c>
      <c r="BR214" s="983">
        <f t="shared" si="466"/>
        <v>76.444999999999993</v>
      </c>
      <c r="BS214" s="983">
        <f t="shared" si="466"/>
        <v>0</v>
      </c>
      <c r="BT214" s="983">
        <f t="shared" si="466"/>
        <v>0</v>
      </c>
      <c r="BU214" s="983">
        <f t="shared" si="466"/>
        <v>6555750.3922170354</v>
      </c>
      <c r="BV214" s="983">
        <f t="shared" si="466"/>
        <v>532322.81214342383</v>
      </c>
      <c r="BW214" s="983">
        <f t="shared" si="466"/>
        <v>1817402.3022072334</v>
      </c>
      <c r="BX214" s="983">
        <f t="shared" si="466"/>
        <v>3684993.16069256</v>
      </c>
      <c r="BY214" s="983">
        <f t="shared" si="466"/>
        <v>521032.11717381934</v>
      </c>
      <c r="BZ214" s="983">
        <f t="shared" si="466"/>
        <v>6374069.3935729675</v>
      </c>
      <c r="CA214" s="983">
        <f t="shared" si="466"/>
        <v>0</v>
      </c>
      <c r="CB214" s="983">
        <f t="shared" si="466"/>
        <v>0</v>
      </c>
      <c r="CC214" s="982"/>
      <c r="CD214" s="983"/>
      <c r="CE214" s="983">
        <f t="shared" si="466"/>
        <v>124729.89000000013</v>
      </c>
      <c r="CF214" s="982"/>
      <c r="CG214" s="982"/>
      <c r="CH214" s="983"/>
      <c r="CI214" s="983"/>
      <c r="CJ214" s="983"/>
      <c r="CK214" s="983">
        <f t="shared" ref="CK214:CP214" si="467">CK215</f>
        <v>4849099.7126114741</v>
      </c>
      <c r="CL214" s="983">
        <f t="shared" si="467"/>
        <v>0</v>
      </c>
      <c r="CM214" s="983">
        <f t="shared" si="467"/>
        <v>1281433.7797818324</v>
      </c>
      <c r="CN214" s="983">
        <f t="shared" si="467"/>
        <v>1590987.5642033899</v>
      </c>
      <c r="CO214" s="983">
        <f t="shared" si="467"/>
        <v>3844505.3919811356</v>
      </c>
      <c r="CP214" s="983">
        <f t="shared" si="467"/>
        <v>1036417.618968273</v>
      </c>
      <c r="CQ214" s="983">
        <f>CQ215</f>
        <v>1036417.618968273</v>
      </c>
      <c r="CR214" s="983">
        <f t="shared" ref="CR214:EW214" si="468">CR215</f>
        <v>46345</v>
      </c>
      <c r="CS214" s="983">
        <f t="shared" si="468"/>
        <v>220511.05885275951</v>
      </c>
      <c r="CT214" s="983">
        <f t="shared" si="468"/>
        <v>298638.88249048189</v>
      </c>
      <c r="CU214" s="983">
        <f t="shared" si="468"/>
        <v>470922.67762503156</v>
      </c>
      <c r="CV214" s="983">
        <f t="shared" si="468"/>
        <v>47092.267762503157</v>
      </c>
      <c r="CW214" s="983">
        <f t="shared" si="468"/>
        <v>141276.80328750948</v>
      </c>
      <c r="CX214" s="983">
        <f t="shared" si="468"/>
        <v>282553.60657501896</v>
      </c>
      <c r="CY214" s="983">
        <f t="shared" si="468"/>
        <v>0</v>
      </c>
      <c r="CZ214" s="983">
        <f t="shared" si="468"/>
        <v>345197.16081355931</v>
      </c>
      <c r="DA214" s="983">
        <f t="shared" si="468"/>
        <v>0</v>
      </c>
      <c r="DB214" s="983">
        <f t="shared" si="468"/>
        <v>465467.30268153967</v>
      </c>
      <c r="DC214" s="983">
        <f t="shared" si="468"/>
        <v>4922.17</v>
      </c>
      <c r="DD214" s="983">
        <f t="shared" si="468"/>
        <v>4097921.9324095109</v>
      </c>
      <c r="DE214" s="983">
        <f t="shared" si="468"/>
        <v>1470032.676</v>
      </c>
      <c r="DF214" s="983">
        <f t="shared" si="468"/>
        <v>1470032.676</v>
      </c>
      <c r="DG214" s="983">
        <f t="shared" si="468"/>
        <v>0</v>
      </c>
      <c r="DH214" s="983">
        <f t="shared" si="468"/>
        <v>0</v>
      </c>
      <c r="DI214" s="983">
        <f t="shared" si="468"/>
        <v>0</v>
      </c>
      <c r="DJ214" s="983">
        <f t="shared" si="468"/>
        <v>95743.5</v>
      </c>
      <c r="DK214" s="983">
        <f t="shared" si="468"/>
        <v>0</v>
      </c>
      <c r="DL214" s="983">
        <f t="shared" si="468"/>
        <v>325130.88787999999</v>
      </c>
      <c r="DM214" s="983">
        <f>DM215</f>
        <v>0</v>
      </c>
      <c r="DN214" s="983">
        <f>DN215</f>
        <v>420997.64681999997</v>
      </c>
      <c r="DO214" s="983">
        <f t="shared" si="468"/>
        <v>628160.6412999999</v>
      </c>
      <c r="DP214" s="983">
        <f t="shared" si="468"/>
        <v>0</v>
      </c>
      <c r="DQ214" s="983">
        <f t="shared" si="468"/>
        <v>62816.064129999999</v>
      </c>
      <c r="DR214" s="983">
        <f t="shared" si="468"/>
        <v>188448.19238999995</v>
      </c>
      <c r="DS214" s="983">
        <f t="shared" si="468"/>
        <v>376896.38477999991</v>
      </c>
      <c r="DT214" s="983">
        <f t="shared" si="468"/>
        <v>0</v>
      </c>
      <c r="DU214" s="983">
        <f t="shared" si="468"/>
        <v>0</v>
      </c>
      <c r="DV214" s="983">
        <f t="shared" si="468"/>
        <v>0</v>
      </c>
      <c r="DW214" s="983">
        <f t="shared" si="468"/>
        <v>15600</v>
      </c>
      <c r="DX214" s="983">
        <f t="shared" si="468"/>
        <v>37245.089999999997</v>
      </c>
      <c r="DY214" s="983">
        <f t="shared" si="468"/>
        <v>595797.23869999999</v>
      </c>
      <c r="DZ214" s="983">
        <f t="shared" si="468"/>
        <v>12000</v>
      </c>
      <c r="EA214" s="983">
        <f t="shared" si="468"/>
        <v>0</v>
      </c>
      <c r="EB214" s="983">
        <f t="shared" si="468"/>
        <v>407332.64976</v>
      </c>
      <c r="EC214" s="983">
        <f t="shared" si="468"/>
        <v>0</v>
      </c>
      <c r="ED214" s="983">
        <f t="shared" si="468"/>
        <v>213528.81008153968</v>
      </c>
      <c r="EE214" s="983">
        <f t="shared" si="468"/>
        <v>43.562337437877403</v>
      </c>
      <c r="EF214" s="983">
        <f t="shared" si="468"/>
        <v>101054.67799999999</v>
      </c>
      <c r="EG214" s="983">
        <f t="shared" si="468"/>
        <v>5402832.9158928301</v>
      </c>
      <c r="EH214" s="983">
        <f t="shared" si="468"/>
        <v>5402832.9158928301</v>
      </c>
      <c r="EI214" s="983">
        <f t="shared" si="468"/>
        <v>3926189.3221029998</v>
      </c>
      <c r="EJ214" s="983">
        <f t="shared" si="468"/>
        <v>462267.02378983051</v>
      </c>
      <c r="EK214" s="983">
        <f t="shared" si="468"/>
        <v>0</v>
      </c>
      <c r="EL214" s="983">
        <f t="shared" si="468"/>
        <v>1014376.57</v>
      </c>
      <c r="EM214" s="983">
        <f t="shared" si="468"/>
        <v>101437.65700000001</v>
      </c>
      <c r="EN214" s="983">
        <f t="shared" si="468"/>
        <v>304312.97099999996</v>
      </c>
      <c r="EO214" s="983">
        <f t="shared" si="468"/>
        <v>608625.94200000004</v>
      </c>
      <c r="EP214" s="983">
        <f t="shared" si="468"/>
        <v>840745.66561234079</v>
      </c>
      <c r="EQ214" s="983">
        <f t="shared" si="468"/>
        <v>0</v>
      </c>
      <c r="ER214" s="983">
        <f t="shared" si="468"/>
        <v>552657.33568691695</v>
      </c>
      <c r="ES214" s="983">
        <f t="shared" si="468"/>
        <v>0</v>
      </c>
      <c r="ET214" s="983">
        <f t="shared" si="468"/>
        <v>186555.17141428916</v>
      </c>
      <c r="EU214" s="983">
        <f t="shared" si="468"/>
        <v>972509.92486070946</v>
      </c>
      <c r="EV214" s="983"/>
      <c r="EW214" s="986">
        <f t="shared" si="468"/>
        <v>0.11311979686997309</v>
      </c>
      <c r="EX214" s="983">
        <f t="shared" ref="EX214:FX214" si="469">EX215</f>
        <v>38761</v>
      </c>
      <c r="EY214" s="983">
        <f t="shared" si="469"/>
        <v>0</v>
      </c>
      <c r="EZ214" s="983">
        <f t="shared" si="469"/>
        <v>0</v>
      </c>
      <c r="FA214" s="983">
        <f t="shared" si="469"/>
        <v>446505.67540895095</v>
      </c>
      <c r="FB214" s="983">
        <f t="shared" si="469"/>
        <v>0</v>
      </c>
      <c r="FC214" s="983">
        <f t="shared" si="469"/>
        <v>0</v>
      </c>
      <c r="FD214" s="983">
        <f t="shared" si="469"/>
        <v>450969.94355932204</v>
      </c>
      <c r="FE214" s="983">
        <f t="shared" si="469"/>
        <v>0</v>
      </c>
      <c r="FF214" s="983">
        <f t="shared" si="469"/>
        <v>100181</v>
      </c>
      <c r="FG214" s="983">
        <f t="shared" si="469"/>
        <v>0</v>
      </c>
      <c r="FH214" s="983">
        <f t="shared" si="469"/>
        <v>0</v>
      </c>
      <c r="FI214" s="983">
        <f t="shared" si="469"/>
        <v>0</v>
      </c>
      <c r="FJ214" s="983">
        <f t="shared" si="469"/>
        <v>0</v>
      </c>
      <c r="FK214" s="983">
        <f t="shared" si="469"/>
        <v>45737.472599999994</v>
      </c>
      <c r="FL214" s="983">
        <f t="shared" si="469"/>
        <v>91661.184915254242</v>
      </c>
      <c r="FM214" s="983">
        <f t="shared" si="469"/>
        <v>151203.81508474576</v>
      </c>
      <c r="FN214" s="983">
        <f t="shared" si="469"/>
        <v>523803.08999999997</v>
      </c>
      <c r="FO214" s="983">
        <f t="shared" si="469"/>
        <v>0</v>
      </c>
      <c r="FP214" s="983">
        <f t="shared" si="469"/>
        <v>0</v>
      </c>
      <c r="FQ214" s="983">
        <f t="shared" si="469"/>
        <v>539413.53339999996</v>
      </c>
      <c r="FR214" s="983">
        <f t="shared" si="469"/>
        <v>0</v>
      </c>
      <c r="FS214" s="983">
        <f t="shared" si="469"/>
        <v>118213.57999999999</v>
      </c>
      <c r="FT214" s="983">
        <f t="shared" si="469"/>
        <v>0</v>
      </c>
      <c r="FU214" s="983">
        <f t="shared" si="469"/>
        <v>0</v>
      </c>
      <c r="FV214" s="983">
        <f t="shared" si="469"/>
        <v>0</v>
      </c>
      <c r="FW214" s="983">
        <f t="shared" si="469"/>
        <v>0</v>
      </c>
      <c r="FX214" s="983">
        <f t="shared" si="469"/>
        <v>0</v>
      </c>
      <c r="FY214" s="983"/>
      <c r="FZ214" s="983"/>
      <c r="GA214" s="983"/>
      <c r="GB214" s="983"/>
      <c r="GC214" s="983"/>
      <c r="GD214" s="983"/>
      <c r="GE214" s="983"/>
      <c r="GF214" s="987"/>
      <c r="GG214" s="983"/>
      <c r="GH214" s="983"/>
      <c r="GI214" s="983"/>
      <c r="GJ214" s="983"/>
      <c r="GK214" s="982"/>
      <c r="GL214" s="982"/>
      <c r="GM214" s="982"/>
      <c r="GN214" s="988"/>
      <c r="GO214" s="989"/>
      <c r="GP214" s="989"/>
      <c r="GQ214" s="990"/>
      <c r="GR214" s="1004"/>
      <c r="GS214" s="991"/>
      <c r="GT214" s="992"/>
      <c r="GU214" s="992"/>
      <c r="GV214" s="991"/>
      <c r="GW214" s="991"/>
      <c r="GX214" s="991"/>
      <c r="GY214" s="991"/>
      <c r="GZ214" s="991"/>
      <c r="HA214" s="993">
        <f t="shared" ref="HA214:HH214" si="470">HA215</f>
        <v>400</v>
      </c>
      <c r="HB214" s="982">
        <f t="shared" si="470"/>
        <v>2499449.0499999998</v>
      </c>
      <c r="HC214" s="982">
        <f t="shared" si="470"/>
        <v>77.034999999999997</v>
      </c>
      <c r="HD214" s="982">
        <f t="shared" si="470"/>
        <v>2765953.2958928305</v>
      </c>
      <c r="HE214" s="993">
        <f t="shared" si="470"/>
        <v>2</v>
      </c>
      <c r="HF214" s="982">
        <f t="shared" si="470"/>
        <v>137430.57</v>
      </c>
      <c r="HG214" s="982">
        <f t="shared" si="470"/>
        <v>0</v>
      </c>
      <c r="HH214" s="982">
        <f t="shared" si="470"/>
        <v>0</v>
      </c>
      <c r="HI214" s="973">
        <f t="shared" si="458"/>
        <v>0</v>
      </c>
      <c r="HL214" s="979">
        <f t="shared" si="457"/>
        <v>0</v>
      </c>
    </row>
    <row r="215" spans="1:220" s="576" customFormat="1">
      <c r="A215" s="550">
        <v>0</v>
      </c>
      <c r="B215" s="558" t="s">
        <v>787</v>
      </c>
      <c r="C215" s="574"/>
      <c r="D215" s="574"/>
      <c r="E215" s="574"/>
      <c r="F215" s="269" t="s">
        <v>784</v>
      </c>
      <c r="G215" s="577"/>
      <c r="H215" s="577"/>
      <c r="I215" s="577"/>
      <c r="J215" s="565"/>
      <c r="K215" s="565"/>
      <c r="L215" s="566"/>
      <c r="M215" s="566"/>
      <c r="N215" s="566"/>
      <c r="O215" s="566"/>
      <c r="P215" s="936"/>
      <c r="Q215" s="936"/>
      <c r="R215" s="936"/>
      <c r="S215" s="936"/>
      <c r="T215" s="936"/>
      <c r="U215" s="566">
        <f t="shared" ref="U215:AZ215" si="471">U216+U250+U254+U258</f>
        <v>483.26</v>
      </c>
      <c r="V215" s="566">
        <f t="shared" si="471"/>
        <v>92.561999999999998</v>
      </c>
      <c r="W215" s="566">
        <f t="shared" si="471"/>
        <v>0</v>
      </c>
      <c r="X215" s="566">
        <f t="shared" si="471"/>
        <v>0</v>
      </c>
      <c r="Y215" s="567">
        <f t="shared" si="471"/>
        <v>402</v>
      </c>
      <c r="Z215" s="566">
        <f t="shared" si="471"/>
        <v>77.034999999999997</v>
      </c>
      <c r="AA215" s="566">
        <f t="shared" si="471"/>
        <v>0</v>
      </c>
      <c r="AB215" s="566">
        <f t="shared" si="471"/>
        <v>0</v>
      </c>
      <c r="AC215" s="567">
        <f t="shared" si="471"/>
        <v>402</v>
      </c>
      <c r="AD215" s="567">
        <f t="shared" si="471"/>
        <v>77.034999999999997</v>
      </c>
      <c r="AE215" s="567">
        <f t="shared" si="471"/>
        <v>0</v>
      </c>
      <c r="AF215" s="567">
        <f t="shared" si="471"/>
        <v>0</v>
      </c>
      <c r="AG215" s="566">
        <f t="shared" si="471"/>
        <v>402</v>
      </c>
      <c r="AH215" s="566">
        <f t="shared" si="471"/>
        <v>77.034999999999997</v>
      </c>
      <c r="AI215" s="566">
        <f t="shared" si="471"/>
        <v>0</v>
      </c>
      <c r="AJ215" s="566">
        <f t="shared" si="471"/>
        <v>0</v>
      </c>
      <c r="AK215" s="566">
        <f t="shared" si="471"/>
        <v>160</v>
      </c>
      <c r="AL215" s="566">
        <f t="shared" si="471"/>
        <v>76.444999999999993</v>
      </c>
      <c r="AM215" s="566">
        <f t="shared" si="471"/>
        <v>0</v>
      </c>
      <c r="AN215" s="566">
        <f t="shared" si="471"/>
        <v>0</v>
      </c>
      <c r="AO215" s="566">
        <f t="shared" si="471"/>
        <v>80</v>
      </c>
      <c r="AP215" s="566">
        <f t="shared" si="471"/>
        <v>0.59</v>
      </c>
      <c r="AQ215" s="566">
        <f t="shared" si="471"/>
        <v>0</v>
      </c>
      <c r="AR215" s="566">
        <f t="shared" si="471"/>
        <v>0</v>
      </c>
      <c r="AS215" s="566">
        <f t="shared" si="471"/>
        <v>0</v>
      </c>
      <c r="AT215" s="566">
        <f t="shared" si="471"/>
        <v>0</v>
      </c>
      <c r="AU215" s="566">
        <f t="shared" si="471"/>
        <v>0</v>
      </c>
      <c r="AV215" s="566">
        <f t="shared" si="471"/>
        <v>0</v>
      </c>
      <c r="AW215" s="566">
        <f t="shared" si="471"/>
        <v>162</v>
      </c>
      <c r="AX215" s="566">
        <f t="shared" si="471"/>
        <v>0</v>
      </c>
      <c r="AY215" s="566">
        <f t="shared" si="471"/>
        <v>0</v>
      </c>
      <c r="AZ215" s="566">
        <f t="shared" si="471"/>
        <v>0</v>
      </c>
      <c r="BA215" s="566">
        <f t="shared" ref="BA215:CB215" si="472">BA216+BA250+BA254+BA258</f>
        <v>0</v>
      </c>
      <c r="BB215" s="566">
        <f t="shared" si="472"/>
        <v>0</v>
      </c>
      <c r="BC215" s="566">
        <f t="shared" si="472"/>
        <v>0</v>
      </c>
      <c r="BD215" s="566">
        <f t="shared" si="472"/>
        <v>0</v>
      </c>
      <c r="BE215" s="566">
        <f t="shared" si="472"/>
        <v>0</v>
      </c>
      <c r="BF215" s="566">
        <f t="shared" si="472"/>
        <v>0</v>
      </c>
      <c r="BG215" s="566">
        <f t="shared" si="472"/>
        <v>0</v>
      </c>
      <c r="BH215" s="566">
        <f t="shared" si="472"/>
        <v>0</v>
      </c>
      <c r="BI215" s="566">
        <f t="shared" si="472"/>
        <v>162</v>
      </c>
      <c r="BJ215" s="566">
        <f t="shared" si="472"/>
        <v>0</v>
      </c>
      <c r="BK215" s="566">
        <f t="shared" si="472"/>
        <v>0</v>
      </c>
      <c r="BL215" s="566">
        <f t="shared" si="472"/>
        <v>0</v>
      </c>
      <c r="BM215" s="566">
        <f t="shared" si="472"/>
        <v>402</v>
      </c>
      <c r="BN215" s="566">
        <f t="shared" si="472"/>
        <v>76.444999999999993</v>
      </c>
      <c r="BO215" s="566">
        <f t="shared" si="472"/>
        <v>0</v>
      </c>
      <c r="BP215" s="566">
        <f t="shared" si="472"/>
        <v>0</v>
      </c>
      <c r="BQ215" s="566">
        <f t="shared" si="472"/>
        <v>402</v>
      </c>
      <c r="BR215" s="566">
        <f t="shared" si="472"/>
        <v>76.444999999999993</v>
      </c>
      <c r="BS215" s="566">
        <f t="shared" si="472"/>
        <v>0</v>
      </c>
      <c r="BT215" s="566">
        <f t="shared" si="472"/>
        <v>0</v>
      </c>
      <c r="BU215" s="566">
        <f t="shared" si="472"/>
        <v>6555750.3922170354</v>
      </c>
      <c r="BV215" s="566">
        <f t="shared" si="472"/>
        <v>532322.81214342383</v>
      </c>
      <c r="BW215" s="566">
        <f t="shared" si="472"/>
        <v>1817402.3022072334</v>
      </c>
      <c r="BX215" s="566">
        <f t="shared" si="472"/>
        <v>3684993.16069256</v>
      </c>
      <c r="BY215" s="566">
        <f t="shared" si="472"/>
        <v>521032.11717381934</v>
      </c>
      <c r="BZ215" s="566">
        <f t="shared" si="472"/>
        <v>6374069.3935729675</v>
      </c>
      <c r="CA215" s="566">
        <f t="shared" si="472"/>
        <v>0</v>
      </c>
      <c r="CB215" s="566">
        <f t="shared" si="472"/>
        <v>0</v>
      </c>
      <c r="CC215" s="565"/>
      <c r="CD215" s="566"/>
      <c r="CE215" s="566">
        <f>CE216+CE250+CE254+CE258</f>
        <v>124729.89000000013</v>
      </c>
      <c r="CF215" s="565"/>
      <c r="CG215" s="565"/>
      <c r="CH215" s="566"/>
      <c r="CI215" s="566"/>
      <c r="CJ215" s="566"/>
      <c r="CK215" s="566">
        <f t="shared" ref="CK215:DP215" si="473">CK216+CK250+CK254+CK258</f>
        <v>4849099.7126114741</v>
      </c>
      <c r="CL215" s="566">
        <f t="shared" si="473"/>
        <v>0</v>
      </c>
      <c r="CM215" s="566">
        <f t="shared" si="473"/>
        <v>1281433.7797818324</v>
      </c>
      <c r="CN215" s="566">
        <f t="shared" si="473"/>
        <v>1590987.5642033899</v>
      </c>
      <c r="CO215" s="566">
        <f t="shared" si="473"/>
        <v>3844505.3919811356</v>
      </c>
      <c r="CP215" s="566">
        <f t="shared" si="473"/>
        <v>1036417.618968273</v>
      </c>
      <c r="CQ215" s="566">
        <f t="shared" si="473"/>
        <v>1036417.618968273</v>
      </c>
      <c r="CR215" s="566">
        <f t="shared" si="473"/>
        <v>46345</v>
      </c>
      <c r="CS215" s="566">
        <f t="shared" si="473"/>
        <v>220511.05885275951</v>
      </c>
      <c r="CT215" s="566">
        <f t="shared" si="473"/>
        <v>298638.88249048189</v>
      </c>
      <c r="CU215" s="566">
        <f t="shared" si="473"/>
        <v>470922.67762503156</v>
      </c>
      <c r="CV215" s="566">
        <f t="shared" si="473"/>
        <v>47092.267762503157</v>
      </c>
      <c r="CW215" s="566">
        <f t="shared" si="473"/>
        <v>141276.80328750948</v>
      </c>
      <c r="CX215" s="566">
        <f t="shared" si="473"/>
        <v>282553.60657501896</v>
      </c>
      <c r="CY215" s="566">
        <f t="shared" si="473"/>
        <v>0</v>
      </c>
      <c r="CZ215" s="566">
        <f t="shared" si="473"/>
        <v>345197.16081355931</v>
      </c>
      <c r="DA215" s="566">
        <f t="shared" si="473"/>
        <v>0</v>
      </c>
      <c r="DB215" s="566">
        <f t="shared" si="473"/>
        <v>465467.30268153967</v>
      </c>
      <c r="DC215" s="566">
        <f t="shared" si="473"/>
        <v>4922.17</v>
      </c>
      <c r="DD215" s="566">
        <f t="shared" si="473"/>
        <v>4097921.9324095109</v>
      </c>
      <c r="DE215" s="566">
        <f t="shared" si="473"/>
        <v>1470032.676</v>
      </c>
      <c r="DF215" s="566">
        <f t="shared" si="473"/>
        <v>1470032.676</v>
      </c>
      <c r="DG215" s="566">
        <f t="shared" si="473"/>
        <v>0</v>
      </c>
      <c r="DH215" s="566">
        <f t="shared" si="473"/>
        <v>0</v>
      </c>
      <c r="DI215" s="566">
        <f t="shared" si="473"/>
        <v>0</v>
      </c>
      <c r="DJ215" s="566">
        <f t="shared" si="473"/>
        <v>95743.5</v>
      </c>
      <c r="DK215" s="566">
        <f t="shared" si="473"/>
        <v>0</v>
      </c>
      <c r="DL215" s="566">
        <f t="shared" si="473"/>
        <v>325130.88787999999</v>
      </c>
      <c r="DM215" s="566">
        <f t="shared" si="473"/>
        <v>0</v>
      </c>
      <c r="DN215" s="566">
        <f t="shared" si="473"/>
        <v>420997.64681999997</v>
      </c>
      <c r="DO215" s="566">
        <f t="shared" si="473"/>
        <v>628160.6412999999</v>
      </c>
      <c r="DP215" s="566">
        <f t="shared" si="473"/>
        <v>0</v>
      </c>
      <c r="DQ215" s="566">
        <f t="shared" ref="DQ215:EU215" si="474">DQ216+DQ250+DQ254+DQ258</f>
        <v>62816.064129999999</v>
      </c>
      <c r="DR215" s="566">
        <f t="shared" si="474"/>
        <v>188448.19238999995</v>
      </c>
      <c r="DS215" s="566">
        <f t="shared" si="474"/>
        <v>376896.38477999991</v>
      </c>
      <c r="DT215" s="566">
        <f t="shared" si="474"/>
        <v>0</v>
      </c>
      <c r="DU215" s="566">
        <f t="shared" si="474"/>
        <v>0</v>
      </c>
      <c r="DV215" s="566">
        <f t="shared" si="474"/>
        <v>0</v>
      </c>
      <c r="DW215" s="566">
        <f t="shared" si="474"/>
        <v>15600</v>
      </c>
      <c r="DX215" s="566">
        <f t="shared" si="474"/>
        <v>37245.089999999997</v>
      </c>
      <c r="DY215" s="566">
        <f t="shared" si="474"/>
        <v>595797.23869999999</v>
      </c>
      <c r="DZ215" s="566">
        <f t="shared" si="474"/>
        <v>12000</v>
      </c>
      <c r="EA215" s="566">
        <f t="shared" si="474"/>
        <v>0</v>
      </c>
      <c r="EB215" s="566">
        <f t="shared" si="474"/>
        <v>407332.64976</v>
      </c>
      <c r="EC215" s="566">
        <f t="shared" si="474"/>
        <v>0</v>
      </c>
      <c r="ED215" s="566">
        <f t="shared" si="474"/>
        <v>213528.81008153968</v>
      </c>
      <c r="EE215" s="566">
        <f t="shared" si="474"/>
        <v>43.562337437877403</v>
      </c>
      <c r="EF215" s="566">
        <f t="shared" si="474"/>
        <v>101054.67799999999</v>
      </c>
      <c r="EG215" s="566">
        <f t="shared" si="474"/>
        <v>5402832.9158928301</v>
      </c>
      <c r="EH215" s="566">
        <f t="shared" si="474"/>
        <v>5402832.9158928301</v>
      </c>
      <c r="EI215" s="566">
        <f t="shared" si="474"/>
        <v>3926189.3221029998</v>
      </c>
      <c r="EJ215" s="566">
        <f t="shared" si="474"/>
        <v>462267.02378983051</v>
      </c>
      <c r="EK215" s="566">
        <f t="shared" si="474"/>
        <v>0</v>
      </c>
      <c r="EL215" s="566">
        <f t="shared" si="474"/>
        <v>1014376.57</v>
      </c>
      <c r="EM215" s="566">
        <f t="shared" si="474"/>
        <v>101437.65700000001</v>
      </c>
      <c r="EN215" s="566">
        <f t="shared" si="474"/>
        <v>304312.97099999996</v>
      </c>
      <c r="EO215" s="566">
        <f t="shared" si="474"/>
        <v>608625.94200000004</v>
      </c>
      <c r="EP215" s="566">
        <f t="shared" si="474"/>
        <v>840745.66561234079</v>
      </c>
      <c r="EQ215" s="566">
        <f t="shared" si="474"/>
        <v>0</v>
      </c>
      <c r="ER215" s="566">
        <f t="shared" si="474"/>
        <v>552657.33568691695</v>
      </c>
      <c r="ES215" s="566">
        <f t="shared" si="474"/>
        <v>0</v>
      </c>
      <c r="ET215" s="566">
        <f t="shared" si="474"/>
        <v>186555.17141428916</v>
      </c>
      <c r="EU215" s="566">
        <f t="shared" si="474"/>
        <v>972509.92486070946</v>
      </c>
      <c r="EV215" s="566"/>
      <c r="EW215" s="568">
        <f t="shared" ref="EW215:FX215" si="475">EW216+EW250+EW254+EW258</f>
        <v>0.11311979686997309</v>
      </c>
      <c r="EX215" s="566">
        <f t="shared" si="475"/>
        <v>38761</v>
      </c>
      <c r="EY215" s="566">
        <f t="shared" si="475"/>
        <v>0</v>
      </c>
      <c r="EZ215" s="566">
        <f t="shared" si="475"/>
        <v>0</v>
      </c>
      <c r="FA215" s="566">
        <f t="shared" si="475"/>
        <v>446505.67540895095</v>
      </c>
      <c r="FB215" s="566">
        <f t="shared" si="475"/>
        <v>0</v>
      </c>
      <c r="FC215" s="566">
        <f t="shared" si="475"/>
        <v>0</v>
      </c>
      <c r="FD215" s="566">
        <f t="shared" si="475"/>
        <v>450969.94355932204</v>
      </c>
      <c r="FE215" s="566">
        <f t="shared" si="475"/>
        <v>0</v>
      </c>
      <c r="FF215" s="566">
        <f t="shared" si="475"/>
        <v>100181</v>
      </c>
      <c r="FG215" s="566">
        <f t="shared" si="475"/>
        <v>0</v>
      </c>
      <c r="FH215" s="566">
        <f t="shared" si="475"/>
        <v>0</v>
      </c>
      <c r="FI215" s="566">
        <f t="shared" si="475"/>
        <v>0</v>
      </c>
      <c r="FJ215" s="566">
        <f t="shared" si="475"/>
        <v>0</v>
      </c>
      <c r="FK215" s="566">
        <f t="shared" si="475"/>
        <v>45737.472599999994</v>
      </c>
      <c r="FL215" s="566">
        <f t="shared" si="475"/>
        <v>91661.184915254242</v>
      </c>
      <c r="FM215" s="566">
        <f t="shared" si="475"/>
        <v>151203.81508474576</v>
      </c>
      <c r="FN215" s="566">
        <f t="shared" si="475"/>
        <v>523803.08999999997</v>
      </c>
      <c r="FO215" s="566">
        <f t="shared" si="475"/>
        <v>0</v>
      </c>
      <c r="FP215" s="566">
        <f t="shared" si="475"/>
        <v>0</v>
      </c>
      <c r="FQ215" s="566">
        <f t="shared" si="475"/>
        <v>539413.53339999996</v>
      </c>
      <c r="FR215" s="566">
        <f t="shared" si="475"/>
        <v>0</v>
      </c>
      <c r="FS215" s="566">
        <f t="shared" si="475"/>
        <v>118213.57999999999</v>
      </c>
      <c r="FT215" s="566">
        <f t="shared" si="475"/>
        <v>0</v>
      </c>
      <c r="FU215" s="566">
        <f t="shared" si="475"/>
        <v>0</v>
      </c>
      <c r="FV215" s="566">
        <f t="shared" si="475"/>
        <v>0</v>
      </c>
      <c r="FW215" s="566">
        <f t="shared" si="475"/>
        <v>0</v>
      </c>
      <c r="FX215" s="566">
        <f t="shared" si="475"/>
        <v>0</v>
      </c>
      <c r="FY215" s="566"/>
      <c r="FZ215" s="566"/>
      <c r="GA215" s="566"/>
      <c r="GB215" s="566"/>
      <c r="GC215" s="566"/>
      <c r="GD215" s="566"/>
      <c r="GE215" s="566"/>
      <c r="GF215" s="569"/>
      <c r="GG215" s="566"/>
      <c r="GH215" s="566"/>
      <c r="GI215" s="566"/>
      <c r="GJ215" s="566"/>
      <c r="GK215" s="565"/>
      <c r="GL215" s="565"/>
      <c r="GM215" s="565"/>
      <c r="GN215" s="570"/>
      <c r="GO215" s="571"/>
      <c r="GP215" s="571"/>
      <c r="GQ215" s="684"/>
      <c r="GR215" s="1001"/>
      <c r="GS215" s="575"/>
      <c r="GT215" s="817"/>
      <c r="GU215" s="817"/>
      <c r="GV215" s="575"/>
      <c r="GW215" s="575"/>
      <c r="GX215" s="575"/>
      <c r="GY215" s="575"/>
      <c r="GZ215" s="575"/>
      <c r="HA215" s="572">
        <f t="shared" ref="HA215:HH215" si="476">HA216+HA250+HA254+HA258</f>
        <v>400</v>
      </c>
      <c r="HB215" s="565">
        <f t="shared" si="476"/>
        <v>2499449.0499999998</v>
      </c>
      <c r="HC215" s="565">
        <f t="shared" si="476"/>
        <v>77.034999999999997</v>
      </c>
      <c r="HD215" s="565">
        <f t="shared" si="476"/>
        <v>2765953.2958928305</v>
      </c>
      <c r="HE215" s="572">
        <f t="shared" si="476"/>
        <v>2</v>
      </c>
      <c r="HF215" s="565">
        <f t="shared" si="476"/>
        <v>137430.57</v>
      </c>
      <c r="HG215" s="565">
        <f t="shared" si="476"/>
        <v>0</v>
      </c>
      <c r="HH215" s="565">
        <f t="shared" si="476"/>
        <v>0</v>
      </c>
      <c r="HI215" s="591">
        <f t="shared" si="458"/>
        <v>0</v>
      </c>
      <c r="HL215" s="688">
        <f t="shared" si="457"/>
        <v>0</v>
      </c>
    </row>
    <row r="216" spans="1:220" s="576" customFormat="1">
      <c r="A216" s="550">
        <v>0</v>
      </c>
      <c r="B216" s="558" t="s">
        <v>821</v>
      </c>
      <c r="C216" s="574"/>
      <c r="D216" s="574"/>
      <c r="E216" s="574"/>
      <c r="F216" s="269" t="s">
        <v>790</v>
      </c>
      <c r="G216" s="577"/>
      <c r="H216" s="577"/>
      <c r="I216" s="577"/>
      <c r="J216" s="565"/>
      <c r="K216" s="565"/>
      <c r="L216" s="566"/>
      <c r="M216" s="566"/>
      <c r="N216" s="566"/>
      <c r="O216" s="566"/>
      <c r="P216" s="936"/>
      <c r="Q216" s="936"/>
      <c r="R216" s="936"/>
      <c r="S216" s="936"/>
      <c r="T216" s="936"/>
      <c r="U216" s="566">
        <f t="shared" ref="U216:AZ216" si="477">U217+U232+U249</f>
        <v>483.26</v>
      </c>
      <c r="V216" s="566">
        <f t="shared" si="477"/>
        <v>92.561999999999998</v>
      </c>
      <c r="W216" s="566">
        <f t="shared" si="477"/>
        <v>0</v>
      </c>
      <c r="X216" s="566">
        <f t="shared" si="477"/>
        <v>0</v>
      </c>
      <c r="Y216" s="567">
        <f t="shared" si="477"/>
        <v>402</v>
      </c>
      <c r="Z216" s="566">
        <f t="shared" si="477"/>
        <v>77.034999999999997</v>
      </c>
      <c r="AA216" s="566">
        <f t="shared" si="477"/>
        <v>0</v>
      </c>
      <c r="AB216" s="566">
        <f t="shared" si="477"/>
        <v>0</v>
      </c>
      <c r="AC216" s="567">
        <f t="shared" si="477"/>
        <v>402</v>
      </c>
      <c r="AD216" s="567">
        <f t="shared" si="477"/>
        <v>77.034999999999997</v>
      </c>
      <c r="AE216" s="567">
        <f t="shared" si="477"/>
        <v>0</v>
      </c>
      <c r="AF216" s="567">
        <f t="shared" si="477"/>
        <v>0</v>
      </c>
      <c r="AG216" s="566">
        <f t="shared" si="477"/>
        <v>402</v>
      </c>
      <c r="AH216" s="566">
        <f t="shared" si="477"/>
        <v>77.034999999999997</v>
      </c>
      <c r="AI216" s="566">
        <f t="shared" si="477"/>
        <v>0</v>
      </c>
      <c r="AJ216" s="566">
        <f t="shared" si="477"/>
        <v>0</v>
      </c>
      <c r="AK216" s="566">
        <f t="shared" si="477"/>
        <v>160</v>
      </c>
      <c r="AL216" s="566">
        <f t="shared" si="477"/>
        <v>76.444999999999993</v>
      </c>
      <c r="AM216" s="566">
        <f t="shared" si="477"/>
        <v>0</v>
      </c>
      <c r="AN216" s="566">
        <f t="shared" si="477"/>
        <v>0</v>
      </c>
      <c r="AO216" s="566">
        <f t="shared" si="477"/>
        <v>80</v>
      </c>
      <c r="AP216" s="566">
        <f t="shared" si="477"/>
        <v>0.59</v>
      </c>
      <c r="AQ216" s="566">
        <f t="shared" si="477"/>
        <v>0</v>
      </c>
      <c r="AR216" s="566">
        <f t="shared" si="477"/>
        <v>0</v>
      </c>
      <c r="AS216" s="566">
        <f t="shared" si="477"/>
        <v>0</v>
      </c>
      <c r="AT216" s="566">
        <f t="shared" si="477"/>
        <v>0</v>
      </c>
      <c r="AU216" s="566">
        <f t="shared" si="477"/>
        <v>0</v>
      </c>
      <c r="AV216" s="566">
        <f t="shared" si="477"/>
        <v>0</v>
      </c>
      <c r="AW216" s="566">
        <f t="shared" si="477"/>
        <v>162</v>
      </c>
      <c r="AX216" s="566">
        <f t="shared" si="477"/>
        <v>0</v>
      </c>
      <c r="AY216" s="566">
        <f t="shared" si="477"/>
        <v>0</v>
      </c>
      <c r="AZ216" s="566">
        <f t="shared" si="477"/>
        <v>0</v>
      </c>
      <c r="BA216" s="566">
        <f t="shared" ref="BA216:CB216" si="478">BA217+BA232+BA249</f>
        <v>0</v>
      </c>
      <c r="BB216" s="566">
        <f t="shared" si="478"/>
        <v>0</v>
      </c>
      <c r="BC216" s="566">
        <f t="shared" si="478"/>
        <v>0</v>
      </c>
      <c r="BD216" s="566">
        <f t="shared" si="478"/>
        <v>0</v>
      </c>
      <c r="BE216" s="566">
        <f t="shared" si="478"/>
        <v>0</v>
      </c>
      <c r="BF216" s="566">
        <f t="shared" si="478"/>
        <v>0</v>
      </c>
      <c r="BG216" s="566">
        <f t="shared" si="478"/>
        <v>0</v>
      </c>
      <c r="BH216" s="566">
        <f t="shared" si="478"/>
        <v>0</v>
      </c>
      <c r="BI216" s="566">
        <f t="shared" si="478"/>
        <v>162</v>
      </c>
      <c r="BJ216" s="566">
        <f t="shared" si="478"/>
        <v>0</v>
      </c>
      <c r="BK216" s="566">
        <f t="shared" si="478"/>
        <v>0</v>
      </c>
      <c r="BL216" s="566">
        <f t="shared" si="478"/>
        <v>0</v>
      </c>
      <c r="BM216" s="566">
        <f t="shared" si="478"/>
        <v>402</v>
      </c>
      <c r="BN216" s="566">
        <f t="shared" si="478"/>
        <v>76.444999999999993</v>
      </c>
      <c r="BO216" s="566">
        <f t="shared" si="478"/>
        <v>0</v>
      </c>
      <c r="BP216" s="566">
        <f t="shared" si="478"/>
        <v>0</v>
      </c>
      <c r="BQ216" s="566">
        <f t="shared" si="478"/>
        <v>402</v>
      </c>
      <c r="BR216" s="566">
        <f t="shared" si="478"/>
        <v>76.444999999999993</v>
      </c>
      <c r="BS216" s="566">
        <f t="shared" si="478"/>
        <v>0</v>
      </c>
      <c r="BT216" s="566">
        <f t="shared" si="478"/>
        <v>0</v>
      </c>
      <c r="BU216" s="566">
        <f t="shared" si="478"/>
        <v>6288904.5001492389</v>
      </c>
      <c r="BV216" s="566">
        <f t="shared" si="478"/>
        <v>461298.46527562721</v>
      </c>
      <c r="BW216" s="566">
        <f t="shared" si="478"/>
        <v>1788789.3877554352</v>
      </c>
      <c r="BX216" s="566">
        <f t="shared" si="478"/>
        <v>3525097.1883602962</v>
      </c>
      <c r="BY216" s="566">
        <f t="shared" si="478"/>
        <v>513719.45875788142</v>
      </c>
      <c r="BZ216" s="566">
        <f t="shared" si="478"/>
        <v>6152223.5015051709</v>
      </c>
      <c r="CA216" s="566">
        <f t="shared" si="478"/>
        <v>0</v>
      </c>
      <c r="CB216" s="566">
        <f t="shared" si="478"/>
        <v>0</v>
      </c>
      <c r="CC216" s="565"/>
      <c r="CD216" s="566"/>
      <c r="CE216" s="566">
        <f>CE217+CE232+CE249</f>
        <v>264011.89000000013</v>
      </c>
      <c r="CF216" s="565"/>
      <c r="CG216" s="565"/>
      <c r="CH216" s="566"/>
      <c r="CI216" s="566"/>
      <c r="CJ216" s="566"/>
      <c r="CK216" s="566">
        <f t="shared" ref="CK216:DP216" si="479">CK217+CK232+CK249</f>
        <v>4842347.1785436776</v>
      </c>
      <c r="CL216" s="566">
        <f t="shared" si="479"/>
        <v>0</v>
      </c>
      <c r="CM216" s="566">
        <f t="shared" si="479"/>
        <v>1162949.3477818323</v>
      </c>
      <c r="CN216" s="566">
        <f t="shared" si="479"/>
        <v>1425973.9011864406</v>
      </c>
      <c r="CO216" s="566">
        <f t="shared" si="479"/>
        <v>3801568.9549641865</v>
      </c>
      <c r="CP216" s="566">
        <f t="shared" si="479"/>
        <v>958156.61896827305</v>
      </c>
      <c r="CQ216" s="566">
        <f t="shared" si="479"/>
        <v>958156.61896827305</v>
      </c>
      <c r="CR216" s="566">
        <f t="shared" si="479"/>
        <v>46345</v>
      </c>
      <c r="CS216" s="566">
        <f t="shared" si="479"/>
        <v>195858.8588527595</v>
      </c>
      <c r="CT216" s="566">
        <f t="shared" si="479"/>
        <v>271660.5824904819</v>
      </c>
      <c r="CU216" s="566">
        <f t="shared" si="479"/>
        <v>444292.17762503156</v>
      </c>
      <c r="CV216" s="566">
        <f t="shared" si="479"/>
        <v>44429.217762503155</v>
      </c>
      <c r="CW216" s="566">
        <f t="shared" si="479"/>
        <v>133287.65328750949</v>
      </c>
      <c r="CX216" s="566">
        <f t="shared" si="479"/>
        <v>266575.30657501897</v>
      </c>
      <c r="CY216" s="566">
        <f t="shared" si="479"/>
        <v>0</v>
      </c>
      <c r="CZ216" s="566">
        <f t="shared" si="479"/>
        <v>259973.72881355934</v>
      </c>
      <c r="DA216" s="566">
        <f t="shared" si="479"/>
        <v>0</v>
      </c>
      <c r="DB216" s="566">
        <f t="shared" si="479"/>
        <v>458306.68268153968</v>
      </c>
      <c r="DC216" s="566">
        <f t="shared" si="479"/>
        <v>4922.17</v>
      </c>
      <c r="DD216" s="566">
        <f t="shared" si="479"/>
        <v>4049061.9367295108</v>
      </c>
      <c r="DE216" s="566">
        <f t="shared" si="479"/>
        <v>1375880.2034</v>
      </c>
      <c r="DF216" s="566">
        <f t="shared" si="479"/>
        <v>1375880.2034</v>
      </c>
      <c r="DG216" s="566">
        <f t="shared" si="479"/>
        <v>0</v>
      </c>
      <c r="DH216" s="566">
        <f t="shared" si="479"/>
        <v>0</v>
      </c>
      <c r="DI216" s="566">
        <f t="shared" si="479"/>
        <v>0</v>
      </c>
      <c r="DJ216" s="566">
        <f t="shared" si="479"/>
        <v>93938.5</v>
      </c>
      <c r="DK216" s="566">
        <f t="shared" si="479"/>
        <v>0</v>
      </c>
      <c r="DL216" s="566">
        <f t="shared" si="479"/>
        <v>296041.39335999999</v>
      </c>
      <c r="DM216" s="566">
        <f t="shared" si="479"/>
        <v>0</v>
      </c>
      <c r="DN216" s="566">
        <f t="shared" si="479"/>
        <v>389163.40503999998</v>
      </c>
      <c r="DO216" s="566">
        <f t="shared" si="479"/>
        <v>596736.90499999991</v>
      </c>
      <c r="DP216" s="566">
        <f t="shared" si="479"/>
        <v>0</v>
      </c>
      <c r="DQ216" s="566">
        <f t="shared" ref="DQ216:EU216" si="480">DQ217+DQ232+DQ249</f>
        <v>59673.690499999997</v>
      </c>
      <c r="DR216" s="566">
        <f t="shared" si="480"/>
        <v>179021.07149999996</v>
      </c>
      <c r="DS216" s="566">
        <f t="shared" si="480"/>
        <v>358042.14299999992</v>
      </c>
      <c r="DT216" s="566">
        <f t="shared" si="480"/>
        <v>0</v>
      </c>
      <c r="DU216" s="566">
        <f t="shared" si="480"/>
        <v>0</v>
      </c>
      <c r="DV216" s="566">
        <f t="shared" si="480"/>
        <v>0</v>
      </c>
      <c r="DW216" s="566">
        <f t="shared" si="480"/>
        <v>15600</v>
      </c>
      <c r="DX216" s="566">
        <f t="shared" si="480"/>
        <v>35440.089999999997</v>
      </c>
      <c r="DY216" s="566">
        <f t="shared" si="480"/>
        <v>595797.23869999999</v>
      </c>
      <c r="DZ216" s="566">
        <f t="shared" si="480"/>
        <v>12000</v>
      </c>
      <c r="EA216" s="566">
        <f t="shared" si="480"/>
        <v>0</v>
      </c>
      <c r="EB216" s="566">
        <f t="shared" si="480"/>
        <v>306769</v>
      </c>
      <c r="EC216" s="566">
        <f t="shared" si="480"/>
        <v>0</v>
      </c>
      <c r="ED216" s="566">
        <f t="shared" si="480"/>
        <v>208172.68268153968</v>
      </c>
      <c r="EE216" s="566">
        <f t="shared" si="480"/>
        <v>43.562337437877403</v>
      </c>
      <c r="EF216" s="566">
        <f t="shared" si="480"/>
        <v>14788</v>
      </c>
      <c r="EG216" s="566">
        <f t="shared" si="480"/>
        <v>5384072.3458928298</v>
      </c>
      <c r="EH216" s="566">
        <f t="shared" si="480"/>
        <v>5384072.3458928298</v>
      </c>
      <c r="EI216" s="566">
        <f t="shared" si="480"/>
        <v>3926189.3221029998</v>
      </c>
      <c r="EJ216" s="566">
        <f t="shared" si="480"/>
        <v>462267.02378983051</v>
      </c>
      <c r="EK216" s="566">
        <f t="shared" si="480"/>
        <v>0</v>
      </c>
      <c r="EL216" s="566">
        <f t="shared" si="480"/>
        <v>995616</v>
      </c>
      <c r="EM216" s="566">
        <f t="shared" si="480"/>
        <v>99561.600000000006</v>
      </c>
      <c r="EN216" s="566">
        <f t="shared" si="480"/>
        <v>298684.79999999999</v>
      </c>
      <c r="EO216" s="566">
        <f t="shared" si="480"/>
        <v>597369.60000000009</v>
      </c>
      <c r="EP216" s="566">
        <f t="shared" si="480"/>
        <v>730545.66561234079</v>
      </c>
      <c r="EQ216" s="566">
        <f t="shared" si="480"/>
        <v>0</v>
      </c>
      <c r="ER216" s="566">
        <f t="shared" si="480"/>
        <v>486404.37161912036</v>
      </c>
      <c r="ES216" s="566">
        <f t="shared" si="480"/>
        <v>0</v>
      </c>
      <c r="ET216" s="566">
        <f t="shared" si="480"/>
        <v>172468.19141428915</v>
      </c>
      <c r="EU216" s="566">
        <f t="shared" si="480"/>
        <v>969133.02226070943</v>
      </c>
      <c r="EV216" s="566"/>
      <c r="EW216" s="568">
        <f t="shared" ref="EW216:FX216" si="481">EW217+EW232+EW249</f>
        <v>0.10457800033851913</v>
      </c>
      <c r="EX216" s="566">
        <f t="shared" si="481"/>
        <v>10000</v>
      </c>
      <c r="EY216" s="566">
        <f t="shared" si="481"/>
        <v>0</v>
      </c>
      <c r="EZ216" s="566">
        <f t="shared" si="481"/>
        <v>0</v>
      </c>
      <c r="FA216" s="566">
        <f t="shared" si="481"/>
        <v>446505.67540895095</v>
      </c>
      <c r="FB216" s="566">
        <f t="shared" si="481"/>
        <v>0</v>
      </c>
      <c r="FC216" s="566">
        <f t="shared" si="481"/>
        <v>0</v>
      </c>
      <c r="FD216" s="566">
        <f t="shared" si="481"/>
        <v>446469.94355932204</v>
      </c>
      <c r="FE216" s="566">
        <f t="shared" si="481"/>
        <v>0</v>
      </c>
      <c r="FF216" s="566">
        <f t="shared" si="481"/>
        <v>55181</v>
      </c>
      <c r="FG216" s="566">
        <f t="shared" si="481"/>
        <v>0</v>
      </c>
      <c r="FH216" s="566">
        <f t="shared" si="481"/>
        <v>0</v>
      </c>
      <c r="FI216" s="566">
        <f t="shared" si="481"/>
        <v>0</v>
      </c>
      <c r="FJ216" s="566">
        <f t="shared" si="481"/>
        <v>0</v>
      </c>
      <c r="FK216" s="566">
        <f t="shared" si="481"/>
        <v>11800</v>
      </c>
      <c r="FL216" s="566">
        <f t="shared" si="481"/>
        <v>91661.184915254242</v>
      </c>
      <c r="FM216" s="566">
        <f t="shared" si="481"/>
        <v>151203.81508474576</v>
      </c>
      <c r="FN216" s="566">
        <f t="shared" si="481"/>
        <v>521998.08999999997</v>
      </c>
      <c r="FO216" s="566">
        <f t="shared" si="481"/>
        <v>0</v>
      </c>
      <c r="FP216" s="566">
        <f t="shared" si="481"/>
        <v>0</v>
      </c>
      <c r="FQ216" s="566">
        <f t="shared" si="481"/>
        <v>534103.53339999996</v>
      </c>
      <c r="FR216" s="566">
        <f t="shared" si="481"/>
        <v>0</v>
      </c>
      <c r="FS216" s="566">
        <f t="shared" si="481"/>
        <v>65113.579999999994</v>
      </c>
      <c r="FT216" s="566">
        <f t="shared" si="481"/>
        <v>0</v>
      </c>
      <c r="FU216" s="566">
        <f t="shared" si="481"/>
        <v>0</v>
      </c>
      <c r="FV216" s="566">
        <f t="shared" si="481"/>
        <v>0</v>
      </c>
      <c r="FW216" s="566">
        <f t="shared" si="481"/>
        <v>0</v>
      </c>
      <c r="FX216" s="566">
        <f t="shared" si="481"/>
        <v>0</v>
      </c>
      <c r="FY216" s="566"/>
      <c r="FZ216" s="566"/>
      <c r="GA216" s="566"/>
      <c r="GB216" s="566"/>
      <c r="GC216" s="566"/>
      <c r="GD216" s="566"/>
      <c r="GE216" s="566"/>
      <c r="GF216" s="569"/>
      <c r="GG216" s="566"/>
      <c r="GH216" s="566"/>
      <c r="GI216" s="566"/>
      <c r="GJ216" s="566"/>
      <c r="GK216" s="565"/>
      <c r="GL216" s="565"/>
      <c r="GM216" s="565"/>
      <c r="GN216" s="570"/>
      <c r="GO216" s="571"/>
      <c r="GP216" s="571"/>
      <c r="GQ216" s="684"/>
      <c r="GR216" s="1001"/>
      <c r="GS216" s="575"/>
      <c r="GT216" s="817"/>
      <c r="GU216" s="817"/>
      <c r="GV216" s="575"/>
      <c r="GW216" s="575"/>
      <c r="GX216" s="575"/>
      <c r="GY216" s="575"/>
      <c r="GZ216" s="575"/>
      <c r="HA216" s="572">
        <f t="shared" ref="HA216:HH216" si="482">HA217+HA232+HA249</f>
        <v>400</v>
      </c>
      <c r="HB216" s="565">
        <f t="shared" si="482"/>
        <v>2499449.0499999998</v>
      </c>
      <c r="HC216" s="565">
        <f t="shared" si="482"/>
        <v>77.034999999999997</v>
      </c>
      <c r="HD216" s="565">
        <f t="shared" si="482"/>
        <v>2765953.2958928305</v>
      </c>
      <c r="HE216" s="572">
        <f t="shared" si="482"/>
        <v>2</v>
      </c>
      <c r="HF216" s="565">
        <f t="shared" si="482"/>
        <v>118670</v>
      </c>
      <c r="HG216" s="565">
        <f t="shared" si="482"/>
        <v>0</v>
      </c>
      <c r="HH216" s="565">
        <f t="shared" si="482"/>
        <v>0</v>
      </c>
      <c r="HI216" s="591">
        <f t="shared" si="458"/>
        <v>0</v>
      </c>
      <c r="HL216" s="688">
        <f t="shared" si="457"/>
        <v>0</v>
      </c>
    </row>
    <row r="217" spans="1:220" s="576" customFormat="1">
      <c r="A217" s="550">
        <v>0</v>
      </c>
      <c r="B217" s="573" t="s">
        <v>822</v>
      </c>
      <c r="C217" s="574"/>
      <c r="D217" s="574"/>
      <c r="E217" s="574"/>
      <c r="F217" s="269" t="s">
        <v>792</v>
      </c>
      <c r="G217" s="577"/>
      <c r="H217" s="577"/>
      <c r="I217" s="577"/>
      <c r="J217" s="565"/>
      <c r="K217" s="565"/>
      <c r="L217" s="566"/>
      <c r="M217" s="566"/>
      <c r="N217" s="566"/>
      <c r="O217" s="566"/>
      <c r="P217" s="936"/>
      <c r="Q217" s="936"/>
      <c r="R217" s="936"/>
      <c r="S217" s="936"/>
      <c r="T217" s="936"/>
      <c r="U217" s="566">
        <f t="shared" ref="U217:AZ217" si="483">U218+U227</f>
        <v>0</v>
      </c>
      <c r="V217" s="566">
        <f t="shared" si="483"/>
        <v>76.962000000000003</v>
      </c>
      <c r="W217" s="566">
        <f t="shared" si="483"/>
        <v>0</v>
      </c>
      <c r="X217" s="566">
        <f t="shared" si="483"/>
        <v>0</v>
      </c>
      <c r="Y217" s="567">
        <f t="shared" si="483"/>
        <v>0</v>
      </c>
      <c r="Z217" s="566">
        <f t="shared" si="483"/>
        <v>77.034999999999997</v>
      </c>
      <c r="AA217" s="566">
        <f t="shared" si="483"/>
        <v>0</v>
      </c>
      <c r="AB217" s="566">
        <f t="shared" si="483"/>
        <v>0</v>
      </c>
      <c r="AC217" s="567">
        <f t="shared" si="483"/>
        <v>0</v>
      </c>
      <c r="AD217" s="567">
        <f t="shared" si="483"/>
        <v>77.034999999999997</v>
      </c>
      <c r="AE217" s="567">
        <f t="shared" si="483"/>
        <v>0</v>
      </c>
      <c r="AF217" s="567">
        <f t="shared" si="483"/>
        <v>0</v>
      </c>
      <c r="AG217" s="566">
        <f t="shared" si="483"/>
        <v>0</v>
      </c>
      <c r="AH217" s="566">
        <f t="shared" si="483"/>
        <v>77.034999999999997</v>
      </c>
      <c r="AI217" s="566">
        <f t="shared" si="483"/>
        <v>0</v>
      </c>
      <c r="AJ217" s="566">
        <f t="shared" si="483"/>
        <v>0</v>
      </c>
      <c r="AK217" s="566">
        <f t="shared" si="483"/>
        <v>0</v>
      </c>
      <c r="AL217" s="566">
        <f t="shared" si="483"/>
        <v>76.444999999999993</v>
      </c>
      <c r="AM217" s="566">
        <f t="shared" si="483"/>
        <v>0</v>
      </c>
      <c r="AN217" s="566">
        <f t="shared" si="483"/>
        <v>0</v>
      </c>
      <c r="AO217" s="566">
        <f t="shared" si="483"/>
        <v>0</v>
      </c>
      <c r="AP217" s="566">
        <f t="shared" si="483"/>
        <v>0.59</v>
      </c>
      <c r="AQ217" s="566">
        <f t="shared" si="483"/>
        <v>0</v>
      </c>
      <c r="AR217" s="566">
        <f t="shared" si="483"/>
        <v>0</v>
      </c>
      <c r="AS217" s="566">
        <f t="shared" si="483"/>
        <v>0</v>
      </c>
      <c r="AT217" s="566">
        <f t="shared" si="483"/>
        <v>0</v>
      </c>
      <c r="AU217" s="566">
        <f t="shared" si="483"/>
        <v>0</v>
      </c>
      <c r="AV217" s="566">
        <f t="shared" si="483"/>
        <v>0</v>
      </c>
      <c r="AW217" s="566">
        <f t="shared" si="483"/>
        <v>0</v>
      </c>
      <c r="AX217" s="566">
        <f t="shared" si="483"/>
        <v>0</v>
      </c>
      <c r="AY217" s="566">
        <f t="shared" si="483"/>
        <v>0</v>
      </c>
      <c r="AZ217" s="566">
        <f t="shared" si="483"/>
        <v>0</v>
      </c>
      <c r="BA217" s="566">
        <f t="shared" ref="BA217:CB217" si="484">BA218+BA227</f>
        <v>0</v>
      </c>
      <c r="BB217" s="566">
        <f t="shared" si="484"/>
        <v>0</v>
      </c>
      <c r="BC217" s="566">
        <f t="shared" si="484"/>
        <v>0</v>
      </c>
      <c r="BD217" s="566">
        <f t="shared" si="484"/>
        <v>0</v>
      </c>
      <c r="BE217" s="566">
        <f t="shared" si="484"/>
        <v>0</v>
      </c>
      <c r="BF217" s="566">
        <f t="shared" si="484"/>
        <v>0</v>
      </c>
      <c r="BG217" s="566">
        <f t="shared" si="484"/>
        <v>0</v>
      </c>
      <c r="BH217" s="566">
        <f t="shared" si="484"/>
        <v>0</v>
      </c>
      <c r="BI217" s="566">
        <f t="shared" si="484"/>
        <v>0</v>
      </c>
      <c r="BJ217" s="566">
        <f t="shared" si="484"/>
        <v>0</v>
      </c>
      <c r="BK217" s="566">
        <f t="shared" si="484"/>
        <v>0</v>
      </c>
      <c r="BL217" s="566">
        <f t="shared" si="484"/>
        <v>0</v>
      </c>
      <c r="BM217" s="566">
        <f t="shared" si="484"/>
        <v>0</v>
      </c>
      <c r="BN217" s="566">
        <f t="shared" si="484"/>
        <v>76.444999999999993</v>
      </c>
      <c r="BO217" s="566">
        <f t="shared" si="484"/>
        <v>0</v>
      </c>
      <c r="BP217" s="566">
        <f t="shared" si="484"/>
        <v>0</v>
      </c>
      <c r="BQ217" s="566">
        <f t="shared" si="484"/>
        <v>0</v>
      </c>
      <c r="BR217" s="566">
        <f t="shared" si="484"/>
        <v>76.444999999999993</v>
      </c>
      <c r="BS217" s="566">
        <f t="shared" si="484"/>
        <v>0</v>
      </c>
      <c r="BT217" s="566">
        <f t="shared" si="484"/>
        <v>0</v>
      </c>
      <c r="BU217" s="566">
        <f t="shared" si="484"/>
        <v>2765952.8058928307</v>
      </c>
      <c r="BV217" s="566">
        <f t="shared" si="484"/>
        <v>164146.39988579662</v>
      </c>
      <c r="BW217" s="566">
        <f t="shared" si="484"/>
        <v>43459.128033898305</v>
      </c>
      <c r="BX217" s="566">
        <f t="shared" si="484"/>
        <v>2307540.7371474579</v>
      </c>
      <c r="BY217" s="566">
        <f t="shared" si="484"/>
        <v>250806.54082567801</v>
      </c>
      <c r="BZ217" s="566">
        <f t="shared" si="484"/>
        <v>2765952.8058928302</v>
      </c>
      <c r="CA217" s="566">
        <f t="shared" si="484"/>
        <v>0</v>
      </c>
      <c r="CB217" s="566">
        <f t="shared" si="484"/>
        <v>0</v>
      </c>
      <c r="CC217" s="565"/>
      <c r="CD217" s="566"/>
      <c r="CE217" s="566">
        <f>CE218+CE227</f>
        <v>149870</v>
      </c>
      <c r="CF217" s="565"/>
      <c r="CG217" s="565"/>
      <c r="CH217" s="566"/>
      <c r="CI217" s="566"/>
      <c r="CJ217" s="566"/>
      <c r="CK217" s="566">
        <f t="shared" ref="CK217:DP217" si="485">CK218+CK227</f>
        <v>2735918.8321029996</v>
      </c>
      <c r="CL217" s="566">
        <f t="shared" si="485"/>
        <v>0</v>
      </c>
      <c r="CM217" s="566">
        <f t="shared" si="485"/>
        <v>30033.973999999998</v>
      </c>
      <c r="CN217" s="566">
        <f t="shared" si="485"/>
        <v>30033.974576271186</v>
      </c>
      <c r="CO217" s="566">
        <f t="shared" si="485"/>
        <v>2422713.7421029997</v>
      </c>
      <c r="CP217" s="566">
        <f t="shared" si="485"/>
        <v>30033.973999999998</v>
      </c>
      <c r="CQ217" s="566">
        <f t="shared" si="485"/>
        <v>30033.973999999998</v>
      </c>
      <c r="CR217" s="566">
        <f t="shared" si="485"/>
        <v>0</v>
      </c>
      <c r="CS217" s="566">
        <f t="shared" si="485"/>
        <v>30033.973999999998</v>
      </c>
      <c r="CT217" s="566">
        <f t="shared" si="485"/>
        <v>0</v>
      </c>
      <c r="CU217" s="566">
        <f t="shared" si="485"/>
        <v>0</v>
      </c>
      <c r="CV217" s="566">
        <f t="shared" si="485"/>
        <v>0</v>
      </c>
      <c r="CW217" s="566">
        <f t="shared" si="485"/>
        <v>0</v>
      </c>
      <c r="CX217" s="566">
        <f t="shared" si="485"/>
        <v>0</v>
      </c>
      <c r="CY217" s="566">
        <f t="shared" si="485"/>
        <v>0</v>
      </c>
      <c r="CZ217" s="566">
        <f t="shared" si="485"/>
        <v>0</v>
      </c>
      <c r="DA217" s="566">
        <f t="shared" si="485"/>
        <v>0</v>
      </c>
      <c r="DB217" s="566">
        <f t="shared" si="485"/>
        <v>31719.622681539739</v>
      </c>
      <c r="DC217" s="566">
        <f t="shared" si="485"/>
        <v>0</v>
      </c>
      <c r="DD217" s="566">
        <f t="shared" si="485"/>
        <v>2827642.07</v>
      </c>
      <c r="DE217" s="566">
        <f t="shared" si="485"/>
        <v>35440.089999999997</v>
      </c>
      <c r="DF217" s="566">
        <f t="shared" si="485"/>
        <v>35440.089999999997</v>
      </c>
      <c r="DG217" s="566">
        <f t="shared" si="485"/>
        <v>0</v>
      </c>
      <c r="DH217" s="566">
        <f t="shared" si="485"/>
        <v>0</v>
      </c>
      <c r="DI217" s="566">
        <f t="shared" si="485"/>
        <v>0</v>
      </c>
      <c r="DJ217" s="566">
        <f t="shared" si="485"/>
        <v>0</v>
      </c>
      <c r="DK217" s="566">
        <f t="shared" si="485"/>
        <v>0</v>
      </c>
      <c r="DL217" s="566">
        <f t="shared" si="485"/>
        <v>35440.089999999997</v>
      </c>
      <c r="DM217" s="566">
        <f t="shared" si="485"/>
        <v>0</v>
      </c>
      <c r="DN217" s="566">
        <f t="shared" si="485"/>
        <v>0</v>
      </c>
      <c r="DO217" s="566">
        <f t="shared" si="485"/>
        <v>0</v>
      </c>
      <c r="DP217" s="566">
        <f t="shared" si="485"/>
        <v>0</v>
      </c>
      <c r="DQ217" s="566">
        <f t="shared" ref="DQ217:EU217" si="486">DQ218+DQ227</f>
        <v>0</v>
      </c>
      <c r="DR217" s="566">
        <f t="shared" si="486"/>
        <v>0</v>
      </c>
      <c r="DS217" s="566">
        <f t="shared" si="486"/>
        <v>0</v>
      </c>
      <c r="DT217" s="566">
        <f t="shared" si="486"/>
        <v>0</v>
      </c>
      <c r="DU217" s="566">
        <f t="shared" si="486"/>
        <v>0</v>
      </c>
      <c r="DV217" s="566">
        <f t="shared" si="486"/>
        <v>0</v>
      </c>
      <c r="DW217" s="566">
        <f t="shared" si="486"/>
        <v>0</v>
      </c>
      <c r="DX217" s="566">
        <f t="shared" si="486"/>
        <v>35440.089999999997</v>
      </c>
      <c r="DY217" s="566">
        <f t="shared" si="486"/>
        <v>15239.238699999998</v>
      </c>
      <c r="DZ217" s="566">
        <f t="shared" si="486"/>
        <v>0</v>
      </c>
      <c r="EA217" s="566">
        <f t="shared" si="486"/>
        <v>0</v>
      </c>
      <c r="EB217" s="566">
        <f t="shared" si="486"/>
        <v>0</v>
      </c>
      <c r="EC217" s="566">
        <f t="shared" si="486"/>
        <v>0</v>
      </c>
      <c r="ED217" s="566">
        <f t="shared" si="486"/>
        <v>31719.622681539739</v>
      </c>
      <c r="EE217" s="566">
        <f t="shared" si="486"/>
        <v>0</v>
      </c>
      <c r="EF217" s="566">
        <f t="shared" si="486"/>
        <v>0</v>
      </c>
      <c r="EG217" s="566">
        <f t="shared" si="486"/>
        <v>2765953.2958928305</v>
      </c>
      <c r="EH217" s="566">
        <f t="shared" si="486"/>
        <v>2765953.2958928305</v>
      </c>
      <c r="EI217" s="566">
        <f t="shared" si="486"/>
        <v>2734389.3821029998</v>
      </c>
      <c r="EJ217" s="566">
        <f t="shared" si="486"/>
        <v>31563.913789830513</v>
      </c>
      <c r="EK217" s="566">
        <f t="shared" si="486"/>
        <v>0</v>
      </c>
      <c r="EL217" s="566">
        <f t="shared" si="486"/>
        <v>0</v>
      </c>
      <c r="EM217" s="566">
        <f t="shared" si="486"/>
        <v>0</v>
      </c>
      <c r="EN217" s="566">
        <f t="shared" si="486"/>
        <v>0</v>
      </c>
      <c r="EO217" s="566">
        <f t="shared" si="486"/>
        <v>0</v>
      </c>
      <c r="EP217" s="566">
        <f t="shared" si="486"/>
        <v>0</v>
      </c>
      <c r="EQ217" s="566">
        <f t="shared" si="486"/>
        <v>0</v>
      </c>
      <c r="ER217" s="566">
        <f t="shared" si="486"/>
        <v>-0.4897898306226125</v>
      </c>
      <c r="ES217" s="566">
        <f t="shared" si="486"/>
        <v>0</v>
      </c>
      <c r="ET217" s="566">
        <f t="shared" si="486"/>
        <v>5406.1153199999999</v>
      </c>
      <c r="EU217" s="566">
        <f t="shared" si="486"/>
        <v>497871.59326070955</v>
      </c>
      <c r="EV217" s="566"/>
      <c r="EW217" s="568">
        <f t="shared" ref="EW217:FX217" si="487">EW218+EW227</f>
        <v>3.278057971901437E-3</v>
      </c>
      <c r="EX217" s="566">
        <f t="shared" si="487"/>
        <v>0</v>
      </c>
      <c r="EY217" s="566">
        <f t="shared" si="487"/>
        <v>0</v>
      </c>
      <c r="EZ217" s="566">
        <f t="shared" si="487"/>
        <v>0</v>
      </c>
      <c r="FA217" s="566">
        <f t="shared" si="487"/>
        <v>30033.973999999998</v>
      </c>
      <c r="FB217" s="566">
        <f t="shared" si="487"/>
        <v>0</v>
      </c>
      <c r="FC217" s="566">
        <f t="shared" si="487"/>
        <v>0</v>
      </c>
      <c r="FD217" s="566">
        <f t="shared" si="487"/>
        <v>0</v>
      </c>
      <c r="FE217" s="566">
        <f t="shared" si="487"/>
        <v>0</v>
      </c>
      <c r="FF217" s="566">
        <f t="shared" si="487"/>
        <v>0</v>
      </c>
      <c r="FG217" s="566">
        <f t="shared" si="487"/>
        <v>0</v>
      </c>
      <c r="FH217" s="566">
        <f t="shared" si="487"/>
        <v>0</v>
      </c>
      <c r="FI217" s="566">
        <f t="shared" si="487"/>
        <v>0</v>
      </c>
      <c r="FJ217" s="566">
        <f t="shared" si="487"/>
        <v>0</v>
      </c>
      <c r="FK217" s="566">
        <f t="shared" si="487"/>
        <v>0</v>
      </c>
      <c r="FL217" s="566">
        <f t="shared" si="487"/>
        <v>0</v>
      </c>
      <c r="FM217" s="566">
        <f t="shared" si="487"/>
        <v>0</v>
      </c>
      <c r="FN217" s="566">
        <f t="shared" si="487"/>
        <v>35440.089999999997</v>
      </c>
      <c r="FO217" s="566">
        <f t="shared" si="487"/>
        <v>0</v>
      </c>
      <c r="FP217" s="566">
        <f t="shared" si="487"/>
        <v>0</v>
      </c>
      <c r="FQ217" s="566">
        <f t="shared" si="487"/>
        <v>0</v>
      </c>
      <c r="FR217" s="566">
        <f t="shared" si="487"/>
        <v>0</v>
      </c>
      <c r="FS217" s="566">
        <f t="shared" si="487"/>
        <v>0</v>
      </c>
      <c r="FT217" s="566">
        <f t="shared" si="487"/>
        <v>0</v>
      </c>
      <c r="FU217" s="566">
        <f t="shared" si="487"/>
        <v>0</v>
      </c>
      <c r="FV217" s="566">
        <f t="shared" si="487"/>
        <v>0</v>
      </c>
      <c r="FW217" s="566">
        <f t="shared" si="487"/>
        <v>0</v>
      </c>
      <c r="FX217" s="566">
        <f t="shared" si="487"/>
        <v>0</v>
      </c>
      <c r="FY217" s="566"/>
      <c r="FZ217" s="566"/>
      <c r="GA217" s="566"/>
      <c r="GB217" s="566"/>
      <c r="GC217" s="566"/>
      <c r="GD217" s="566"/>
      <c r="GE217" s="566"/>
      <c r="GF217" s="569"/>
      <c r="GG217" s="566"/>
      <c r="GH217" s="566"/>
      <c r="GI217" s="566"/>
      <c r="GJ217" s="566"/>
      <c r="GK217" s="565"/>
      <c r="GL217" s="565"/>
      <c r="GM217" s="565"/>
      <c r="GN217" s="570"/>
      <c r="GO217" s="571"/>
      <c r="GP217" s="571"/>
      <c r="GQ217" s="684"/>
      <c r="GR217" s="1001"/>
      <c r="GS217" s="575"/>
      <c r="GT217" s="817"/>
      <c r="GU217" s="817"/>
      <c r="GV217" s="575"/>
      <c r="GW217" s="575"/>
      <c r="GX217" s="575"/>
      <c r="GY217" s="575"/>
      <c r="GZ217" s="575"/>
      <c r="HA217" s="572">
        <f t="shared" ref="HA217:HH217" si="488">HA218+HA227</f>
        <v>0</v>
      </c>
      <c r="HB217" s="565">
        <f t="shared" si="488"/>
        <v>0</v>
      </c>
      <c r="HC217" s="565">
        <f t="shared" si="488"/>
        <v>77.034999999999997</v>
      </c>
      <c r="HD217" s="565">
        <f t="shared" si="488"/>
        <v>2765953.2958928305</v>
      </c>
      <c r="HE217" s="572">
        <f t="shared" si="488"/>
        <v>0</v>
      </c>
      <c r="HF217" s="565">
        <f t="shared" si="488"/>
        <v>0</v>
      </c>
      <c r="HG217" s="565">
        <f t="shared" si="488"/>
        <v>0</v>
      </c>
      <c r="HH217" s="565">
        <f t="shared" si="488"/>
        <v>0</v>
      </c>
      <c r="HI217" s="591">
        <f t="shared" si="458"/>
        <v>0</v>
      </c>
      <c r="HL217" s="688">
        <f t="shared" si="457"/>
        <v>0</v>
      </c>
    </row>
    <row r="218" spans="1:220" s="576" customFormat="1">
      <c r="A218" s="550">
        <v>0</v>
      </c>
      <c r="B218" s="573" t="s">
        <v>534</v>
      </c>
      <c r="C218" s="574"/>
      <c r="D218" s="574"/>
      <c r="E218" s="574"/>
      <c r="F218" s="269" t="s">
        <v>793</v>
      </c>
      <c r="G218" s="577"/>
      <c r="H218" s="577"/>
      <c r="I218" s="577"/>
      <c r="J218" s="565"/>
      <c r="K218" s="565"/>
      <c r="L218" s="566"/>
      <c r="M218" s="566"/>
      <c r="N218" s="566"/>
      <c r="O218" s="566"/>
      <c r="P218" s="936"/>
      <c r="Q218" s="936"/>
      <c r="R218" s="936"/>
      <c r="S218" s="936"/>
      <c r="T218" s="936"/>
      <c r="U218" s="566">
        <f t="shared" ref="U218:AZ218" si="489">U219+U224+U225+U226</f>
        <v>0</v>
      </c>
      <c r="V218" s="566">
        <f t="shared" si="489"/>
        <v>76.962000000000003</v>
      </c>
      <c r="W218" s="566">
        <f t="shared" si="489"/>
        <v>0</v>
      </c>
      <c r="X218" s="566">
        <f t="shared" si="489"/>
        <v>0</v>
      </c>
      <c r="Y218" s="567">
        <f t="shared" si="489"/>
        <v>0</v>
      </c>
      <c r="Z218" s="566">
        <f t="shared" si="489"/>
        <v>77.034999999999997</v>
      </c>
      <c r="AA218" s="566">
        <f t="shared" si="489"/>
        <v>0</v>
      </c>
      <c r="AB218" s="566">
        <f t="shared" si="489"/>
        <v>0</v>
      </c>
      <c r="AC218" s="567">
        <f t="shared" si="489"/>
        <v>0</v>
      </c>
      <c r="AD218" s="567">
        <f t="shared" si="489"/>
        <v>77.034999999999997</v>
      </c>
      <c r="AE218" s="567">
        <f t="shared" si="489"/>
        <v>0</v>
      </c>
      <c r="AF218" s="567">
        <f t="shared" si="489"/>
        <v>0</v>
      </c>
      <c r="AG218" s="566">
        <f t="shared" si="489"/>
        <v>0</v>
      </c>
      <c r="AH218" s="566">
        <f t="shared" si="489"/>
        <v>77.034999999999997</v>
      </c>
      <c r="AI218" s="566">
        <f t="shared" si="489"/>
        <v>0</v>
      </c>
      <c r="AJ218" s="566">
        <f t="shared" si="489"/>
        <v>0</v>
      </c>
      <c r="AK218" s="566">
        <f t="shared" si="489"/>
        <v>0</v>
      </c>
      <c r="AL218" s="566">
        <f t="shared" si="489"/>
        <v>76.444999999999993</v>
      </c>
      <c r="AM218" s="566">
        <f t="shared" si="489"/>
        <v>0</v>
      </c>
      <c r="AN218" s="566">
        <f t="shared" si="489"/>
        <v>0</v>
      </c>
      <c r="AO218" s="566">
        <f t="shared" si="489"/>
        <v>0</v>
      </c>
      <c r="AP218" s="566">
        <f t="shared" si="489"/>
        <v>0.59</v>
      </c>
      <c r="AQ218" s="566">
        <f t="shared" si="489"/>
        <v>0</v>
      </c>
      <c r="AR218" s="566">
        <f t="shared" si="489"/>
        <v>0</v>
      </c>
      <c r="AS218" s="566">
        <f t="shared" si="489"/>
        <v>0</v>
      </c>
      <c r="AT218" s="566">
        <f t="shared" si="489"/>
        <v>0</v>
      </c>
      <c r="AU218" s="566">
        <f t="shared" si="489"/>
        <v>0</v>
      </c>
      <c r="AV218" s="566">
        <f t="shared" si="489"/>
        <v>0</v>
      </c>
      <c r="AW218" s="566">
        <f t="shared" si="489"/>
        <v>0</v>
      </c>
      <c r="AX218" s="566">
        <f t="shared" si="489"/>
        <v>0</v>
      </c>
      <c r="AY218" s="566">
        <f t="shared" si="489"/>
        <v>0</v>
      </c>
      <c r="AZ218" s="566">
        <f t="shared" si="489"/>
        <v>0</v>
      </c>
      <c r="BA218" s="566">
        <f t="shared" ref="BA218:CB218" si="490">BA219+BA224+BA225+BA226</f>
        <v>0</v>
      </c>
      <c r="BB218" s="566">
        <f t="shared" si="490"/>
        <v>0</v>
      </c>
      <c r="BC218" s="566">
        <f t="shared" si="490"/>
        <v>0</v>
      </c>
      <c r="BD218" s="566">
        <f t="shared" si="490"/>
        <v>0</v>
      </c>
      <c r="BE218" s="566">
        <f t="shared" si="490"/>
        <v>0</v>
      </c>
      <c r="BF218" s="566">
        <f t="shared" si="490"/>
        <v>0</v>
      </c>
      <c r="BG218" s="566">
        <f t="shared" si="490"/>
        <v>0</v>
      </c>
      <c r="BH218" s="566">
        <f t="shared" si="490"/>
        <v>0</v>
      </c>
      <c r="BI218" s="566">
        <f t="shared" si="490"/>
        <v>0</v>
      </c>
      <c r="BJ218" s="566">
        <f t="shared" si="490"/>
        <v>0</v>
      </c>
      <c r="BK218" s="566">
        <f t="shared" si="490"/>
        <v>0</v>
      </c>
      <c r="BL218" s="566">
        <f t="shared" si="490"/>
        <v>0</v>
      </c>
      <c r="BM218" s="566">
        <f t="shared" si="490"/>
        <v>0</v>
      </c>
      <c r="BN218" s="566">
        <f t="shared" si="490"/>
        <v>76.444999999999993</v>
      </c>
      <c r="BO218" s="566">
        <f t="shared" si="490"/>
        <v>0</v>
      </c>
      <c r="BP218" s="566">
        <f t="shared" si="490"/>
        <v>0</v>
      </c>
      <c r="BQ218" s="566">
        <f t="shared" si="490"/>
        <v>0</v>
      </c>
      <c r="BR218" s="566">
        <f t="shared" si="490"/>
        <v>76.444999999999993</v>
      </c>
      <c r="BS218" s="566">
        <f t="shared" si="490"/>
        <v>0</v>
      </c>
      <c r="BT218" s="566">
        <f t="shared" si="490"/>
        <v>0</v>
      </c>
      <c r="BU218" s="566">
        <f t="shared" si="490"/>
        <v>2765952.8058928307</v>
      </c>
      <c r="BV218" s="566">
        <f t="shared" si="490"/>
        <v>164146.39988579662</v>
      </c>
      <c r="BW218" s="566">
        <f t="shared" si="490"/>
        <v>43459.128033898305</v>
      </c>
      <c r="BX218" s="566">
        <f t="shared" si="490"/>
        <v>2307540.7371474579</v>
      </c>
      <c r="BY218" s="566">
        <f t="shared" si="490"/>
        <v>250806.54082567801</v>
      </c>
      <c r="BZ218" s="566">
        <f t="shared" si="490"/>
        <v>2765952.8058928302</v>
      </c>
      <c r="CA218" s="566">
        <f t="shared" si="490"/>
        <v>0</v>
      </c>
      <c r="CB218" s="566">
        <f t="shared" si="490"/>
        <v>0</v>
      </c>
      <c r="CC218" s="565"/>
      <c r="CD218" s="566"/>
      <c r="CE218" s="566">
        <f>CE219+CE224+CE225+CE226</f>
        <v>149870</v>
      </c>
      <c r="CF218" s="565"/>
      <c r="CG218" s="565"/>
      <c r="CH218" s="566"/>
      <c r="CI218" s="566"/>
      <c r="CJ218" s="566"/>
      <c r="CK218" s="566">
        <f t="shared" ref="CK218:DP218" si="491">CK219+CK224+CK225+CK226</f>
        <v>2735918.8321029996</v>
      </c>
      <c r="CL218" s="566">
        <f t="shared" si="491"/>
        <v>0</v>
      </c>
      <c r="CM218" s="566">
        <f t="shared" si="491"/>
        <v>30033.973999999998</v>
      </c>
      <c r="CN218" s="566">
        <f t="shared" si="491"/>
        <v>30033.974576271186</v>
      </c>
      <c r="CO218" s="566">
        <f t="shared" si="491"/>
        <v>2422713.7421029997</v>
      </c>
      <c r="CP218" s="566">
        <f t="shared" si="491"/>
        <v>30033.973999999998</v>
      </c>
      <c r="CQ218" s="566">
        <f t="shared" si="491"/>
        <v>30033.973999999998</v>
      </c>
      <c r="CR218" s="566">
        <f t="shared" si="491"/>
        <v>0</v>
      </c>
      <c r="CS218" s="566">
        <f t="shared" si="491"/>
        <v>30033.973999999998</v>
      </c>
      <c r="CT218" s="566">
        <f t="shared" si="491"/>
        <v>0</v>
      </c>
      <c r="CU218" s="566">
        <f t="shared" si="491"/>
        <v>0</v>
      </c>
      <c r="CV218" s="566">
        <f t="shared" si="491"/>
        <v>0</v>
      </c>
      <c r="CW218" s="566">
        <f t="shared" si="491"/>
        <v>0</v>
      </c>
      <c r="CX218" s="566">
        <f t="shared" si="491"/>
        <v>0</v>
      </c>
      <c r="CY218" s="566">
        <f t="shared" si="491"/>
        <v>0</v>
      </c>
      <c r="CZ218" s="566">
        <f t="shared" si="491"/>
        <v>0</v>
      </c>
      <c r="DA218" s="566">
        <f t="shared" si="491"/>
        <v>0</v>
      </c>
      <c r="DB218" s="566">
        <f t="shared" si="491"/>
        <v>31719.622681539739</v>
      </c>
      <c r="DC218" s="566">
        <f t="shared" si="491"/>
        <v>0</v>
      </c>
      <c r="DD218" s="566">
        <f t="shared" si="491"/>
        <v>2827642.07</v>
      </c>
      <c r="DE218" s="566">
        <f t="shared" si="491"/>
        <v>35440.089999999997</v>
      </c>
      <c r="DF218" s="566">
        <f t="shared" si="491"/>
        <v>35440.089999999997</v>
      </c>
      <c r="DG218" s="566">
        <f t="shared" si="491"/>
        <v>0</v>
      </c>
      <c r="DH218" s="566">
        <f t="shared" si="491"/>
        <v>0</v>
      </c>
      <c r="DI218" s="566">
        <f t="shared" si="491"/>
        <v>0</v>
      </c>
      <c r="DJ218" s="566">
        <f t="shared" si="491"/>
        <v>0</v>
      </c>
      <c r="DK218" s="566">
        <f t="shared" si="491"/>
        <v>0</v>
      </c>
      <c r="DL218" s="566">
        <f t="shared" si="491"/>
        <v>35440.089999999997</v>
      </c>
      <c r="DM218" s="566">
        <f t="shared" si="491"/>
        <v>0</v>
      </c>
      <c r="DN218" s="566">
        <f t="shared" si="491"/>
        <v>0</v>
      </c>
      <c r="DO218" s="566">
        <f t="shared" si="491"/>
        <v>0</v>
      </c>
      <c r="DP218" s="566">
        <f t="shared" si="491"/>
        <v>0</v>
      </c>
      <c r="DQ218" s="566">
        <f t="shared" ref="DQ218:EU218" si="492">DQ219+DQ224+DQ225+DQ226</f>
        <v>0</v>
      </c>
      <c r="DR218" s="566">
        <f t="shared" si="492"/>
        <v>0</v>
      </c>
      <c r="DS218" s="566">
        <f t="shared" si="492"/>
        <v>0</v>
      </c>
      <c r="DT218" s="566">
        <f t="shared" si="492"/>
        <v>0</v>
      </c>
      <c r="DU218" s="566">
        <f t="shared" si="492"/>
        <v>0</v>
      </c>
      <c r="DV218" s="566">
        <f t="shared" si="492"/>
        <v>0</v>
      </c>
      <c r="DW218" s="566">
        <f t="shared" si="492"/>
        <v>0</v>
      </c>
      <c r="DX218" s="566">
        <f t="shared" si="492"/>
        <v>35440.089999999997</v>
      </c>
      <c r="DY218" s="566">
        <f t="shared" si="492"/>
        <v>15239.238699999998</v>
      </c>
      <c r="DZ218" s="566">
        <f t="shared" si="492"/>
        <v>0</v>
      </c>
      <c r="EA218" s="566">
        <f t="shared" si="492"/>
        <v>0</v>
      </c>
      <c r="EB218" s="566">
        <f t="shared" si="492"/>
        <v>0</v>
      </c>
      <c r="EC218" s="566">
        <f t="shared" si="492"/>
        <v>0</v>
      </c>
      <c r="ED218" s="566">
        <f t="shared" si="492"/>
        <v>31719.622681539739</v>
      </c>
      <c r="EE218" s="566">
        <f t="shared" si="492"/>
        <v>0</v>
      </c>
      <c r="EF218" s="566">
        <f t="shared" si="492"/>
        <v>0</v>
      </c>
      <c r="EG218" s="566">
        <f t="shared" si="492"/>
        <v>2765953.2958928305</v>
      </c>
      <c r="EH218" s="566">
        <f t="shared" si="492"/>
        <v>2765953.2958928305</v>
      </c>
      <c r="EI218" s="566">
        <f t="shared" si="492"/>
        <v>2734389.3821029998</v>
      </c>
      <c r="EJ218" s="566">
        <f t="shared" si="492"/>
        <v>31563.913789830513</v>
      </c>
      <c r="EK218" s="566">
        <f t="shared" si="492"/>
        <v>0</v>
      </c>
      <c r="EL218" s="566">
        <f t="shared" si="492"/>
        <v>0</v>
      </c>
      <c r="EM218" s="566">
        <f t="shared" si="492"/>
        <v>0</v>
      </c>
      <c r="EN218" s="566">
        <f t="shared" si="492"/>
        <v>0</v>
      </c>
      <c r="EO218" s="566">
        <f t="shared" si="492"/>
        <v>0</v>
      </c>
      <c r="EP218" s="566">
        <f t="shared" si="492"/>
        <v>0</v>
      </c>
      <c r="EQ218" s="566">
        <f t="shared" si="492"/>
        <v>0</v>
      </c>
      <c r="ER218" s="566">
        <f t="shared" si="492"/>
        <v>-0.4897898306226125</v>
      </c>
      <c r="ES218" s="566">
        <f t="shared" si="492"/>
        <v>0</v>
      </c>
      <c r="ET218" s="566">
        <f t="shared" si="492"/>
        <v>5406.1153199999999</v>
      </c>
      <c r="EU218" s="566">
        <f t="shared" si="492"/>
        <v>497871.59326070955</v>
      </c>
      <c r="EV218" s="566"/>
      <c r="EW218" s="568">
        <f t="shared" ref="EW218:FX218" si="493">EW219+EW224+EW225+EW226</f>
        <v>3.278057971901437E-3</v>
      </c>
      <c r="EX218" s="566">
        <f t="shared" si="493"/>
        <v>0</v>
      </c>
      <c r="EY218" s="566">
        <f t="shared" si="493"/>
        <v>0</v>
      </c>
      <c r="EZ218" s="566">
        <f t="shared" si="493"/>
        <v>0</v>
      </c>
      <c r="FA218" s="566">
        <f t="shared" si="493"/>
        <v>30033.973999999998</v>
      </c>
      <c r="FB218" s="566">
        <f t="shared" si="493"/>
        <v>0</v>
      </c>
      <c r="FC218" s="566">
        <f t="shared" si="493"/>
        <v>0</v>
      </c>
      <c r="FD218" s="566">
        <f t="shared" si="493"/>
        <v>0</v>
      </c>
      <c r="FE218" s="566">
        <f t="shared" si="493"/>
        <v>0</v>
      </c>
      <c r="FF218" s="566">
        <f t="shared" si="493"/>
        <v>0</v>
      </c>
      <c r="FG218" s="566">
        <f t="shared" si="493"/>
        <v>0</v>
      </c>
      <c r="FH218" s="566">
        <f t="shared" si="493"/>
        <v>0</v>
      </c>
      <c r="FI218" s="566">
        <f t="shared" si="493"/>
        <v>0</v>
      </c>
      <c r="FJ218" s="566">
        <f t="shared" si="493"/>
        <v>0</v>
      </c>
      <c r="FK218" s="566">
        <f t="shared" si="493"/>
        <v>0</v>
      </c>
      <c r="FL218" s="566">
        <f t="shared" si="493"/>
        <v>0</v>
      </c>
      <c r="FM218" s="566">
        <f t="shared" si="493"/>
        <v>0</v>
      </c>
      <c r="FN218" s="566">
        <f t="shared" si="493"/>
        <v>35440.089999999997</v>
      </c>
      <c r="FO218" s="566">
        <f t="shared" si="493"/>
        <v>0</v>
      </c>
      <c r="FP218" s="566">
        <f t="shared" si="493"/>
        <v>0</v>
      </c>
      <c r="FQ218" s="566">
        <f t="shared" si="493"/>
        <v>0</v>
      </c>
      <c r="FR218" s="566">
        <f t="shared" si="493"/>
        <v>0</v>
      </c>
      <c r="FS218" s="566">
        <f t="shared" si="493"/>
        <v>0</v>
      </c>
      <c r="FT218" s="566">
        <f t="shared" si="493"/>
        <v>0</v>
      </c>
      <c r="FU218" s="566">
        <f t="shared" si="493"/>
        <v>0</v>
      </c>
      <c r="FV218" s="566">
        <f t="shared" si="493"/>
        <v>0</v>
      </c>
      <c r="FW218" s="566">
        <f t="shared" si="493"/>
        <v>0</v>
      </c>
      <c r="FX218" s="566">
        <f t="shared" si="493"/>
        <v>0</v>
      </c>
      <c r="FY218" s="566"/>
      <c r="FZ218" s="566"/>
      <c r="GA218" s="566"/>
      <c r="GB218" s="566"/>
      <c r="GC218" s="566"/>
      <c r="GD218" s="566"/>
      <c r="GE218" s="566"/>
      <c r="GF218" s="569"/>
      <c r="GG218" s="566"/>
      <c r="GH218" s="566"/>
      <c r="GI218" s="566"/>
      <c r="GJ218" s="566"/>
      <c r="GK218" s="565"/>
      <c r="GL218" s="565"/>
      <c r="GM218" s="565"/>
      <c r="GN218" s="570"/>
      <c r="GO218" s="571"/>
      <c r="GP218" s="571"/>
      <c r="GQ218" s="684"/>
      <c r="GR218" s="1001"/>
      <c r="GS218" s="575"/>
      <c r="GT218" s="817"/>
      <c r="GU218" s="817"/>
      <c r="GV218" s="575"/>
      <c r="GW218" s="575"/>
      <c r="GX218" s="575"/>
      <c r="GY218" s="575"/>
      <c r="GZ218" s="575"/>
      <c r="HA218" s="572">
        <f t="shared" ref="HA218:HH218" si="494">HA219+HA224+HA225+HA226</f>
        <v>0</v>
      </c>
      <c r="HB218" s="565">
        <f t="shared" si="494"/>
        <v>0</v>
      </c>
      <c r="HC218" s="565">
        <f t="shared" si="494"/>
        <v>77.034999999999997</v>
      </c>
      <c r="HD218" s="565">
        <f t="shared" si="494"/>
        <v>2765953.2958928305</v>
      </c>
      <c r="HE218" s="572">
        <f t="shared" si="494"/>
        <v>0</v>
      </c>
      <c r="HF218" s="565">
        <f t="shared" si="494"/>
        <v>0</v>
      </c>
      <c r="HG218" s="565">
        <f t="shared" si="494"/>
        <v>0</v>
      </c>
      <c r="HH218" s="565">
        <f t="shared" si="494"/>
        <v>0</v>
      </c>
      <c r="HI218" s="591">
        <f t="shared" si="458"/>
        <v>0</v>
      </c>
      <c r="HL218" s="688">
        <f t="shared" si="457"/>
        <v>0</v>
      </c>
    </row>
    <row r="219" spans="1:220" s="576" customFormat="1">
      <c r="A219" s="550">
        <v>0</v>
      </c>
      <c r="B219" s="573" t="s">
        <v>535</v>
      </c>
      <c r="C219" s="574"/>
      <c r="D219" s="574"/>
      <c r="E219" s="574"/>
      <c r="F219" s="577" t="s">
        <v>794</v>
      </c>
      <c r="G219" s="577"/>
      <c r="H219" s="577"/>
      <c r="I219" s="577"/>
      <c r="J219" s="565"/>
      <c r="K219" s="565"/>
      <c r="L219" s="566"/>
      <c r="M219" s="566"/>
      <c r="N219" s="566"/>
      <c r="O219" s="566"/>
      <c r="P219" s="936"/>
      <c r="Q219" s="936"/>
      <c r="R219" s="936"/>
      <c r="S219" s="936"/>
      <c r="T219" s="936"/>
      <c r="U219" s="566">
        <f>SUM(U220:U223)</f>
        <v>0</v>
      </c>
      <c r="V219" s="566">
        <f t="shared" ref="V219:CB219" si="495">SUM(V220:V223)</f>
        <v>76.962000000000003</v>
      </c>
      <c r="W219" s="566">
        <f t="shared" si="495"/>
        <v>0</v>
      </c>
      <c r="X219" s="566">
        <f t="shared" si="495"/>
        <v>0</v>
      </c>
      <c r="Y219" s="567">
        <f t="shared" si="495"/>
        <v>0</v>
      </c>
      <c r="Z219" s="566">
        <f t="shared" si="495"/>
        <v>77.034999999999997</v>
      </c>
      <c r="AA219" s="566">
        <f t="shared" si="495"/>
        <v>0</v>
      </c>
      <c r="AB219" s="566">
        <f t="shared" si="495"/>
        <v>0</v>
      </c>
      <c r="AC219" s="567">
        <f>SUM(AC220:AC223)</f>
        <v>0</v>
      </c>
      <c r="AD219" s="567">
        <f>SUM(AD220:AD223)</f>
        <v>77.034999999999997</v>
      </c>
      <c r="AE219" s="567">
        <f>SUM(AE220:AE223)</f>
        <v>0</v>
      </c>
      <c r="AF219" s="567">
        <f>SUM(AF220:AF223)</f>
        <v>0</v>
      </c>
      <c r="AG219" s="566">
        <f t="shared" si="495"/>
        <v>0</v>
      </c>
      <c r="AH219" s="566">
        <f t="shared" si="495"/>
        <v>77.034999999999997</v>
      </c>
      <c r="AI219" s="566">
        <f t="shared" si="495"/>
        <v>0</v>
      </c>
      <c r="AJ219" s="566">
        <f t="shared" si="495"/>
        <v>0</v>
      </c>
      <c r="AK219" s="566">
        <f t="shared" si="495"/>
        <v>0</v>
      </c>
      <c r="AL219" s="566">
        <f t="shared" si="495"/>
        <v>76.444999999999993</v>
      </c>
      <c r="AM219" s="566">
        <f t="shared" si="495"/>
        <v>0</v>
      </c>
      <c r="AN219" s="566">
        <f t="shared" si="495"/>
        <v>0</v>
      </c>
      <c r="AO219" s="566">
        <f t="shared" si="495"/>
        <v>0</v>
      </c>
      <c r="AP219" s="566">
        <f t="shared" si="495"/>
        <v>0.59</v>
      </c>
      <c r="AQ219" s="566">
        <f t="shared" si="495"/>
        <v>0</v>
      </c>
      <c r="AR219" s="566">
        <f t="shared" si="495"/>
        <v>0</v>
      </c>
      <c r="AS219" s="566">
        <f t="shared" si="495"/>
        <v>0</v>
      </c>
      <c r="AT219" s="566">
        <f t="shared" si="495"/>
        <v>0</v>
      </c>
      <c r="AU219" s="566">
        <f t="shared" si="495"/>
        <v>0</v>
      </c>
      <c r="AV219" s="566">
        <f t="shared" si="495"/>
        <v>0</v>
      </c>
      <c r="AW219" s="566">
        <f t="shared" si="495"/>
        <v>0</v>
      </c>
      <c r="AX219" s="566">
        <f t="shared" si="495"/>
        <v>0</v>
      </c>
      <c r="AY219" s="566">
        <f t="shared" si="495"/>
        <v>0</v>
      </c>
      <c r="AZ219" s="566">
        <f t="shared" si="495"/>
        <v>0</v>
      </c>
      <c r="BA219" s="566">
        <f t="shared" si="495"/>
        <v>0</v>
      </c>
      <c r="BB219" s="566">
        <f t="shared" si="495"/>
        <v>0</v>
      </c>
      <c r="BC219" s="566">
        <f t="shared" si="495"/>
        <v>0</v>
      </c>
      <c r="BD219" s="566">
        <f t="shared" si="495"/>
        <v>0</v>
      </c>
      <c r="BE219" s="566">
        <f t="shared" si="495"/>
        <v>0</v>
      </c>
      <c r="BF219" s="566">
        <f t="shared" si="495"/>
        <v>0</v>
      </c>
      <c r="BG219" s="566">
        <f t="shared" si="495"/>
        <v>0</v>
      </c>
      <c r="BH219" s="566">
        <f t="shared" si="495"/>
        <v>0</v>
      </c>
      <c r="BI219" s="566">
        <f t="shared" si="495"/>
        <v>0</v>
      </c>
      <c r="BJ219" s="566">
        <f t="shared" si="495"/>
        <v>0</v>
      </c>
      <c r="BK219" s="566">
        <f t="shared" si="495"/>
        <v>0</v>
      </c>
      <c r="BL219" s="566">
        <f t="shared" si="495"/>
        <v>0</v>
      </c>
      <c r="BM219" s="566">
        <f t="shared" si="495"/>
        <v>0</v>
      </c>
      <c r="BN219" s="566">
        <f t="shared" si="495"/>
        <v>76.444999999999993</v>
      </c>
      <c r="BO219" s="566">
        <f t="shared" si="495"/>
        <v>0</v>
      </c>
      <c r="BP219" s="566">
        <f t="shared" si="495"/>
        <v>0</v>
      </c>
      <c r="BQ219" s="566">
        <f>SUM(BQ220:BQ223)</f>
        <v>0</v>
      </c>
      <c r="BR219" s="566">
        <f>SUM(BR220:BR223)</f>
        <v>76.444999999999993</v>
      </c>
      <c r="BS219" s="566">
        <f>SUM(BS220:BS223)</f>
        <v>0</v>
      </c>
      <c r="BT219" s="566">
        <f>SUM(BT220:BT223)</f>
        <v>0</v>
      </c>
      <c r="BU219" s="566">
        <f t="shared" si="495"/>
        <v>2765952.8058928307</v>
      </c>
      <c r="BV219" s="566">
        <f t="shared" si="495"/>
        <v>164146.39988579662</v>
      </c>
      <c r="BW219" s="566">
        <f t="shared" si="495"/>
        <v>43459.128033898305</v>
      </c>
      <c r="BX219" s="566">
        <f t="shared" si="495"/>
        <v>2307540.7371474579</v>
      </c>
      <c r="BY219" s="566">
        <f t="shared" si="495"/>
        <v>250806.54082567801</v>
      </c>
      <c r="BZ219" s="566">
        <f t="shared" si="495"/>
        <v>2765952.8058928302</v>
      </c>
      <c r="CA219" s="566">
        <f t="shared" si="495"/>
        <v>0</v>
      </c>
      <c r="CB219" s="566">
        <f t="shared" si="495"/>
        <v>0</v>
      </c>
      <c r="CC219" s="565"/>
      <c r="CD219" s="566"/>
      <c r="CE219" s="566">
        <f>SUM(CE220:CE223)</f>
        <v>149870</v>
      </c>
      <c r="CF219" s="565"/>
      <c r="CG219" s="565"/>
      <c r="CH219" s="566"/>
      <c r="CI219" s="566"/>
      <c r="CJ219" s="566"/>
      <c r="CK219" s="566">
        <f t="shared" ref="CK219:DP219" si="496">SUM(CK220:CK223)</f>
        <v>2735918.8321029996</v>
      </c>
      <c r="CL219" s="566">
        <f t="shared" si="496"/>
        <v>0</v>
      </c>
      <c r="CM219" s="566">
        <f t="shared" si="496"/>
        <v>30033.973999999998</v>
      </c>
      <c r="CN219" s="566">
        <f>SUM(CN220:CN223)</f>
        <v>30033.974576271186</v>
      </c>
      <c r="CO219" s="566">
        <f t="shared" si="496"/>
        <v>2422713.7421029997</v>
      </c>
      <c r="CP219" s="566">
        <f>SUM(CP220:CP223)</f>
        <v>30033.973999999998</v>
      </c>
      <c r="CQ219" s="566">
        <f t="shared" si="496"/>
        <v>30033.973999999998</v>
      </c>
      <c r="CR219" s="566">
        <f t="shared" si="496"/>
        <v>0</v>
      </c>
      <c r="CS219" s="566">
        <f t="shared" si="496"/>
        <v>30033.973999999998</v>
      </c>
      <c r="CT219" s="566">
        <f t="shared" si="496"/>
        <v>0</v>
      </c>
      <c r="CU219" s="566">
        <f t="shared" si="496"/>
        <v>0</v>
      </c>
      <c r="CV219" s="566">
        <f t="shared" si="496"/>
        <v>0</v>
      </c>
      <c r="CW219" s="566">
        <f t="shared" si="496"/>
        <v>0</v>
      </c>
      <c r="CX219" s="566">
        <f t="shared" si="496"/>
        <v>0</v>
      </c>
      <c r="CY219" s="566">
        <f t="shared" si="496"/>
        <v>0</v>
      </c>
      <c r="CZ219" s="566">
        <f t="shared" si="496"/>
        <v>0</v>
      </c>
      <c r="DA219" s="566">
        <f t="shared" si="496"/>
        <v>0</v>
      </c>
      <c r="DB219" s="566">
        <f t="shared" si="496"/>
        <v>31719.622681539739</v>
      </c>
      <c r="DC219" s="566">
        <f t="shared" si="496"/>
        <v>0</v>
      </c>
      <c r="DD219" s="566">
        <f t="shared" si="496"/>
        <v>2827642.07</v>
      </c>
      <c r="DE219" s="566">
        <f>SUM(DE220:DE223)</f>
        <v>35440.089999999997</v>
      </c>
      <c r="DF219" s="566">
        <f t="shared" si="496"/>
        <v>35440.089999999997</v>
      </c>
      <c r="DG219" s="566">
        <f t="shared" si="496"/>
        <v>0</v>
      </c>
      <c r="DH219" s="566">
        <f t="shared" si="496"/>
        <v>0</v>
      </c>
      <c r="DI219" s="566">
        <f t="shared" si="496"/>
        <v>0</v>
      </c>
      <c r="DJ219" s="566">
        <f t="shared" si="496"/>
        <v>0</v>
      </c>
      <c r="DK219" s="566">
        <f t="shared" si="496"/>
        <v>0</v>
      </c>
      <c r="DL219" s="566">
        <f t="shared" si="496"/>
        <v>35440.089999999997</v>
      </c>
      <c r="DM219" s="566">
        <f t="shared" si="496"/>
        <v>0</v>
      </c>
      <c r="DN219" s="566">
        <f t="shared" si="496"/>
        <v>0</v>
      </c>
      <c r="DO219" s="566">
        <f t="shared" si="496"/>
        <v>0</v>
      </c>
      <c r="DP219" s="566">
        <f t="shared" si="496"/>
        <v>0</v>
      </c>
      <c r="DQ219" s="566">
        <f t="shared" ref="DQ219:EU219" si="497">SUM(DQ220:DQ223)</f>
        <v>0</v>
      </c>
      <c r="DR219" s="566">
        <f t="shared" si="497"/>
        <v>0</v>
      </c>
      <c r="DS219" s="566">
        <f t="shared" si="497"/>
        <v>0</v>
      </c>
      <c r="DT219" s="566">
        <f t="shared" si="497"/>
        <v>0</v>
      </c>
      <c r="DU219" s="566">
        <f t="shared" si="497"/>
        <v>0</v>
      </c>
      <c r="DV219" s="566">
        <f t="shared" si="497"/>
        <v>0</v>
      </c>
      <c r="DW219" s="566">
        <f t="shared" si="497"/>
        <v>0</v>
      </c>
      <c r="DX219" s="566">
        <f t="shared" si="497"/>
        <v>35440.089999999997</v>
      </c>
      <c r="DY219" s="566">
        <f t="shared" si="497"/>
        <v>15239.238699999998</v>
      </c>
      <c r="DZ219" s="566">
        <f t="shared" si="497"/>
        <v>0</v>
      </c>
      <c r="EA219" s="566">
        <f t="shared" si="497"/>
        <v>0</v>
      </c>
      <c r="EB219" s="566">
        <f t="shared" si="497"/>
        <v>0</v>
      </c>
      <c r="EC219" s="566">
        <f t="shared" si="497"/>
        <v>0</v>
      </c>
      <c r="ED219" s="566">
        <f t="shared" si="497"/>
        <v>31719.622681539739</v>
      </c>
      <c r="EE219" s="566">
        <f t="shared" si="497"/>
        <v>0</v>
      </c>
      <c r="EF219" s="566">
        <f t="shared" si="497"/>
        <v>0</v>
      </c>
      <c r="EG219" s="566">
        <f t="shared" si="497"/>
        <v>2765953.2958928305</v>
      </c>
      <c r="EH219" s="566">
        <f t="shared" si="497"/>
        <v>2765953.2958928305</v>
      </c>
      <c r="EI219" s="566">
        <f t="shared" si="497"/>
        <v>2734389.3821029998</v>
      </c>
      <c r="EJ219" s="566">
        <f t="shared" si="497"/>
        <v>31563.913789830513</v>
      </c>
      <c r="EK219" s="566">
        <f t="shared" si="497"/>
        <v>0</v>
      </c>
      <c r="EL219" s="566">
        <f t="shared" si="497"/>
        <v>0</v>
      </c>
      <c r="EM219" s="566">
        <f t="shared" si="497"/>
        <v>0</v>
      </c>
      <c r="EN219" s="566">
        <f t="shared" si="497"/>
        <v>0</v>
      </c>
      <c r="EO219" s="566">
        <f t="shared" si="497"/>
        <v>0</v>
      </c>
      <c r="EP219" s="566">
        <f t="shared" si="497"/>
        <v>0</v>
      </c>
      <c r="EQ219" s="566">
        <f t="shared" si="497"/>
        <v>0</v>
      </c>
      <c r="ER219" s="566">
        <f t="shared" si="497"/>
        <v>-0.4897898306226125</v>
      </c>
      <c r="ES219" s="566">
        <f t="shared" si="497"/>
        <v>0</v>
      </c>
      <c r="ET219" s="566">
        <f t="shared" si="497"/>
        <v>5406.1153199999999</v>
      </c>
      <c r="EU219" s="566">
        <f t="shared" si="497"/>
        <v>497871.59326070955</v>
      </c>
      <c r="EV219" s="566"/>
      <c r="EW219" s="568">
        <f>SUM(EW220:EW223)</f>
        <v>3.278057971901437E-3</v>
      </c>
      <c r="EX219" s="566">
        <f t="shared" ref="EX219:FX219" si="498">SUM(EX220:EX223)</f>
        <v>0</v>
      </c>
      <c r="EY219" s="566">
        <f t="shared" si="498"/>
        <v>0</v>
      </c>
      <c r="EZ219" s="566">
        <f t="shared" si="498"/>
        <v>0</v>
      </c>
      <c r="FA219" s="566">
        <f t="shared" si="498"/>
        <v>30033.973999999998</v>
      </c>
      <c r="FB219" s="566">
        <f t="shared" si="498"/>
        <v>0</v>
      </c>
      <c r="FC219" s="566">
        <f t="shared" si="498"/>
        <v>0</v>
      </c>
      <c r="FD219" s="566">
        <f t="shared" si="498"/>
        <v>0</v>
      </c>
      <c r="FE219" s="566">
        <f t="shared" si="498"/>
        <v>0</v>
      </c>
      <c r="FF219" s="566">
        <f t="shared" si="498"/>
        <v>0</v>
      </c>
      <c r="FG219" s="566">
        <f t="shared" si="498"/>
        <v>0</v>
      </c>
      <c r="FH219" s="566">
        <f t="shared" si="498"/>
        <v>0</v>
      </c>
      <c r="FI219" s="566">
        <f t="shared" si="498"/>
        <v>0</v>
      </c>
      <c r="FJ219" s="566">
        <f t="shared" si="498"/>
        <v>0</v>
      </c>
      <c r="FK219" s="566">
        <f t="shared" si="498"/>
        <v>0</v>
      </c>
      <c r="FL219" s="566">
        <f t="shared" si="498"/>
        <v>0</v>
      </c>
      <c r="FM219" s="566">
        <f t="shared" si="498"/>
        <v>0</v>
      </c>
      <c r="FN219" s="566">
        <f t="shared" si="498"/>
        <v>35440.089999999997</v>
      </c>
      <c r="FO219" s="566">
        <f t="shared" si="498"/>
        <v>0</v>
      </c>
      <c r="FP219" s="566">
        <f t="shared" si="498"/>
        <v>0</v>
      </c>
      <c r="FQ219" s="566">
        <f t="shared" si="498"/>
        <v>0</v>
      </c>
      <c r="FR219" s="566">
        <f t="shared" si="498"/>
        <v>0</v>
      </c>
      <c r="FS219" s="566">
        <f t="shared" si="498"/>
        <v>0</v>
      </c>
      <c r="FT219" s="566">
        <f t="shared" si="498"/>
        <v>0</v>
      </c>
      <c r="FU219" s="566">
        <f t="shared" si="498"/>
        <v>0</v>
      </c>
      <c r="FV219" s="566">
        <f t="shared" si="498"/>
        <v>0</v>
      </c>
      <c r="FW219" s="566">
        <f t="shared" si="498"/>
        <v>0</v>
      </c>
      <c r="FX219" s="566">
        <f t="shared" si="498"/>
        <v>0</v>
      </c>
      <c r="FY219" s="566"/>
      <c r="FZ219" s="566"/>
      <c r="GA219" s="566"/>
      <c r="GB219" s="566"/>
      <c r="GC219" s="566"/>
      <c r="GD219" s="566"/>
      <c r="GE219" s="566"/>
      <c r="GF219" s="569"/>
      <c r="GG219" s="566"/>
      <c r="GH219" s="566"/>
      <c r="GI219" s="566"/>
      <c r="GJ219" s="566"/>
      <c r="GK219" s="565"/>
      <c r="GL219" s="565"/>
      <c r="GM219" s="565"/>
      <c r="GN219" s="570"/>
      <c r="GO219" s="571"/>
      <c r="GP219" s="571"/>
      <c r="GQ219" s="684"/>
      <c r="GR219" s="1001"/>
      <c r="GS219" s="575"/>
      <c r="GT219" s="817"/>
      <c r="GU219" s="817"/>
      <c r="GV219" s="575"/>
      <c r="GW219" s="575"/>
      <c r="GX219" s="575"/>
      <c r="GY219" s="575"/>
      <c r="GZ219" s="575"/>
      <c r="HA219" s="572">
        <f t="shared" ref="HA219:HH219" si="499">SUM(HA220:HA223)</f>
        <v>0</v>
      </c>
      <c r="HB219" s="565">
        <f t="shared" si="499"/>
        <v>0</v>
      </c>
      <c r="HC219" s="565">
        <f t="shared" si="499"/>
        <v>77.034999999999997</v>
      </c>
      <c r="HD219" s="565">
        <f t="shared" si="499"/>
        <v>2765953.2958928305</v>
      </c>
      <c r="HE219" s="572">
        <f t="shared" si="499"/>
        <v>0</v>
      </c>
      <c r="HF219" s="565">
        <f t="shared" si="499"/>
        <v>0</v>
      </c>
      <c r="HG219" s="565">
        <f t="shared" si="499"/>
        <v>0</v>
      </c>
      <c r="HH219" s="565">
        <f t="shared" si="499"/>
        <v>0</v>
      </c>
      <c r="HI219" s="591">
        <f t="shared" si="458"/>
        <v>0</v>
      </c>
      <c r="HL219" s="688">
        <f t="shared" si="457"/>
        <v>0</v>
      </c>
    </row>
    <row r="220" spans="1:220" s="592" customFormat="1" ht="48" outlineLevel="1">
      <c r="A220" s="578" t="s">
        <v>389</v>
      </c>
      <c r="B220" s="579"/>
      <c r="C220" s="580">
        <v>169</v>
      </c>
      <c r="D220" s="580"/>
      <c r="E220" s="580"/>
      <c r="F220" s="687" t="s">
        <v>401</v>
      </c>
      <c r="G220" s="270"/>
      <c r="H220" s="270"/>
      <c r="I220" s="270"/>
      <c r="J220" s="581">
        <v>2008</v>
      </c>
      <c r="K220" s="581">
        <v>2011</v>
      </c>
      <c r="L220" s="581" t="s">
        <v>418</v>
      </c>
      <c r="M220" s="581" t="s">
        <v>418</v>
      </c>
      <c r="N220" s="581" t="s">
        <v>418</v>
      </c>
      <c r="O220" s="581" t="s">
        <v>418</v>
      </c>
      <c r="P220" s="273" t="s">
        <v>1340</v>
      </c>
      <c r="Q220" s="273">
        <v>1</v>
      </c>
      <c r="R220" s="273" t="s">
        <v>1341</v>
      </c>
      <c r="S220" s="273">
        <v>0</v>
      </c>
      <c r="T220" s="273">
        <v>0</v>
      </c>
      <c r="U220" s="582">
        <v>0</v>
      </c>
      <c r="V220" s="582">
        <v>53.872</v>
      </c>
      <c r="W220" s="582">
        <v>0</v>
      </c>
      <c r="X220" s="582">
        <v>0</v>
      </c>
      <c r="Y220" s="583"/>
      <c r="Z220" s="582">
        <v>54</v>
      </c>
      <c r="AA220" s="582"/>
      <c r="AB220" s="582"/>
      <c r="AC220" s="583"/>
      <c r="AD220" s="583">
        <v>54</v>
      </c>
      <c r="AE220" s="583"/>
      <c r="AF220" s="583"/>
      <c r="AG220" s="582">
        <f t="shared" ref="AG220:AJ221" si="500">Y220</f>
        <v>0</v>
      </c>
      <c r="AH220" s="582">
        <f t="shared" si="500"/>
        <v>54</v>
      </c>
      <c r="AI220" s="582">
        <f t="shared" si="500"/>
        <v>0</v>
      </c>
      <c r="AJ220" s="582">
        <f t="shared" si="500"/>
        <v>0</v>
      </c>
      <c r="AK220" s="582">
        <f>IF(EI220,Y220,0)</f>
        <v>0</v>
      </c>
      <c r="AL220" s="582">
        <f>IF(EI220,AH220,0)</f>
        <v>54</v>
      </c>
      <c r="AM220" s="582"/>
      <c r="AN220" s="582"/>
      <c r="AO220" s="582">
        <f>IF(EJ220,Y220,0)</f>
        <v>0</v>
      </c>
      <c r="AP220" s="582">
        <f>IF(EJ220,AH220,0)</f>
        <v>0</v>
      </c>
      <c r="AQ220" s="582"/>
      <c r="AR220" s="582"/>
      <c r="AS220" s="582">
        <f>IF(EK220,Y220,0)</f>
        <v>0</v>
      </c>
      <c r="AT220" s="582">
        <f>IF(EK220,AH220,0)</f>
        <v>0</v>
      </c>
      <c r="AU220" s="582"/>
      <c r="AV220" s="582"/>
      <c r="AW220" s="582">
        <f>IF(EL220,Y220,0)</f>
        <v>0</v>
      </c>
      <c r="AX220" s="582">
        <f>IF(EL220,AH220,0)</f>
        <v>0</v>
      </c>
      <c r="AY220" s="582"/>
      <c r="AZ220" s="582"/>
      <c r="BA220" s="582"/>
      <c r="BB220" s="582"/>
      <c r="BC220" s="582"/>
      <c r="BD220" s="582"/>
      <c r="BE220" s="582"/>
      <c r="BF220" s="582"/>
      <c r="BG220" s="582"/>
      <c r="BH220" s="582"/>
      <c r="BI220" s="582">
        <v>0</v>
      </c>
      <c r="BJ220" s="582">
        <v>0</v>
      </c>
      <c r="BK220" s="582"/>
      <c r="BL220" s="582"/>
      <c r="BM220" s="582"/>
      <c r="BN220" s="582">
        <v>54</v>
      </c>
      <c r="BO220" s="582"/>
      <c r="BP220" s="582"/>
      <c r="BQ220" s="582"/>
      <c r="BR220" s="582">
        <v>54</v>
      </c>
      <c r="BS220" s="582"/>
      <c r="BT220" s="582"/>
      <c r="BU220" s="582">
        <f>BV220+BW220+BX220+BY220</f>
        <v>346991</v>
      </c>
      <c r="BV220" s="582">
        <v>16114</v>
      </c>
      <c r="BW220" s="582">
        <v>0</v>
      </c>
      <c r="BX220" s="582">
        <v>206579</v>
      </c>
      <c r="BY220" s="582">
        <v>124298</v>
      </c>
      <c r="BZ220" s="582">
        <v>346991</v>
      </c>
      <c r="CA220" s="582"/>
      <c r="CB220" s="582"/>
      <c r="CC220" s="581" t="s">
        <v>427</v>
      </c>
      <c r="CD220" s="582"/>
      <c r="CE220" s="582"/>
      <c r="CF220" s="581"/>
      <c r="CG220" s="581"/>
      <c r="CH220" s="582"/>
      <c r="CI220" s="582"/>
      <c r="CJ220" s="582"/>
      <c r="CK220" s="582">
        <v>346991</v>
      </c>
      <c r="CL220" s="582"/>
      <c r="CM220" s="582"/>
      <c r="CN220" s="582"/>
      <c r="CO220" s="582">
        <v>167946.5</v>
      </c>
      <c r="CP220" s="582"/>
      <c r="CQ220" s="582"/>
      <c r="CR220" s="582"/>
      <c r="CS220" s="582"/>
      <c r="CT220" s="582"/>
      <c r="CU220" s="582"/>
      <c r="CV220" s="582"/>
      <c r="CW220" s="582"/>
      <c r="CX220" s="582"/>
      <c r="CY220" s="809">
        <f>CL220</f>
        <v>0</v>
      </c>
      <c r="CZ220" s="582"/>
      <c r="DA220" s="582"/>
      <c r="DB220" s="582">
        <v>6100</v>
      </c>
      <c r="DC220" s="582">
        <v>0</v>
      </c>
      <c r="DD220" s="582">
        <v>198176.87</v>
      </c>
      <c r="DE220" s="582"/>
      <c r="DF220" s="582"/>
      <c r="DG220" s="582"/>
      <c r="DH220" s="582"/>
      <c r="DI220" s="582"/>
      <c r="DJ220" s="582"/>
      <c r="DK220" s="582"/>
      <c r="DL220" s="582"/>
      <c r="DM220" s="582"/>
      <c r="DN220" s="582"/>
      <c r="DO220" s="582"/>
      <c r="DP220" s="582"/>
      <c r="DQ220" s="582">
        <v>0</v>
      </c>
      <c r="DR220" s="582">
        <v>0</v>
      </c>
      <c r="DS220" s="582">
        <v>0</v>
      </c>
      <c r="DT220" s="582"/>
      <c r="DU220" s="582"/>
      <c r="DV220" s="582"/>
      <c r="DW220" s="582"/>
      <c r="DX220" s="582"/>
      <c r="DY220" s="582"/>
      <c r="DZ220" s="582"/>
      <c r="EA220" s="582"/>
      <c r="EB220" s="582"/>
      <c r="EC220" s="582"/>
      <c r="ED220" s="582">
        <f>CQ220*1.18+DB220-DC220-DF220</f>
        <v>6100</v>
      </c>
      <c r="EE220" s="582"/>
      <c r="EF220" s="582">
        <v>0</v>
      </c>
      <c r="EG220" s="582">
        <v>346991</v>
      </c>
      <c r="EH220" s="582">
        <f>EI220+EJ220+EK220+EL220</f>
        <v>346991</v>
      </c>
      <c r="EI220" s="582">
        <v>346991</v>
      </c>
      <c r="EJ220" s="582"/>
      <c r="EK220" s="582"/>
      <c r="EL220" s="582"/>
      <c r="EM220" s="582">
        <v>0</v>
      </c>
      <c r="EN220" s="582">
        <v>0</v>
      </c>
      <c r="EO220" s="582">
        <v>0</v>
      </c>
      <c r="EP220" s="582"/>
      <c r="EQ220" s="582"/>
      <c r="ER220" s="582">
        <f>CK220+CQ220-EH220</f>
        <v>0</v>
      </c>
      <c r="ES220" s="582"/>
      <c r="ET220" s="585">
        <f>CQ220*0.18</f>
        <v>0</v>
      </c>
      <c r="EU220" s="582">
        <f>EH220*0.18</f>
        <v>62458.38</v>
      </c>
      <c r="EV220" s="586">
        <v>2011</v>
      </c>
      <c r="EW220" s="587">
        <f>CQ220/$CQ$6</f>
        <v>0</v>
      </c>
      <c r="EX220" s="582">
        <f>SUMIF(GT220,$GT$13,CQ220)</f>
        <v>0</v>
      </c>
      <c r="EY220" s="582">
        <f>SUMIF(GT220,$GT$101,CQ220)</f>
        <v>0</v>
      </c>
      <c r="EZ220" s="582">
        <f>SUMIF(GT220,$GT$101,CQ220)</f>
        <v>0</v>
      </c>
      <c r="FA220" s="582">
        <f>SUMIF(GT220,$GT$16,CQ220)</f>
        <v>0</v>
      </c>
      <c r="FB220" s="582">
        <f>SUMIF(GT220,$GT$129,CQ220)</f>
        <v>0</v>
      </c>
      <c r="FC220" s="582"/>
      <c r="FD220" s="582">
        <f>SUMIF(GT220,$GT$104,CQ220)</f>
        <v>0</v>
      </c>
      <c r="FE220" s="582"/>
      <c r="FF220" s="582">
        <f>SUMIF(GT220,$GT$202,CQ220)</f>
        <v>0</v>
      </c>
      <c r="FG220" s="582"/>
      <c r="FH220" s="582"/>
      <c r="FI220" s="582"/>
      <c r="FJ220" s="582"/>
      <c r="FK220" s="582">
        <f>SUMIF(GU220,$GU$13,DF220)</f>
        <v>0</v>
      </c>
      <c r="FL220" s="582">
        <f>SUMIF(GU220,$GU$101,DF220)</f>
        <v>0</v>
      </c>
      <c r="FM220" s="582">
        <f>SUMIF(GU220,$GU$102,DF220)</f>
        <v>0</v>
      </c>
      <c r="FN220" s="582">
        <f>SUMIF(GU220,$GU$16,DF220)</f>
        <v>0</v>
      </c>
      <c r="FO220" s="582">
        <f>SUMIF(GU220,$GU$129,DF220)</f>
        <v>0</v>
      </c>
      <c r="FP220" s="582"/>
      <c r="FQ220" s="582">
        <f>SUMIF(GU220,$GU$97,DF220)</f>
        <v>0</v>
      </c>
      <c r="FR220" s="582"/>
      <c r="FS220" s="582">
        <f>SUMIF(GU220,$GU$205,DF220)</f>
        <v>0</v>
      </c>
      <c r="FT220" s="582"/>
      <c r="FU220" s="582"/>
      <c r="FV220" s="582"/>
      <c r="FW220" s="582"/>
      <c r="FX220" s="582"/>
      <c r="FY220" s="581" t="s">
        <v>459</v>
      </c>
      <c r="FZ220" s="582"/>
      <c r="GA220" s="582"/>
      <c r="GB220" s="582"/>
      <c r="GC220" s="582"/>
      <c r="GD220" s="582"/>
      <c r="GE220" s="582"/>
      <c r="GF220" s="599"/>
      <c r="GG220" s="582"/>
      <c r="GH220" s="582"/>
      <c r="GI220" s="582"/>
      <c r="GJ220" s="582"/>
      <c r="GK220" s="581"/>
      <c r="GL220" s="581"/>
      <c r="GM220" s="581"/>
      <c r="GN220" s="589">
        <v>5</v>
      </c>
      <c r="GO220" s="809" t="s">
        <v>439</v>
      </c>
      <c r="GP220" s="809" t="s">
        <v>440</v>
      </c>
      <c r="GQ220" s="685"/>
      <c r="GR220" s="1002"/>
      <c r="GS220" s="590"/>
      <c r="GT220" s="811">
        <v>18</v>
      </c>
      <c r="GU220" s="811">
        <v>18</v>
      </c>
      <c r="GV220" s="590"/>
      <c r="GW220" s="590"/>
      <c r="GX220" s="312">
        <v>2</v>
      </c>
      <c r="GY220" s="590"/>
      <c r="GZ220" s="590"/>
      <c r="HA220" s="812">
        <f>IF(GW220=1,AG220,0)</f>
        <v>0</v>
      </c>
      <c r="HB220" s="809">
        <f>IF(GW220=1,EH220,0)</f>
        <v>0</v>
      </c>
      <c r="HC220" s="811">
        <f>IF(GX220=2,AH220,0)</f>
        <v>54</v>
      </c>
      <c r="HD220" s="809">
        <f>IF(GX220=2,EH220,0)</f>
        <v>346991</v>
      </c>
      <c r="HE220" s="812">
        <f>IF(GY220=3,AG220,0)</f>
        <v>0</v>
      </c>
      <c r="HF220" s="809">
        <f>IF(GY220=3,EH220,0)</f>
        <v>0</v>
      </c>
      <c r="HG220" s="811">
        <f>IF(GZ220=4,AH220,0)</f>
        <v>0</v>
      </c>
      <c r="HH220" s="809">
        <f>IF(GZ220=4,EH220,0)</f>
        <v>0</v>
      </c>
      <c r="HI220" s="591">
        <f t="shared" si="458"/>
        <v>0</v>
      </c>
      <c r="HL220" s="688">
        <f t="shared" si="457"/>
        <v>0</v>
      </c>
    </row>
    <row r="221" spans="1:220" s="592" customFormat="1" ht="24" outlineLevel="1">
      <c r="A221" s="578" t="s">
        <v>386</v>
      </c>
      <c r="B221" s="579"/>
      <c r="C221" s="580">
        <v>170</v>
      </c>
      <c r="D221" s="580"/>
      <c r="E221" s="580"/>
      <c r="F221" s="272" t="s">
        <v>402</v>
      </c>
      <c r="G221" s="270"/>
      <c r="H221" s="270"/>
      <c r="I221" s="270"/>
      <c r="J221" s="581">
        <v>2009</v>
      </c>
      <c r="K221" s="581">
        <v>2010</v>
      </c>
      <c r="L221" s="581" t="s">
        <v>418</v>
      </c>
      <c r="M221" s="581" t="s">
        <v>418</v>
      </c>
      <c r="N221" s="581" t="s">
        <v>417</v>
      </c>
      <c r="O221" s="581" t="s">
        <v>418</v>
      </c>
      <c r="P221" s="273" t="s">
        <v>1348</v>
      </c>
      <c r="Q221" s="273" t="s">
        <v>1349</v>
      </c>
      <c r="R221" s="273" t="s">
        <v>417</v>
      </c>
      <c r="S221" s="273" t="s">
        <v>417</v>
      </c>
      <c r="T221" s="273" t="s">
        <v>417</v>
      </c>
      <c r="U221" s="582">
        <v>0</v>
      </c>
      <c r="V221" s="582">
        <v>5.2</v>
      </c>
      <c r="W221" s="582">
        <v>0</v>
      </c>
      <c r="X221" s="582">
        <v>0</v>
      </c>
      <c r="Y221" s="583">
        <v>0</v>
      </c>
      <c r="Z221" s="582">
        <v>5.15</v>
      </c>
      <c r="AA221" s="582">
        <v>0</v>
      </c>
      <c r="AB221" s="582">
        <v>0</v>
      </c>
      <c r="AC221" s="583">
        <v>0</v>
      </c>
      <c r="AD221" s="583">
        <v>5.15</v>
      </c>
      <c r="AE221" s="583">
        <v>0</v>
      </c>
      <c r="AF221" s="583">
        <v>0</v>
      </c>
      <c r="AG221" s="582">
        <f t="shared" si="500"/>
        <v>0</v>
      </c>
      <c r="AH221" s="582">
        <f t="shared" si="500"/>
        <v>5.15</v>
      </c>
      <c r="AI221" s="582">
        <f t="shared" si="500"/>
        <v>0</v>
      </c>
      <c r="AJ221" s="582">
        <f t="shared" si="500"/>
        <v>0</v>
      </c>
      <c r="AK221" s="582">
        <f>IF(EI221,Y221,0)</f>
        <v>0</v>
      </c>
      <c r="AL221" s="582">
        <f>IF(EI221,AH221,0)</f>
        <v>5.15</v>
      </c>
      <c r="AM221" s="582"/>
      <c r="AN221" s="582"/>
      <c r="AO221" s="582">
        <f>IF(EJ221,Y221,0)</f>
        <v>0</v>
      </c>
      <c r="AP221" s="582">
        <f>IF(EJ221,AH221,0)</f>
        <v>0</v>
      </c>
      <c r="AQ221" s="582"/>
      <c r="AR221" s="582"/>
      <c r="AS221" s="582">
        <f>IF(EK221,Y221,0)</f>
        <v>0</v>
      </c>
      <c r="AT221" s="582">
        <f>IF(EK221,AH221,0)</f>
        <v>0</v>
      </c>
      <c r="AU221" s="582"/>
      <c r="AV221" s="582"/>
      <c r="AW221" s="582">
        <f>IF(EL221,Y221,0)</f>
        <v>0</v>
      </c>
      <c r="AX221" s="582">
        <f>IF(EL221,AH221,0)</f>
        <v>0</v>
      </c>
      <c r="AY221" s="582"/>
      <c r="AZ221" s="582"/>
      <c r="BA221" s="582"/>
      <c r="BB221" s="582"/>
      <c r="BC221" s="582"/>
      <c r="BD221" s="582"/>
      <c r="BE221" s="582"/>
      <c r="BF221" s="582"/>
      <c r="BG221" s="582"/>
      <c r="BH221" s="582"/>
      <c r="BI221" s="582">
        <v>0</v>
      </c>
      <c r="BJ221" s="582">
        <v>0</v>
      </c>
      <c r="BK221" s="582"/>
      <c r="BL221" s="582"/>
      <c r="BM221" s="582">
        <v>0</v>
      </c>
      <c r="BN221" s="582">
        <v>5.15</v>
      </c>
      <c r="BO221" s="582">
        <v>0</v>
      </c>
      <c r="BP221" s="582">
        <v>0</v>
      </c>
      <c r="BQ221" s="582">
        <v>0</v>
      </c>
      <c r="BR221" s="582">
        <v>5.15</v>
      </c>
      <c r="BS221" s="582">
        <v>0</v>
      </c>
      <c r="BT221" s="582">
        <v>0</v>
      </c>
      <c r="BU221" s="582">
        <f>BV221+BW221+BX221+BY221</f>
        <v>630549.54200499994</v>
      </c>
      <c r="BV221" s="582">
        <v>27095.509805999998</v>
      </c>
      <c r="BW221" s="582">
        <v>16025.15</v>
      </c>
      <c r="BX221" s="582">
        <v>561899.23430000001</v>
      </c>
      <c r="BY221" s="582">
        <v>25529.647899000007</v>
      </c>
      <c r="BZ221" s="582">
        <v>630549.54200499994</v>
      </c>
      <c r="CA221" s="582"/>
      <c r="CB221" s="582"/>
      <c r="CC221" s="581" t="s">
        <v>426</v>
      </c>
      <c r="CD221" s="582"/>
      <c r="CE221" s="582"/>
      <c r="CF221" s="581"/>
      <c r="CG221" s="581"/>
      <c r="CH221" s="582"/>
      <c r="CI221" s="582"/>
      <c r="CJ221" s="582"/>
      <c r="CK221" s="582">
        <v>630549.54200499994</v>
      </c>
      <c r="CL221" s="582"/>
      <c r="CM221" s="582"/>
      <c r="CN221" s="582"/>
      <c r="CO221" s="582">
        <v>611961.18200499995</v>
      </c>
      <c r="CP221" s="582"/>
      <c r="CQ221" s="582"/>
      <c r="CR221" s="582"/>
      <c r="CS221" s="582"/>
      <c r="CT221" s="582"/>
      <c r="CU221" s="582"/>
      <c r="CV221" s="582"/>
      <c r="CW221" s="582"/>
      <c r="CX221" s="582"/>
      <c r="CY221" s="809">
        <f>CL221</f>
        <v>0</v>
      </c>
      <c r="CZ221" s="582"/>
      <c r="DA221" s="582"/>
      <c r="DB221" s="582">
        <v>12607.259565899847</v>
      </c>
      <c r="DC221" s="582">
        <v>0</v>
      </c>
      <c r="DD221" s="582">
        <v>709393.8</v>
      </c>
      <c r="DE221" s="582"/>
      <c r="DF221" s="582"/>
      <c r="DG221" s="582"/>
      <c r="DH221" s="582"/>
      <c r="DI221" s="582"/>
      <c r="DJ221" s="582"/>
      <c r="DK221" s="582"/>
      <c r="DL221" s="582"/>
      <c r="DM221" s="582"/>
      <c r="DN221" s="582"/>
      <c r="DO221" s="582"/>
      <c r="DP221" s="582"/>
      <c r="DQ221" s="582">
        <v>0</v>
      </c>
      <c r="DR221" s="582">
        <v>0</v>
      </c>
      <c r="DS221" s="582">
        <v>0</v>
      </c>
      <c r="DT221" s="582"/>
      <c r="DU221" s="582"/>
      <c r="DV221" s="582"/>
      <c r="DW221" s="582"/>
      <c r="DX221" s="582"/>
      <c r="DY221" s="582"/>
      <c r="DZ221" s="582"/>
      <c r="EA221" s="582"/>
      <c r="EB221" s="582"/>
      <c r="EC221" s="582"/>
      <c r="ED221" s="582">
        <f>CQ221*1.18+DB221-DC221-DF221</f>
        <v>12607.259565899847</v>
      </c>
      <c r="EE221" s="582"/>
      <c r="EF221" s="582"/>
      <c r="EG221" s="582">
        <v>630550.03200500004</v>
      </c>
      <c r="EH221" s="582">
        <f>EI221+EJ221+EK221+EL221</f>
        <v>630550.03200500004</v>
      </c>
      <c r="EI221" s="582">
        <v>630550.03200500004</v>
      </c>
      <c r="EJ221" s="582"/>
      <c r="EK221" s="582"/>
      <c r="EL221" s="582"/>
      <c r="EM221" s="582">
        <v>0</v>
      </c>
      <c r="EN221" s="582">
        <v>0</v>
      </c>
      <c r="EO221" s="582">
        <v>0</v>
      </c>
      <c r="EP221" s="582"/>
      <c r="EQ221" s="582"/>
      <c r="ER221" s="582">
        <f>CK221+CQ221-EH221</f>
        <v>-0.4900000001071021</v>
      </c>
      <c r="ES221" s="582"/>
      <c r="ET221" s="585">
        <f>CQ221*0.18</f>
        <v>0</v>
      </c>
      <c r="EU221" s="582">
        <f>EH221*0.18</f>
        <v>113499.00576090001</v>
      </c>
      <c r="EV221" s="586">
        <v>2011</v>
      </c>
      <c r="EW221" s="587">
        <f>CQ221/$CQ$6</f>
        <v>0</v>
      </c>
      <c r="EX221" s="582">
        <f>SUMIF(GT221,$GT$13,CQ221)</f>
        <v>0</v>
      </c>
      <c r="EY221" s="582">
        <f>SUMIF(GT221,$GT$101,CQ221)</f>
        <v>0</v>
      </c>
      <c r="EZ221" s="582">
        <f>SUMIF(GT221,$GT$101,CQ221)</f>
        <v>0</v>
      </c>
      <c r="FA221" s="582">
        <f>DF221</f>
        <v>0</v>
      </c>
      <c r="FB221" s="582">
        <f>SUMIF(GT221,$GT$129,CQ221)</f>
        <v>0</v>
      </c>
      <c r="FC221" s="582"/>
      <c r="FD221" s="582">
        <f>SUMIF(GT221,$GT$104,CQ221)</f>
        <v>0</v>
      </c>
      <c r="FE221" s="582"/>
      <c r="FF221" s="582">
        <f>SUMIF(GT221,$GT$202,CQ221)</f>
        <v>0</v>
      </c>
      <c r="FG221" s="582"/>
      <c r="FH221" s="582"/>
      <c r="FI221" s="582"/>
      <c r="FJ221" s="582"/>
      <c r="FK221" s="582">
        <f>SUMIF(GU221,$GU$13,DF221)</f>
        <v>0</v>
      </c>
      <c r="FL221" s="582">
        <f>SUMIF(GU221,$GU$101,DF221)</f>
        <v>0</v>
      </c>
      <c r="FM221" s="582">
        <f>SUMIF(GU221,$GU$102,DF221)</f>
        <v>0</v>
      </c>
      <c r="FN221" s="582">
        <f>SUMIF(GU221,$GU$16,DF221)</f>
        <v>0</v>
      </c>
      <c r="FO221" s="582">
        <f>SUMIF(GU221,$GU$129,DF221)</f>
        <v>0</v>
      </c>
      <c r="FP221" s="582"/>
      <c r="FQ221" s="582">
        <f>SUMIF(GU221,$GU$97,DF221)</f>
        <v>0</v>
      </c>
      <c r="FR221" s="582"/>
      <c r="FS221" s="582">
        <f>SUMIF(GU221,$GU$205,DF221)</f>
        <v>0</v>
      </c>
      <c r="FT221" s="582"/>
      <c r="FU221" s="582"/>
      <c r="FV221" s="582"/>
      <c r="FW221" s="582"/>
      <c r="FX221" s="582"/>
      <c r="FY221" s="581" t="s">
        <v>417</v>
      </c>
      <c r="FZ221" s="582"/>
      <c r="GA221" s="582"/>
      <c r="GB221" s="582"/>
      <c r="GC221" s="582"/>
      <c r="GD221" s="582"/>
      <c r="GE221" s="582"/>
      <c r="GF221" s="599" t="s">
        <v>417</v>
      </c>
      <c r="GG221" s="582" t="s">
        <v>417</v>
      </c>
      <c r="GH221" s="582" t="s">
        <v>417</v>
      </c>
      <c r="GI221" s="582" t="s">
        <v>417</v>
      </c>
      <c r="GJ221" s="582" t="s">
        <v>417</v>
      </c>
      <c r="GK221" s="581"/>
      <c r="GL221" s="581" t="s">
        <v>418</v>
      </c>
      <c r="GM221" s="581" t="s">
        <v>497</v>
      </c>
      <c r="GN221" s="589">
        <v>6</v>
      </c>
      <c r="GO221" s="809">
        <v>6</v>
      </c>
      <c r="GP221" s="809" t="s">
        <v>440</v>
      </c>
      <c r="GQ221" s="685"/>
      <c r="GR221" s="1002"/>
      <c r="GS221" s="813" t="s">
        <v>409</v>
      </c>
      <c r="GT221" s="811">
        <v>4</v>
      </c>
      <c r="GU221" s="811">
        <v>4</v>
      </c>
      <c r="GV221" s="590"/>
      <c r="GW221" s="590"/>
      <c r="GX221" s="312">
        <v>2</v>
      </c>
      <c r="GY221" s="590"/>
      <c r="GZ221" s="590"/>
      <c r="HA221" s="812">
        <f>IF(GW221=1,AG221,0)</f>
        <v>0</v>
      </c>
      <c r="HB221" s="809">
        <f>IF(GW221=1,EH221,0)</f>
        <v>0</v>
      </c>
      <c r="HC221" s="811">
        <f>IF(GX221=2,AH221,0)</f>
        <v>5.15</v>
      </c>
      <c r="HD221" s="809">
        <f>IF(GX221=2,EH221,0)</f>
        <v>630550.03200500004</v>
      </c>
      <c r="HE221" s="812">
        <f>IF(GY221=3,AG221,0)</f>
        <v>0</v>
      </c>
      <c r="HF221" s="809">
        <f>IF(GY221=3,EH221,0)</f>
        <v>0</v>
      </c>
      <c r="HG221" s="811">
        <f>IF(GZ221=4,AH221,0)</f>
        <v>0</v>
      </c>
      <c r="HH221" s="809">
        <f>IF(GZ221=4,EH221,0)</f>
        <v>0</v>
      </c>
      <c r="HI221" s="591">
        <f t="shared" si="458"/>
        <v>0</v>
      </c>
      <c r="HL221" s="688">
        <f t="shared" si="457"/>
        <v>0</v>
      </c>
    </row>
    <row r="222" spans="1:220" s="592" customFormat="1" ht="24" outlineLevel="1">
      <c r="A222" s="578" t="s">
        <v>386</v>
      </c>
      <c r="B222" s="579"/>
      <c r="C222" s="580">
        <v>171</v>
      </c>
      <c r="D222" s="580"/>
      <c r="E222" s="580"/>
      <c r="F222" s="272" t="s">
        <v>403</v>
      </c>
      <c r="G222" s="270"/>
      <c r="H222" s="270"/>
      <c r="I222" s="270"/>
      <c r="J222" s="581">
        <v>2009</v>
      </c>
      <c r="K222" s="581">
        <v>2010</v>
      </c>
      <c r="L222" s="581" t="s">
        <v>418</v>
      </c>
      <c r="M222" s="581" t="s">
        <v>418</v>
      </c>
      <c r="N222" s="581" t="s">
        <v>417</v>
      </c>
      <c r="O222" s="581" t="s">
        <v>418</v>
      </c>
      <c r="P222" s="273" t="s">
        <v>1348</v>
      </c>
      <c r="Q222" s="273">
        <v>1</v>
      </c>
      <c r="R222" s="273" t="s">
        <v>417</v>
      </c>
      <c r="S222" s="273" t="s">
        <v>417</v>
      </c>
      <c r="T222" s="273" t="s">
        <v>417</v>
      </c>
      <c r="U222" s="582">
        <v>0</v>
      </c>
      <c r="V222" s="582">
        <v>17.3</v>
      </c>
      <c r="W222" s="582">
        <v>0</v>
      </c>
      <c r="X222" s="582">
        <v>0</v>
      </c>
      <c r="Y222" s="583">
        <v>0</v>
      </c>
      <c r="Z222" s="582">
        <v>17.295000000000002</v>
      </c>
      <c r="AA222" s="582">
        <v>0</v>
      </c>
      <c r="AB222" s="582">
        <v>0</v>
      </c>
      <c r="AC222" s="583">
        <v>0</v>
      </c>
      <c r="AD222" s="583">
        <v>17.295000000000002</v>
      </c>
      <c r="AE222" s="583">
        <v>0</v>
      </c>
      <c r="AF222" s="583">
        <v>0</v>
      </c>
      <c r="AG222" s="582">
        <f t="shared" ref="AG222:AJ223" si="501">Y222</f>
        <v>0</v>
      </c>
      <c r="AH222" s="582">
        <f t="shared" si="501"/>
        <v>17.295000000000002</v>
      </c>
      <c r="AI222" s="582">
        <f t="shared" si="501"/>
        <v>0</v>
      </c>
      <c r="AJ222" s="582">
        <f t="shared" si="501"/>
        <v>0</v>
      </c>
      <c r="AK222" s="582">
        <f>IF(EI222,Y222,0)</f>
        <v>0</v>
      </c>
      <c r="AL222" s="582">
        <f>IF(EI222,AH222,0)</f>
        <v>17.295000000000002</v>
      </c>
      <c r="AM222" s="582"/>
      <c r="AN222" s="582"/>
      <c r="AO222" s="582">
        <f>IF(EJ222,Y222,0)</f>
        <v>0</v>
      </c>
      <c r="AP222" s="582">
        <f>IF(EJ222,AH222,0)</f>
        <v>0</v>
      </c>
      <c r="AQ222" s="582"/>
      <c r="AR222" s="582"/>
      <c r="AS222" s="582">
        <f>IF(EK222,Y222,0)</f>
        <v>0</v>
      </c>
      <c r="AT222" s="582">
        <f>IF(EK222,AH222,0)</f>
        <v>0</v>
      </c>
      <c r="AU222" s="582"/>
      <c r="AV222" s="582"/>
      <c r="AW222" s="582">
        <f>IF(EL222,Y222,0)</f>
        <v>0</v>
      </c>
      <c r="AX222" s="582">
        <f>IF(EL222,AH222,0)</f>
        <v>0</v>
      </c>
      <c r="AY222" s="582"/>
      <c r="AZ222" s="582"/>
      <c r="BA222" s="582"/>
      <c r="BB222" s="582"/>
      <c r="BC222" s="582"/>
      <c r="BD222" s="582"/>
      <c r="BE222" s="582"/>
      <c r="BF222" s="582"/>
      <c r="BG222" s="582"/>
      <c r="BH222" s="582"/>
      <c r="BI222" s="582">
        <v>0</v>
      </c>
      <c r="BJ222" s="582">
        <v>0</v>
      </c>
      <c r="BK222" s="582"/>
      <c r="BL222" s="582"/>
      <c r="BM222" s="582">
        <v>0</v>
      </c>
      <c r="BN222" s="582">
        <v>17.295000000000002</v>
      </c>
      <c r="BO222" s="582">
        <v>0</v>
      </c>
      <c r="BP222" s="582">
        <v>0</v>
      </c>
      <c r="BQ222" s="582">
        <v>0</v>
      </c>
      <c r="BR222" s="582">
        <v>17.295000000000002</v>
      </c>
      <c r="BS222" s="582">
        <v>0</v>
      </c>
      <c r="BT222" s="582">
        <v>0</v>
      </c>
      <c r="BU222" s="582">
        <f>BV222+BW222+BX222+BY222</f>
        <v>1756848.3500980001</v>
      </c>
      <c r="BV222" s="582">
        <v>118818.24601199999</v>
      </c>
      <c r="BW222" s="582">
        <v>26940.449152542373</v>
      </c>
      <c r="BX222" s="582">
        <v>1513430.9890000001</v>
      </c>
      <c r="BY222" s="582">
        <v>97658.665933457669</v>
      </c>
      <c r="BZ222" s="582">
        <v>1756848.3500979999</v>
      </c>
      <c r="CA222" s="582"/>
      <c r="CB222" s="582"/>
      <c r="CC222" s="581" t="s">
        <v>426</v>
      </c>
      <c r="CD222" s="582"/>
      <c r="CE222" s="582"/>
      <c r="CF222" s="581"/>
      <c r="CG222" s="581"/>
      <c r="CH222" s="582"/>
      <c r="CI222" s="582"/>
      <c r="CJ222" s="582"/>
      <c r="CK222" s="582">
        <v>1756848.3500979999</v>
      </c>
      <c r="CL222" s="582"/>
      <c r="CM222" s="582"/>
      <c r="CN222" s="582"/>
      <c r="CO222" s="582">
        <v>1642806.0600979999</v>
      </c>
      <c r="CP222" s="582"/>
      <c r="CQ222" s="582"/>
      <c r="CR222" s="582"/>
      <c r="CS222" s="582"/>
      <c r="CT222" s="582"/>
      <c r="CU222" s="582"/>
      <c r="CV222" s="582"/>
      <c r="CW222" s="582"/>
      <c r="CX222" s="582"/>
      <c r="CY222" s="809">
        <f>CL222</f>
        <v>0</v>
      </c>
      <c r="CZ222" s="582"/>
      <c r="DA222" s="582"/>
      <c r="DB222" s="582">
        <v>13012.363115639891</v>
      </c>
      <c r="DC222" s="582">
        <v>0</v>
      </c>
      <c r="DD222" s="582">
        <v>1920071.4</v>
      </c>
      <c r="DE222" s="582"/>
      <c r="DF222" s="582"/>
      <c r="DG222" s="582"/>
      <c r="DH222" s="582"/>
      <c r="DI222" s="582"/>
      <c r="DJ222" s="582"/>
      <c r="DK222" s="582"/>
      <c r="DL222" s="582"/>
      <c r="DM222" s="582"/>
      <c r="DN222" s="582"/>
      <c r="DO222" s="582"/>
      <c r="DP222" s="582"/>
      <c r="DQ222" s="582">
        <v>0</v>
      </c>
      <c r="DR222" s="582">
        <v>0</v>
      </c>
      <c r="DS222" s="582">
        <v>0</v>
      </c>
      <c r="DT222" s="582"/>
      <c r="DU222" s="582"/>
      <c r="DV222" s="582"/>
      <c r="DW222" s="582"/>
      <c r="DX222" s="582"/>
      <c r="DY222" s="582"/>
      <c r="DZ222" s="582"/>
      <c r="EA222" s="582"/>
      <c r="EB222" s="582"/>
      <c r="EC222" s="582"/>
      <c r="ED222" s="582">
        <f>CQ222*1.18+DB222-DC222-DF222</f>
        <v>13012.363115639891</v>
      </c>
      <c r="EE222" s="582"/>
      <c r="EF222" s="582"/>
      <c r="EG222" s="582">
        <v>1756848.3500979999</v>
      </c>
      <c r="EH222" s="582">
        <f>EI222+EJ222+EK222+EL222</f>
        <v>1756848.3500979999</v>
      </c>
      <c r="EI222" s="582">
        <v>1756848.3500979999</v>
      </c>
      <c r="EJ222" s="582"/>
      <c r="EK222" s="582"/>
      <c r="EL222" s="582"/>
      <c r="EM222" s="582">
        <v>0</v>
      </c>
      <c r="EN222" s="582">
        <v>0</v>
      </c>
      <c r="EO222" s="582">
        <v>0</v>
      </c>
      <c r="EP222" s="582"/>
      <c r="EQ222" s="582"/>
      <c r="ER222" s="582">
        <f>CK222+CQ222-EH222</f>
        <v>0</v>
      </c>
      <c r="ES222" s="582"/>
      <c r="ET222" s="585">
        <f>CQ222*0.18</f>
        <v>0</v>
      </c>
      <c r="EU222" s="582">
        <f>EH222*0.18</f>
        <v>316232.70301763999</v>
      </c>
      <c r="EV222" s="586">
        <v>2011</v>
      </c>
      <c r="EW222" s="587">
        <f>CQ222/$CQ$6</f>
        <v>0</v>
      </c>
      <c r="EX222" s="582">
        <f>SUMIF(GT222,$GT$13,CQ222)</f>
        <v>0</v>
      </c>
      <c r="EY222" s="582">
        <f>SUMIF(GT222,$GT$101,CQ222)</f>
        <v>0</v>
      </c>
      <c r="EZ222" s="582">
        <f>SUMIF(GT222,$GT$101,CQ222)</f>
        <v>0</v>
      </c>
      <c r="FA222" s="582">
        <f>DF222</f>
        <v>0</v>
      </c>
      <c r="FB222" s="582">
        <f>SUMIF(GT222,$GT$129,CQ222)</f>
        <v>0</v>
      </c>
      <c r="FC222" s="582"/>
      <c r="FD222" s="582">
        <f>SUMIF(GT222,$GT$104,CQ222)</f>
        <v>0</v>
      </c>
      <c r="FE222" s="582"/>
      <c r="FF222" s="582">
        <f>SUMIF(GT222,$GT$202,CQ222)</f>
        <v>0</v>
      </c>
      <c r="FG222" s="582"/>
      <c r="FH222" s="582"/>
      <c r="FI222" s="582"/>
      <c r="FJ222" s="582"/>
      <c r="FK222" s="582">
        <f>SUMIF(GU222,$GU$13,DF222)</f>
        <v>0</v>
      </c>
      <c r="FL222" s="582">
        <f>SUMIF(GU222,$GU$101,DF222)</f>
        <v>0</v>
      </c>
      <c r="FM222" s="582">
        <f>SUMIF(GU222,$GU$102,DF222)</f>
        <v>0</v>
      </c>
      <c r="FN222" s="582">
        <f>SUMIF(GU222,$GU$16,DF222)</f>
        <v>0</v>
      </c>
      <c r="FO222" s="582">
        <f>SUMIF(GU222,$GU$129,DF222)</f>
        <v>0</v>
      </c>
      <c r="FP222" s="582"/>
      <c r="FQ222" s="582">
        <f>SUMIF(GU222,$GU$97,DF222)</f>
        <v>0</v>
      </c>
      <c r="FR222" s="582"/>
      <c r="FS222" s="582">
        <f>SUMIF(GU222,$GU$205,DF222)</f>
        <v>0</v>
      </c>
      <c r="FT222" s="582"/>
      <c r="FU222" s="582"/>
      <c r="FV222" s="582"/>
      <c r="FW222" s="582"/>
      <c r="FX222" s="582"/>
      <c r="FY222" s="581" t="s">
        <v>417</v>
      </c>
      <c r="FZ222" s="582"/>
      <c r="GA222" s="582"/>
      <c r="GB222" s="582"/>
      <c r="GC222" s="582"/>
      <c r="GD222" s="582"/>
      <c r="GE222" s="582"/>
      <c r="GF222" s="599" t="s">
        <v>417</v>
      </c>
      <c r="GG222" s="582" t="s">
        <v>417</v>
      </c>
      <c r="GH222" s="582" t="s">
        <v>417</v>
      </c>
      <c r="GI222" s="582" t="s">
        <v>417</v>
      </c>
      <c r="GJ222" s="582" t="s">
        <v>417</v>
      </c>
      <c r="GK222" s="581"/>
      <c r="GL222" s="581" t="s">
        <v>418</v>
      </c>
      <c r="GM222" s="581" t="s">
        <v>497</v>
      </c>
      <c r="GN222" s="589">
        <v>6</v>
      </c>
      <c r="GO222" s="809">
        <v>6</v>
      </c>
      <c r="GP222" s="809" t="s">
        <v>440</v>
      </c>
      <c r="GQ222" s="685"/>
      <c r="GR222" s="1002"/>
      <c r="GS222" s="813" t="s">
        <v>409</v>
      </c>
      <c r="GT222" s="811">
        <v>4</v>
      </c>
      <c r="GU222" s="811">
        <v>4</v>
      </c>
      <c r="GV222" s="590"/>
      <c r="GW222" s="590"/>
      <c r="GX222" s="312">
        <v>2</v>
      </c>
      <c r="GY222" s="590"/>
      <c r="GZ222" s="590"/>
      <c r="HA222" s="812">
        <f>IF(GW222=1,AG222,0)</f>
        <v>0</v>
      </c>
      <c r="HB222" s="809">
        <f>IF(GW222=1,EH222,0)</f>
        <v>0</v>
      </c>
      <c r="HC222" s="811">
        <f>IF(GX222=2,AH222,0)</f>
        <v>17.295000000000002</v>
      </c>
      <c r="HD222" s="809">
        <f>IF(GX222=2,EH222,0)</f>
        <v>1756848.3500979999</v>
      </c>
      <c r="HE222" s="812">
        <f>IF(GY222=3,AG222,0)</f>
        <v>0</v>
      </c>
      <c r="HF222" s="809">
        <f>IF(GY222=3,EH222,0)</f>
        <v>0</v>
      </c>
      <c r="HG222" s="811">
        <f>IF(GZ222=4,AH222,0)</f>
        <v>0</v>
      </c>
      <c r="HH222" s="809">
        <f>IF(GZ222=4,EH222,0)</f>
        <v>0</v>
      </c>
      <c r="HI222" s="591">
        <f>Y222-HA222-HE222</f>
        <v>0</v>
      </c>
      <c r="HL222" s="688">
        <f>EG222-EH222</f>
        <v>0</v>
      </c>
    </row>
    <row r="223" spans="1:220" s="592" customFormat="1" ht="48" outlineLevel="1">
      <c r="A223" s="578" t="s">
        <v>386</v>
      </c>
      <c r="B223" s="579"/>
      <c r="C223" s="580">
        <v>172</v>
      </c>
      <c r="D223" s="580"/>
      <c r="E223" s="580"/>
      <c r="F223" s="268" t="s">
        <v>255</v>
      </c>
      <c r="G223" s="270"/>
      <c r="H223" s="270"/>
      <c r="I223" s="270"/>
      <c r="J223" s="581">
        <v>2010</v>
      </c>
      <c r="K223" s="581">
        <v>2011</v>
      </c>
      <c r="L223" s="581" t="s">
        <v>417</v>
      </c>
      <c r="M223" s="581" t="s">
        <v>417</v>
      </c>
      <c r="N223" s="581" t="s">
        <v>417</v>
      </c>
      <c r="O223" s="581" t="s">
        <v>417</v>
      </c>
      <c r="P223" s="273" t="s">
        <v>1347</v>
      </c>
      <c r="Q223" s="273">
        <v>2</v>
      </c>
      <c r="R223" s="273" t="s">
        <v>417</v>
      </c>
      <c r="S223" s="273" t="s">
        <v>417</v>
      </c>
      <c r="T223" s="273" t="s">
        <v>417</v>
      </c>
      <c r="U223" s="582"/>
      <c r="V223" s="582">
        <v>0.59</v>
      </c>
      <c r="W223" s="582"/>
      <c r="X223" s="582"/>
      <c r="Y223" s="583"/>
      <c r="Z223" s="582">
        <v>0.59</v>
      </c>
      <c r="AA223" s="582"/>
      <c r="AB223" s="582"/>
      <c r="AC223" s="583"/>
      <c r="AD223" s="583">
        <v>0.59</v>
      </c>
      <c r="AE223" s="583"/>
      <c r="AF223" s="583"/>
      <c r="AG223" s="582">
        <f t="shared" si="501"/>
        <v>0</v>
      </c>
      <c r="AH223" s="582">
        <f t="shared" si="501"/>
        <v>0.59</v>
      </c>
      <c r="AI223" s="582">
        <f t="shared" si="501"/>
        <v>0</v>
      </c>
      <c r="AJ223" s="582">
        <f t="shared" si="501"/>
        <v>0</v>
      </c>
      <c r="AK223" s="582">
        <f>IF(EI223,Y223,0)</f>
        <v>0</v>
      </c>
      <c r="AL223" s="582">
        <f>IF(EI223,AH223,0)</f>
        <v>0</v>
      </c>
      <c r="AM223" s="582"/>
      <c r="AN223" s="582"/>
      <c r="AO223" s="582">
        <f>IF(EJ223,Y223,0)</f>
        <v>0</v>
      </c>
      <c r="AP223" s="582">
        <f>IF(EJ223,AH223,0)</f>
        <v>0.59</v>
      </c>
      <c r="AQ223" s="582"/>
      <c r="AR223" s="582"/>
      <c r="AS223" s="582">
        <f>IF(EK223,Y223,0)</f>
        <v>0</v>
      </c>
      <c r="AT223" s="582">
        <f>IF(EK223,AH223,0)</f>
        <v>0</v>
      </c>
      <c r="AU223" s="582"/>
      <c r="AV223" s="582"/>
      <c r="AW223" s="582">
        <f>IF(EL223,Y223,0)</f>
        <v>0</v>
      </c>
      <c r="AX223" s="582">
        <f>IF(EL223,AH223,0)</f>
        <v>0</v>
      </c>
      <c r="AY223" s="582"/>
      <c r="AZ223" s="582"/>
      <c r="BA223" s="582"/>
      <c r="BB223" s="582"/>
      <c r="BC223" s="582"/>
      <c r="BD223" s="582"/>
      <c r="BE223" s="582"/>
      <c r="BF223" s="582"/>
      <c r="BG223" s="582"/>
      <c r="BH223" s="582"/>
      <c r="BI223" s="582">
        <v>0</v>
      </c>
      <c r="BJ223" s="582">
        <v>0</v>
      </c>
      <c r="BK223" s="582"/>
      <c r="BL223" s="582"/>
      <c r="BM223" s="582"/>
      <c r="BN223" s="582"/>
      <c r="BO223" s="582"/>
      <c r="BP223" s="582"/>
      <c r="BQ223" s="582"/>
      <c r="BR223" s="582"/>
      <c r="BS223" s="582"/>
      <c r="BT223" s="582"/>
      <c r="BU223" s="582">
        <f>BV223+BW223+BX223+BY223</f>
        <v>31563.913789830513</v>
      </c>
      <c r="BV223" s="582">
        <v>2118.6440677966102</v>
      </c>
      <c r="BW223" s="582">
        <v>493.52888135593224</v>
      </c>
      <c r="BX223" s="582">
        <v>25631.513847457631</v>
      </c>
      <c r="BY223" s="582">
        <v>3320.226993220339</v>
      </c>
      <c r="BZ223" s="582">
        <v>31563.913789830513</v>
      </c>
      <c r="CA223" s="582"/>
      <c r="CB223" s="582"/>
      <c r="CC223" s="581" t="s">
        <v>425</v>
      </c>
      <c r="CD223" s="582">
        <v>46.4</v>
      </c>
      <c r="CE223" s="582">
        <v>149870</v>
      </c>
      <c r="CF223" s="581">
        <v>2.8</v>
      </c>
      <c r="CG223" s="581">
        <v>3.7</v>
      </c>
      <c r="CH223" s="582"/>
      <c r="CI223" s="582"/>
      <c r="CJ223" s="582"/>
      <c r="CK223" s="582">
        <f>1529.94</f>
        <v>1529.94</v>
      </c>
      <c r="CL223" s="582">
        <v>0</v>
      </c>
      <c r="CM223" s="582">
        <v>30033.973999999998</v>
      </c>
      <c r="CN223" s="582">
        <v>30033.974576271186</v>
      </c>
      <c r="CO223" s="582"/>
      <c r="CP223" s="582">
        <v>30033.973999999998</v>
      </c>
      <c r="CQ223" s="582">
        <f>CR223+CS223+CT223+CU223</f>
        <v>30033.973999999998</v>
      </c>
      <c r="CR223" s="582"/>
      <c r="CS223" s="582">
        <v>30033.973999999998</v>
      </c>
      <c r="CT223" s="582"/>
      <c r="CU223" s="582"/>
      <c r="CV223" s="582">
        <v>0</v>
      </c>
      <c r="CW223" s="582">
        <v>0</v>
      </c>
      <c r="CX223" s="582">
        <v>0</v>
      </c>
      <c r="CY223" s="809">
        <f>CL223</f>
        <v>0</v>
      </c>
      <c r="CZ223" s="582"/>
      <c r="DA223" s="582"/>
      <c r="DB223" s="582">
        <v>0</v>
      </c>
      <c r="DC223" s="582">
        <v>0</v>
      </c>
      <c r="DD223" s="582"/>
      <c r="DE223" s="582">
        <v>35440.089999999997</v>
      </c>
      <c r="DF223" s="582">
        <f>DJ223+DL223+DN223+DO223</f>
        <v>35440.089999999997</v>
      </c>
      <c r="DG223" s="582"/>
      <c r="DH223" s="582"/>
      <c r="DI223" s="582"/>
      <c r="DJ223" s="582"/>
      <c r="DK223" s="582"/>
      <c r="DL223" s="582">
        <v>35440.089999999997</v>
      </c>
      <c r="DM223" s="582"/>
      <c r="DN223" s="582"/>
      <c r="DO223" s="582"/>
      <c r="DP223" s="582"/>
      <c r="DQ223" s="582">
        <v>0</v>
      </c>
      <c r="DR223" s="582">
        <v>0</v>
      </c>
      <c r="DS223" s="582">
        <v>0</v>
      </c>
      <c r="DT223" s="582"/>
      <c r="DU223" s="582"/>
      <c r="DV223" s="582"/>
      <c r="DW223" s="582"/>
      <c r="DX223" s="582">
        <v>35440.089999999997</v>
      </c>
      <c r="DY223" s="582">
        <v>15239.238699999998</v>
      </c>
      <c r="DZ223" s="582"/>
      <c r="EA223" s="582"/>
      <c r="EB223" s="582"/>
      <c r="EC223" s="582"/>
      <c r="ED223" s="582">
        <v>0</v>
      </c>
      <c r="EE223" s="582"/>
      <c r="EF223" s="582"/>
      <c r="EG223" s="582">
        <v>31563.913789830513</v>
      </c>
      <c r="EH223" s="582">
        <f>EI223+EJ223+EK223+EL223</f>
        <v>31563.913789830513</v>
      </c>
      <c r="EI223" s="582"/>
      <c r="EJ223" s="582">
        <v>31563.913789830513</v>
      </c>
      <c r="EK223" s="582"/>
      <c r="EL223" s="582"/>
      <c r="EM223" s="582">
        <v>0</v>
      </c>
      <c r="EN223" s="582">
        <v>0</v>
      </c>
      <c r="EO223" s="582">
        <v>0</v>
      </c>
      <c r="EP223" s="582"/>
      <c r="EQ223" s="582"/>
      <c r="ER223" s="582">
        <f>CK223+CQ223-EH223</f>
        <v>2.1016948448959738E-4</v>
      </c>
      <c r="ES223" s="584"/>
      <c r="ET223" s="585">
        <f>CQ223*0.18</f>
        <v>5406.1153199999999</v>
      </c>
      <c r="EU223" s="582">
        <f>EH223*0.18</f>
        <v>5681.5044821694919</v>
      </c>
      <c r="EV223" s="586">
        <v>2011</v>
      </c>
      <c r="EW223" s="587">
        <f>CQ223/$CQ$6</f>
        <v>3.278057971901437E-3</v>
      </c>
      <c r="EX223" s="582">
        <f>SUMIF(GT223,$GT$13,CQ223)</f>
        <v>0</v>
      </c>
      <c r="EY223" s="582">
        <f>SUMIF(GT223,$GT$101,CQ223)</f>
        <v>0</v>
      </c>
      <c r="EZ223" s="582">
        <f>SUMIF(GT223,$GT$101,CQ223)</f>
        <v>0</v>
      </c>
      <c r="FA223" s="582">
        <f>CQ223</f>
        <v>30033.973999999998</v>
      </c>
      <c r="FB223" s="582">
        <f>SUMIF(GT223,$GT$129,CQ223)</f>
        <v>0</v>
      </c>
      <c r="FC223" s="582"/>
      <c r="FD223" s="582">
        <f>SUMIF(GT223,$GT$104,CQ223)</f>
        <v>0</v>
      </c>
      <c r="FE223" s="582"/>
      <c r="FF223" s="582">
        <f>SUMIF(GT223,$GT$202,CQ223)</f>
        <v>0</v>
      </c>
      <c r="FG223" s="582"/>
      <c r="FH223" s="582"/>
      <c r="FI223" s="582"/>
      <c r="FJ223" s="582"/>
      <c r="FK223" s="582">
        <f>SUMIF(GU223,$GU$13,DF223)</f>
        <v>0</v>
      </c>
      <c r="FL223" s="582">
        <f>SUMIF(GU223,$GU$101,DF223)</f>
        <v>0</v>
      </c>
      <c r="FM223" s="582">
        <f>SUMIF(GU223,$GU$102,DF223)</f>
        <v>0</v>
      </c>
      <c r="FN223" s="582">
        <f>SUMIF(GU223,$GU$16,DF223)</f>
        <v>35440.089999999997</v>
      </c>
      <c r="FO223" s="582">
        <f>SUMIF(GU223,$GU$129,DF223)</f>
        <v>0</v>
      </c>
      <c r="FP223" s="582"/>
      <c r="FQ223" s="582">
        <f>SUMIF(GU223,$GU$97,DF223)</f>
        <v>0</v>
      </c>
      <c r="FR223" s="582"/>
      <c r="FS223" s="582">
        <f>SUMIF(GU223,$GU$205,DF223)</f>
        <v>0</v>
      </c>
      <c r="FT223" s="582"/>
      <c r="FU223" s="582"/>
      <c r="FV223" s="582"/>
      <c r="FW223" s="582"/>
      <c r="FX223" s="582"/>
      <c r="FY223" s="581" t="s">
        <v>417</v>
      </c>
      <c r="FZ223" s="582"/>
      <c r="GA223" s="582"/>
      <c r="GB223" s="582"/>
      <c r="GC223" s="582"/>
      <c r="GD223" s="582"/>
      <c r="GE223" s="582"/>
      <c r="GF223" s="588"/>
      <c r="GG223" s="581"/>
      <c r="GH223" s="581"/>
      <c r="GI223" s="581"/>
      <c r="GJ223" s="581"/>
      <c r="GK223" s="581"/>
      <c r="GL223" s="581"/>
      <c r="GM223" s="581" t="s">
        <v>497</v>
      </c>
      <c r="GN223" s="589">
        <v>6</v>
      </c>
      <c r="GO223" s="809">
        <v>6</v>
      </c>
      <c r="GP223" s="809" t="s">
        <v>1062</v>
      </c>
      <c r="GQ223" s="810"/>
      <c r="GR223" s="1002"/>
      <c r="GS223" s="813" t="s">
        <v>409</v>
      </c>
      <c r="GT223" s="811">
        <v>4</v>
      </c>
      <c r="GU223" s="811">
        <v>4</v>
      </c>
      <c r="GV223" s="590"/>
      <c r="GW223" s="590"/>
      <c r="GX223" s="312">
        <v>2</v>
      </c>
      <c r="GY223" s="590"/>
      <c r="GZ223" s="590"/>
      <c r="HA223" s="812">
        <f>IF(GW223=1,AG223,0)</f>
        <v>0</v>
      </c>
      <c r="HB223" s="811">
        <f>IF(GW223=1,EH223,0)</f>
        <v>0</v>
      </c>
      <c r="HC223" s="811">
        <f>IF(GX223=2,AH223,0)</f>
        <v>0.59</v>
      </c>
      <c r="HD223" s="809">
        <f>IF(GX223=2,EH223,0)</f>
        <v>31563.913789830513</v>
      </c>
      <c r="HE223" s="812">
        <f>IF(GY223=3,AG223,0)</f>
        <v>0</v>
      </c>
      <c r="HF223" s="809">
        <f>IF(GY223=3,EH223,0)</f>
        <v>0</v>
      </c>
      <c r="HG223" s="811">
        <f>IF(GZ223=4,AH223,0)</f>
        <v>0</v>
      </c>
      <c r="HH223" s="809">
        <f>IF(GZ223=4,EH223,0)</f>
        <v>0</v>
      </c>
      <c r="HI223" s="591">
        <f>Y223-HA223-HE223</f>
        <v>0</v>
      </c>
      <c r="HL223" s="1019">
        <f>EG223-EH223</f>
        <v>0</v>
      </c>
    </row>
    <row r="224" spans="1:220" s="576" customFormat="1">
      <c r="A224" s="550">
        <v>0</v>
      </c>
      <c r="B224" s="573" t="s">
        <v>536</v>
      </c>
      <c r="C224" s="574"/>
      <c r="D224" s="574"/>
      <c r="E224" s="574"/>
      <c r="F224" s="577" t="s">
        <v>795</v>
      </c>
      <c r="G224" s="577"/>
      <c r="H224" s="577"/>
      <c r="I224" s="577"/>
      <c r="J224" s="565"/>
      <c r="K224" s="565"/>
      <c r="L224" s="566"/>
      <c r="M224" s="566"/>
      <c r="N224" s="566"/>
      <c r="O224" s="566"/>
      <c r="P224" s="936"/>
      <c r="Q224" s="936"/>
      <c r="R224" s="936"/>
      <c r="S224" s="936"/>
      <c r="T224" s="936"/>
      <c r="U224" s="566"/>
      <c r="V224" s="566"/>
      <c r="W224" s="566"/>
      <c r="X224" s="566"/>
      <c r="Y224" s="567"/>
      <c r="Z224" s="566"/>
      <c r="AA224" s="566"/>
      <c r="AB224" s="566"/>
      <c r="AC224" s="567"/>
      <c r="AD224" s="567"/>
      <c r="AE224" s="567"/>
      <c r="AF224" s="567"/>
      <c r="AG224" s="566"/>
      <c r="AH224" s="566"/>
      <c r="AI224" s="566"/>
      <c r="AJ224" s="566"/>
      <c r="AK224" s="566"/>
      <c r="AL224" s="566"/>
      <c r="AM224" s="566"/>
      <c r="AN224" s="566"/>
      <c r="AO224" s="566"/>
      <c r="AP224" s="566"/>
      <c r="AQ224" s="566"/>
      <c r="AR224" s="566"/>
      <c r="AS224" s="566"/>
      <c r="AT224" s="566"/>
      <c r="AU224" s="566"/>
      <c r="AV224" s="566"/>
      <c r="AW224" s="566"/>
      <c r="AX224" s="566"/>
      <c r="AY224" s="566"/>
      <c r="AZ224" s="566"/>
      <c r="BA224" s="566"/>
      <c r="BB224" s="566"/>
      <c r="BC224" s="566"/>
      <c r="BD224" s="566"/>
      <c r="BE224" s="566"/>
      <c r="BF224" s="566"/>
      <c r="BG224" s="566"/>
      <c r="BH224" s="566"/>
      <c r="BI224" s="566"/>
      <c r="BJ224" s="566"/>
      <c r="BK224" s="566"/>
      <c r="BL224" s="566"/>
      <c r="BM224" s="566"/>
      <c r="BN224" s="566"/>
      <c r="BO224" s="566"/>
      <c r="BP224" s="566"/>
      <c r="BQ224" s="566"/>
      <c r="BR224" s="566"/>
      <c r="BS224" s="566"/>
      <c r="BT224" s="566"/>
      <c r="BU224" s="566"/>
      <c r="BV224" s="566"/>
      <c r="BW224" s="566"/>
      <c r="BX224" s="566"/>
      <c r="BY224" s="566"/>
      <c r="BZ224" s="566"/>
      <c r="CA224" s="566"/>
      <c r="CB224" s="566"/>
      <c r="CC224" s="565"/>
      <c r="CD224" s="566"/>
      <c r="CE224" s="566"/>
      <c r="CF224" s="565"/>
      <c r="CG224" s="565"/>
      <c r="CH224" s="566"/>
      <c r="CI224" s="566"/>
      <c r="CJ224" s="566"/>
      <c r="CK224" s="566"/>
      <c r="CL224" s="566"/>
      <c r="CM224" s="566"/>
      <c r="CN224" s="566"/>
      <c r="CO224" s="566"/>
      <c r="CP224" s="566"/>
      <c r="CQ224" s="566"/>
      <c r="CR224" s="566"/>
      <c r="CS224" s="566"/>
      <c r="CT224" s="566"/>
      <c r="CU224" s="566"/>
      <c r="CV224" s="566"/>
      <c r="CW224" s="566"/>
      <c r="CX224" s="566"/>
      <c r="CY224" s="566"/>
      <c r="CZ224" s="566"/>
      <c r="DA224" s="566"/>
      <c r="DB224" s="566"/>
      <c r="DC224" s="566"/>
      <c r="DD224" s="566"/>
      <c r="DE224" s="566"/>
      <c r="DF224" s="566"/>
      <c r="DG224" s="566"/>
      <c r="DH224" s="566"/>
      <c r="DI224" s="566"/>
      <c r="DJ224" s="566"/>
      <c r="DK224" s="566"/>
      <c r="DL224" s="566"/>
      <c r="DM224" s="566"/>
      <c r="DN224" s="566"/>
      <c r="DO224" s="566"/>
      <c r="DP224" s="566"/>
      <c r="DQ224" s="566"/>
      <c r="DR224" s="566"/>
      <c r="DS224" s="566"/>
      <c r="DT224" s="566"/>
      <c r="DU224" s="566"/>
      <c r="DV224" s="566"/>
      <c r="DW224" s="566"/>
      <c r="DX224" s="566"/>
      <c r="DY224" s="566"/>
      <c r="DZ224" s="566"/>
      <c r="EA224" s="566"/>
      <c r="EB224" s="566"/>
      <c r="EC224" s="566"/>
      <c r="ED224" s="566"/>
      <c r="EE224" s="566"/>
      <c r="EF224" s="566"/>
      <c r="EG224" s="566"/>
      <c r="EH224" s="566"/>
      <c r="EI224" s="566"/>
      <c r="EJ224" s="566"/>
      <c r="EK224" s="566"/>
      <c r="EL224" s="566"/>
      <c r="EM224" s="566"/>
      <c r="EN224" s="566"/>
      <c r="EO224" s="566"/>
      <c r="EP224" s="566"/>
      <c r="EQ224" s="566"/>
      <c r="ER224" s="566"/>
      <c r="ES224" s="566"/>
      <c r="ET224" s="566"/>
      <c r="EU224" s="566"/>
      <c r="EV224" s="566"/>
      <c r="EW224" s="568"/>
      <c r="EX224" s="566"/>
      <c r="EY224" s="566"/>
      <c r="EZ224" s="566"/>
      <c r="FA224" s="566"/>
      <c r="FB224" s="566"/>
      <c r="FC224" s="566"/>
      <c r="FD224" s="566"/>
      <c r="FE224" s="566"/>
      <c r="FF224" s="566"/>
      <c r="FG224" s="566"/>
      <c r="FH224" s="566"/>
      <c r="FI224" s="566"/>
      <c r="FJ224" s="566"/>
      <c r="FK224" s="566"/>
      <c r="FL224" s="566"/>
      <c r="FM224" s="566"/>
      <c r="FN224" s="566"/>
      <c r="FO224" s="566"/>
      <c r="FP224" s="566"/>
      <c r="FQ224" s="566"/>
      <c r="FR224" s="566"/>
      <c r="FS224" s="566"/>
      <c r="FT224" s="566"/>
      <c r="FU224" s="566"/>
      <c r="FV224" s="566"/>
      <c r="FW224" s="566"/>
      <c r="FX224" s="566"/>
      <c r="FY224" s="566"/>
      <c r="FZ224" s="566"/>
      <c r="GA224" s="566"/>
      <c r="GB224" s="566"/>
      <c r="GC224" s="566"/>
      <c r="GD224" s="566"/>
      <c r="GE224" s="566"/>
      <c r="GF224" s="569"/>
      <c r="GG224" s="566"/>
      <c r="GH224" s="566"/>
      <c r="GI224" s="566"/>
      <c r="GJ224" s="566"/>
      <c r="GK224" s="565"/>
      <c r="GL224" s="565"/>
      <c r="GM224" s="565"/>
      <c r="GN224" s="570"/>
      <c r="GO224" s="571"/>
      <c r="GP224" s="571"/>
      <c r="GQ224" s="684"/>
      <c r="GR224" s="1001"/>
      <c r="GS224" s="575"/>
      <c r="GT224" s="596"/>
      <c r="GU224" s="596"/>
      <c r="GV224" s="575"/>
      <c r="GW224" s="575"/>
      <c r="GX224" s="575"/>
      <c r="GY224" s="575"/>
      <c r="GZ224" s="575"/>
      <c r="HA224" s="572"/>
      <c r="HB224" s="565"/>
      <c r="HC224" s="565"/>
      <c r="HD224" s="565"/>
      <c r="HE224" s="572"/>
      <c r="HF224" s="565"/>
      <c r="HG224" s="565"/>
      <c r="HH224" s="565"/>
      <c r="HI224" s="591">
        <f t="shared" si="458"/>
        <v>0</v>
      </c>
      <c r="HL224" s="688">
        <f t="shared" si="457"/>
        <v>0</v>
      </c>
    </row>
    <row r="225" spans="1:256" s="576" customFormat="1">
      <c r="A225" s="550">
        <v>0</v>
      </c>
      <c r="B225" s="573" t="s">
        <v>537</v>
      </c>
      <c r="C225" s="574"/>
      <c r="D225" s="574"/>
      <c r="E225" s="574"/>
      <c r="F225" s="577" t="s">
        <v>796</v>
      </c>
      <c r="G225" s="577"/>
      <c r="H225" s="577"/>
      <c r="I225" s="577"/>
      <c r="J225" s="565"/>
      <c r="K225" s="565"/>
      <c r="L225" s="566"/>
      <c r="M225" s="566"/>
      <c r="N225" s="566"/>
      <c r="O225" s="566"/>
      <c r="P225" s="936"/>
      <c r="Q225" s="936"/>
      <c r="R225" s="936"/>
      <c r="S225" s="936"/>
      <c r="T225" s="936"/>
      <c r="U225" s="566"/>
      <c r="V225" s="566"/>
      <c r="W225" s="566"/>
      <c r="X225" s="566"/>
      <c r="Y225" s="567"/>
      <c r="Z225" s="566"/>
      <c r="AA225" s="566"/>
      <c r="AB225" s="566"/>
      <c r="AC225" s="567"/>
      <c r="AD225" s="567"/>
      <c r="AE225" s="567"/>
      <c r="AF225" s="567"/>
      <c r="AG225" s="566"/>
      <c r="AH225" s="566"/>
      <c r="AI225" s="566"/>
      <c r="AJ225" s="566"/>
      <c r="AK225" s="566"/>
      <c r="AL225" s="566"/>
      <c r="AM225" s="566"/>
      <c r="AN225" s="566"/>
      <c r="AO225" s="566"/>
      <c r="AP225" s="566"/>
      <c r="AQ225" s="566"/>
      <c r="AR225" s="566"/>
      <c r="AS225" s="566"/>
      <c r="AT225" s="566"/>
      <c r="AU225" s="566"/>
      <c r="AV225" s="566"/>
      <c r="AW225" s="566"/>
      <c r="AX225" s="566"/>
      <c r="AY225" s="566"/>
      <c r="AZ225" s="566"/>
      <c r="BA225" s="566"/>
      <c r="BB225" s="566"/>
      <c r="BC225" s="566"/>
      <c r="BD225" s="566"/>
      <c r="BE225" s="566"/>
      <c r="BF225" s="566"/>
      <c r="BG225" s="566"/>
      <c r="BH225" s="566"/>
      <c r="BI225" s="566"/>
      <c r="BJ225" s="566"/>
      <c r="BK225" s="566"/>
      <c r="BL225" s="566"/>
      <c r="BM225" s="566"/>
      <c r="BN225" s="566"/>
      <c r="BO225" s="566"/>
      <c r="BP225" s="566"/>
      <c r="BQ225" s="566"/>
      <c r="BR225" s="566"/>
      <c r="BS225" s="566"/>
      <c r="BT225" s="566"/>
      <c r="BU225" s="566"/>
      <c r="BV225" s="566"/>
      <c r="BW225" s="566"/>
      <c r="BX225" s="566"/>
      <c r="BY225" s="566"/>
      <c r="BZ225" s="566"/>
      <c r="CA225" s="566"/>
      <c r="CB225" s="566"/>
      <c r="CC225" s="565"/>
      <c r="CD225" s="566"/>
      <c r="CE225" s="566"/>
      <c r="CF225" s="565"/>
      <c r="CG225" s="565"/>
      <c r="CH225" s="566"/>
      <c r="CI225" s="566"/>
      <c r="CJ225" s="566"/>
      <c r="CK225" s="566"/>
      <c r="CL225" s="566"/>
      <c r="CM225" s="566"/>
      <c r="CN225" s="566"/>
      <c r="CO225" s="566"/>
      <c r="CP225" s="566"/>
      <c r="CQ225" s="566"/>
      <c r="CR225" s="566"/>
      <c r="CS225" s="566"/>
      <c r="CT225" s="566"/>
      <c r="CU225" s="566"/>
      <c r="CV225" s="566"/>
      <c r="CW225" s="566"/>
      <c r="CX225" s="566"/>
      <c r="CY225" s="566"/>
      <c r="CZ225" s="566"/>
      <c r="DA225" s="566"/>
      <c r="DB225" s="566"/>
      <c r="DC225" s="566"/>
      <c r="DD225" s="566"/>
      <c r="DE225" s="566"/>
      <c r="DF225" s="566"/>
      <c r="DG225" s="566"/>
      <c r="DH225" s="566"/>
      <c r="DI225" s="566"/>
      <c r="DJ225" s="566"/>
      <c r="DK225" s="566"/>
      <c r="DL225" s="566"/>
      <c r="DM225" s="566"/>
      <c r="DN225" s="566"/>
      <c r="DO225" s="566"/>
      <c r="DP225" s="566"/>
      <c r="DQ225" s="566"/>
      <c r="DR225" s="566"/>
      <c r="DS225" s="566"/>
      <c r="DT225" s="566"/>
      <c r="DU225" s="566"/>
      <c r="DV225" s="566"/>
      <c r="DW225" s="566"/>
      <c r="DX225" s="566"/>
      <c r="DY225" s="566"/>
      <c r="DZ225" s="566"/>
      <c r="EA225" s="566"/>
      <c r="EB225" s="566"/>
      <c r="EC225" s="566"/>
      <c r="ED225" s="566"/>
      <c r="EE225" s="566"/>
      <c r="EF225" s="566"/>
      <c r="EG225" s="566"/>
      <c r="EH225" s="566"/>
      <c r="EI225" s="566"/>
      <c r="EJ225" s="566"/>
      <c r="EK225" s="566"/>
      <c r="EL225" s="566"/>
      <c r="EM225" s="566"/>
      <c r="EN225" s="566"/>
      <c r="EO225" s="566"/>
      <c r="EP225" s="566"/>
      <c r="EQ225" s="566"/>
      <c r="ER225" s="566"/>
      <c r="ES225" s="566"/>
      <c r="ET225" s="566"/>
      <c r="EU225" s="566"/>
      <c r="EV225" s="566"/>
      <c r="EW225" s="568"/>
      <c r="EX225" s="566"/>
      <c r="EY225" s="566"/>
      <c r="EZ225" s="566"/>
      <c r="FA225" s="566"/>
      <c r="FB225" s="566"/>
      <c r="FC225" s="566"/>
      <c r="FD225" s="566"/>
      <c r="FE225" s="566"/>
      <c r="FF225" s="566"/>
      <c r="FG225" s="566"/>
      <c r="FH225" s="566"/>
      <c r="FI225" s="566"/>
      <c r="FJ225" s="566"/>
      <c r="FK225" s="566"/>
      <c r="FL225" s="566"/>
      <c r="FM225" s="566"/>
      <c r="FN225" s="566"/>
      <c r="FO225" s="566"/>
      <c r="FP225" s="566"/>
      <c r="FQ225" s="566"/>
      <c r="FR225" s="566"/>
      <c r="FS225" s="566"/>
      <c r="FT225" s="566"/>
      <c r="FU225" s="566"/>
      <c r="FV225" s="566"/>
      <c r="FW225" s="566"/>
      <c r="FX225" s="566"/>
      <c r="FY225" s="566"/>
      <c r="FZ225" s="566"/>
      <c r="GA225" s="566"/>
      <c r="GB225" s="566"/>
      <c r="GC225" s="566"/>
      <c r="GD225" s="566"/>
      <c r="GE225" s="566"/>
      <c r="GF225" s="569"/>
      <c r="GG225" s="566"/>
      <c r="GH225" s="566"/>
      <c r="GI225" s="566"/>
      <c r="GJ225" s="566"/>
      <c r="GK225" s="565"/>
      <c r="GL225" s="565"/>
      <c r="GM225" s="565"/>
      <c r="GN225" s="570"/>
      <c r="GO225" s="571"/>
      <c r="GP225" s="571"/>
      <c r="GQ225" s="684"/>
      <c r="GR225" s="1001"/>
      <c r="GS225" s="575"/>
      <c r="GT225" s="596"/>
      <c r="GU225" s="596"/>
      <c r="GV225" s="575"/>
      <c r="GW225" s="575"/>
      <c r="GX225" s="575"/>
      <c r="GY225" s="575"/>
      <c r="GZ225" s="575"/>
      <c r="HA225" s="572"/>
      <c r="HB225" s="565"/>
      <c r="HC225" s="565"/>
      <c r="HD225" s="565"/>
      <c r="HE225" s="572"/>
      <c r="HF225" s="565"/>
      <c r="HG225" s="565"/>
      <c r="HH225" s="565"/>
      <c r="HI225" s="591">
        <f t="shared" si="458"/>
        <v>0</v>
      </c>
      <c r="HL225" s="688">
        <f t="shared" si="457"/>
        <v>0</v>
      </c>
    </row>
    <row r="226" spans="1:256" s="576" customFormat="1">
      <c r="A226" s="550">
        <v>0</v>
      </c>
      <c r="B226" s="573" t="s">
        <v>538</v>
      </c>
      <c r="C226" s="574"/>
      <c r="D226" s="574"/>
      <c r="E226" s="574"/>
      <c r="F226" s="577" t="s">
        <v>797</v>
      </c>
      <c r="G226" s="577"/>
      <c r="H226" s="577"/>
      <c r="I226" s="577"/>
      <c r="J226" s="565"/>
      <c r="K226" s="565"/>
      <c r="L226" s="566"/>
      <c r="M226" s="566"/>
      <c r="N226" s="566"/>
      <c r="O226" s="566"/>
      <c r="P226" s="936"/>
      <c r="Q226" s="936"/>
      <c r="R226" s="936"/>
      <c r="S226" s="936"/>
      <c r="T226" s="936"/>
      <c r="U226" s="566"/>
      <c r="V226" s="566"/>
      <c r="W226" s="566"/>
      <c r="X226" s="566"/>
      <c r="Y226" s="567"/>
      <c r="Z226" s="566"/>
      <c r="AA226" s="566"/>
      <c r="AB226" s="566"/>
      <c r="AC226" s="567"/>
      <c r="AD226" s="567"/>
      <c r="AE226" s="567"/>
      <c r="AF226" s="567"/>
      <c r="AG226" s="566"/>
      <c r="AH226" s="566"/>
      <c r="AI226" s="566"/>
      <c r="AJ226" s="566"/>
      <c r="AK226" s="566"/>
      <c r="AL226" s="566"/>
      <c r="AM226" s="566"/>
      <c r="AN226" s="566"/>
      <c r="AO226" s="566"/>
      <c r="AP226" s="566"/>
      <c r="AQ226" s="566"/>
      <c r="AR226" s="566"/>
      <c r="AS226" s="566"/>
      <c r="AT226" s="566"/>
      <c r="AU226" s="566"/>
      <c r="AV226" s="566"/>
      <c r="AW226" s="566"/>
      <c r="AX226" s="566"/>
      <c r="AY226" s="566"/>
      <c r="AZ226" s="566"/>
      <c r="BA226" s="566"/>
      <c r="BB226" s="566"/>
      <c r="BC226" s="566"/>
      <c r="BD226" s="566"/>
      <c r="BE226" s="566"/>
      <c r="BF226" s="566"/>
      <c r="BG226" s="566"/>
      <c r="BH226" s="566"/>
      <c r="BI226" s="566"/>
      <c r="BJ226" s="566"/>
      <c r="BK226" s="566"/>
      <c r="BL226" s="566"/>
      <c r="BM226" s="566"/>
      <c r="BN226" s="566"/>
      <c r="BO226" s="566"/>
      <c r="BP226" s="566"/>
      <c r="BQ226" s="566"/>
      <c r="BR226" s="566"/>
      <c r="BS226" s="566"/>
      <c r="BT226" s="566"/>
      <c r="BU226" s="566"/>
      <c r="BV226" s="566"/>
      <c r="BW226" s="566"/>
      <c r="BX226" s="566"/>
      <c r="BY226" s="566"/>
      <c r="BZ226" s="566"/>
      <c r="CA226" s="566"/>
      <c r="CB226" s="566"/>
      <c r="CC226" s="565"/>
      <c r="CD226" s="566"/>
      <c r="CE226" s="566"/>
      <c r="CF226" s="565"/>
      <c r="CG226" s="565"/>
      <c r="CH226" s="566"/>
      <c r="CI226" s="566"/>
      <c r="CJ226" s="566"/>
      <c r="CK226" s="566"/>
      <c r="CL226" s="566"/>
      <c r="CM226" s="566"/>
      <c r="CN226" s="566"/>
      <c r="CO226" s="566"/>
      <c r="CP226" s="566"/>
      <c r="CQ226" s="566"/>
      <c r="CR226" s="566"/>
      <c r="CS226" s="566"/>
      <c r="CT226" s="566"/>
      <c r="CU226" s="566"/>
      <c r="CV226" s="566"/>
      <c r="CW226" s="566"/>
      <c r="CX226" s="566"/>
      <c r="CY226" s="566"/>
      <c r="CZ226" s="566"/>
      <c r="DA226" s="566"/>
      <c r="DB226" s="566"/>
      <c r="DC226" s="566"/>
      <c r="DD226" s="566"/>
      <c r="DE226" s="566"/>
      <c r="DF226" s="566"/>
      <c r="DG226" s="566"/>
      <c r="DH226" s="566"/>
      <c r="DI226" s="566"/>
      <c r="DJ226" s="566"/>
      <c r="DK226" s="566"/>
      <c r="DL226" s="566"/>
      <c r="DM226" s="566"/>
      <c r="DN226" s="566"/>
      <c r="DO226" s="566"/>
      <c r="DP226" s="566"/>
      <c r="DQ226" s="566"/>
      <c r="DR226" s="566"/>
      <c r="DS226" s="566"/>
      <c r="DT226" s="566"/>
      <c r="DU226" s="566"/>
      <c r="DV226" s="566"/>
      <c r="DW226" s="566"/>
      <c r="DX226" s="566"/>
      <c r="DY226" s="566"/>
      <c r="DZ226" s="566"/>
      <c r="EA226" s="566"/>
      <c r="EB226" s="566"/>
      <c r="EC226" s="566"/>
      <c r="ED226" s="566"/>
      <c r="EE226" s="566"/>
      <c r="EF226" s="566"/>
      <c r="EG226" s="566"/>
      <c r="EH226" s="566"/>
      <c r="EI226" s="566"/>
      <c r="EJ226" s="566"/>
      <c r="EK226" s="566"/>
      <c r="EL226" s="566"/>
      <c r="EM226" s="566"/>
      <c r="EN226" s="566"/>
      <c r="EO226" s="566"/>
      <c r="EP226" s="566"/>
      <c r="EQ226" s="566"/>
      <c r="ER226" s="566"/>
      <c r="ES226" s="566"/>
      <c r="ET226" s="566"/>
      <c r="EU226" s="566"/>
      <c r="EV226" s="566"/>
      <c r="EW226" s="568"/>
      <c r="EX226" s="566"/>
      <c r="EY226" s="566"/>
      <c r="EZ226" s="566"/>
      <c r="FA226" s="566"/>
      <c r="FB226" s="566"/>
      <c r="FC226" s="566"/>
      <c r="FD226" s="566"/>
      <c r="FE226" s="566"/>
      <c r="FF226" s="566"/>
      <c r="FG226" s="566"/>
      <c r="FH226" s="566"/>
      <c r="FI226" s="566"/>
      <c r="FJ226" s="566"/>
      <c r="FK226" s="566"/>
      <c r="FL226" s="566"/>
      <c r="FM226" s="566"/>
      <c r="FN226" s="566"/>
      <c r="FO226" s="566"/>
      <c r="FP226" s="566"/>
      <c r="FQ226" s="566"/>
      <c r="FR226" s="566"/>
      <c r="FS226" s="566"/>
      <c r="FT226" s="566"/>
      <c r="FU226" s="566"/>
      <c r="FV226" s="566"/>
      <c r="FW226" s="566"/>
      <c r="FX226" s="566"/>
      <c r="FY226" s="566"/>
      <c r="FZ226" s="566"/>
      <c r="GA226" s="566"/>
      <c r="GB226" s="566"/>
      <c r="GC226" s="566"/>
      <c r="GD226" s="566"/>
      <c r="GE226" s="566"/>
      <c r="GF226" s="569"/>
      <c r="GG226" s="566"/>
      <c r="GH226" s="566"/>
      <c r="GI226" s="566"/>
      <c r="GJ226" s="566"/>
      <c r="GK226" s="565"/>
      <c r="GL226" s="565"/>
      <c r="GM226" s="565"/>
      <c r="GN226" s="570"/>
      <c r="GO226" s="571"/>
      <c r="GP226" s="571"/>
      <c r="GQ226" s="684"/>
      <c r="GR226" s="1001"/>
      <c r="GS226" s="575"/>
      <c r="GT226" s="596"/>
      <c r="GU226" s="596"/>
      <c r="GV226" s="575"/>
      <c r="GW226" s="575"/>
      <c r="GX226" s="575"/>
      <c r="GY226" s="575"/>
      <c r="GZ226" s="575"/>
      <c r="HA226" s="572"/>
      <c r="HB226" s="565"/>
      <c r="HC226" s="565"/>
      <c r="HD226" s="565"/>
      <c r="HE226" s="572"/>
      <c r="HF226" s="565"/>
      <c r="HG226" s="565"/>
      <c r="HH226" s="565"/>
      <c r="HI226" s="591">
        <f t="shared" si="458"/>
        <v>0</v>
      </c>
      <c r="HL226" s="688">
        <f t="shared" si="457"/>
        <v>0</v>
      </c>
    </row>
    <row r="227" spans="1:256" s="576" customFormat="1">
      <c r="A227" s="550">
        <v>0</v>
      </c>
      <c r="B227" s="573" t="s">
        <v>539</v>
      </c>
      <c r="C227" s="574"/>
      <c r="D227" s="574"/>
      <c r="E227" s="574"/>
      <c r="F227" s="269" t="s">
        <v>798</v>
      </c>
      <c r="G227" s="577"/>
      <c r="H227" s="577"/>
      <c r="I227" s="577"/>
      <c r="J227" s="565"/>
      <c r="K227" s="565"/>
      <c r="L227" s="566"/>
      <c r="M227" s="566"/>
      <c r="N227" s="566"/>
      <c r="O227" s="566"/>
      <c r="P227" s="936"/>
      <c r="Q227" s="936"/>
      <c r="R227" s="936"/>
      <c r="S227" s="936"/>
      <c r="T227" s="936"/>
      <c r="U227" s="566">
        <f t="shared" ref="U227:AZ227" si="502">U228+U229+U230+U231</f>
        <v>0</v>
      </c>
      <c r="V227" s="566">
        <f t="shared" si="502"/>
        <v>0</v>
      </c>
      <c r="W227" s="566">
        <f t="shared" si="502"/>
        <v>0</v>
      </c>
      <c r="X227" s="566">
        <f t="shared" si="502"/>
        <v>0</v>
      </c>
      <c r="Y227" s="567">
        <f t="shared" si="502"/>
        <v>0</v>
      </c>
      <c r="Z227" s="566">
        <f t="shared" si="502"/>
        <v>0</v>
      </c>
      <c r="AA227" s="566">
        <f t="shared" si="502"/>
        <v>0</v>
      </c>
      <c r="AB227" s="566">
        <f t="shared" si="502"/>
        <v>0</v>
      </c>
      <c r="AC227" s="567">
        <f>AC228+AC229+AC230+AC231</f>
        <v>0</v>
      </c>
      <c r="AD227" s="567">
        <f>AD228+AD229+AD230+AD231</f>
        <v>0</v>
      </c>
      <c r="AE227" s="567">
        <f>AE228+AE229+AE230+AE231</f>
        <v>0</v>
      </c>
      <c r="AF227" s="567">
        <f>AF228+AF229+AF230+AF231</f>
        <v>0</v>
      </c>
      <c r="AG227" s="566">
        <f t="shared" si="502"/>
        <v>0</v>
      </c>
      <c r="AH227" s="566">
        <f t="shared" si="502"/>
        <v>0</v>
      </c>
      <c r="AI227" s="566">
        <f t="shared" si="502"/>
        <v>0</v>
      </c>
      <c r="AJ227" s="566">
        <f t="shared" si="502"/>
        <v>0</v>
      </c>
      <c r="AK227" s="566">
        <f t="shared" si="502"/>
        <v>0</v>
      </c>
      <c r="AL227" s="566">
        <f t="shared" si="502"/>
        <v>0</v>
      </c>
      <c r="AM227" s="566">
        <f t="shared" si="502"/>
        <v>0</v>
      </c>
      <c r="AN227" s="566">
        <f t="shared" si="502"/>
        <v>0</v>
      </c>
      <c r="AO227" s="566">
        <f t="shared" si="502"/>
        <v>0</v>
      </c>
      <c r="AP227" s="566">
        <f t="shared" si="502"/>
        <v>0</v>
      </c>
      <c r="AQ227" s="566">
        <f t="shared" si="502"/>
        <v>0</v>
      </c>
      <c r="AR227" s="566">
        <f t="shared" si="502"/>
        <v>0</v>
      </c>
      <c r="AS227" s="566">
        <f t="shared" si="502"/>
        <v>0</v>
      </c>
      <c r="AT227" s="566">
        <f t="shared" si="502"/>
        <v>0</v>
      </c>
      <c r="AU227" s="566">
        <f t="shared" si="502"/>
        <v>0</v>
      </c>
      <c r="AV227" s="566">
        <f t="shared" si="502"/>
        <v>0</v>
      </c>
      <c r="AW227" s="566">
        <f t="shared" si="502"/>
        <v>0</v>
      </c>
      <c r="AX227" s="566">
        <f t="shared" si="502"/>
        <v>0</v>
      </c>
      <c r="AY227" s="566">
        <f t="shared" si="502"/>
        <v>0</v>
      </c>
      <c r="AZ227" s="566">
        <f t="shared" si="502"/>
        <v>0</v>
      </c>
      <c r="BA227" s="566">
        <f t="shared" ref="BA227:CE227" si="503">BA228+BA229+BA230+BA231</f>
        <v>0</v>
      </c>
      <c r="BB227" s="566">
        <f t="shared" si="503"/>
        <v>0</v>
      </c>
      <c r="BC227" s="566">
        <f t="shared" si="503"/>
        <v>0</v>
      </c>
      <c r="BD227" s="566">
        <f t="shared" si="503"/>
        <v>0</v>
      </c>
      <c r="BE227" s="566">
        <f t="shared" si="503"/>
        <v>0</v>
      </c>
      <c r="BF227" s="566">
        <f t="shared" si="503"/>
        <v>0</v>
      </c>
      <c r="BG227" s="566">
        <f t="shared" si="503"/>
        <v>0</v>
      </c>
      <c r="BH227" s="566">
        <f t="shared" si="503"/>
        <v>0</v>
      </c>
      <c r="BI227" s="566">
        <f t="shared" si="503"/>
        <v>0</v>
      </c>
      <c r="BJ227" s="566">
        <f t="shared" si="503"/>
        <v>0</v>
      </c>
      <c r="BK227" s="566">
        <f t="shared" si="503"/>
        <v>0</v>
      </c>
      <c r="BL227" s="566">
        <f t="shared" si="503"/>
        <v>0</v>
      </c>
      <c r="BM227" s="566">
        <f t="shared" si="503"/>
        <v>0</v>
      </c>
      <c r="BN227" s="566">
        <f t="shared" si="503"/>
        <v>0</v>
      </c>
      <c r="BO227" s="566">
        <f t="shared" si="503"/>
        <v>0</v>
      </c>
      <c r="BP227" s="566">
        <f t="shared" si="503"/>
        <v>0</v>
      </c>
      <c r="BQ227" s="566">
        <f>BQ228+BQ229+BQ230+BQ231</f>
        <v>0</v>
      </c>
      <c r="BR227" s="566">
        <f>BR228+BR229+BR230+BR231</f>
        <v>0</v>
      </c>
      <c r="BS227" s="566">
        <f>BS228+BS229+BS230+BS231</f>
        <v>0</v>
      </c>
      <c r="BT227" s="566">
        <f>BT228+BT229+BT230+BT231</f>
        <v>0</v>
      </c>
      <c r="BU227" s="566">
        <f t="shared" si="503"/>
        <v>0</v>
      </c>
      <c r="BV227" s="566">
        <f t="shared" si="503"/>
        <v>0</v>
      </c>
      <c r="BW227" s="566">
        <f t="shared" si="503"/>
        <v>0</v>
      </c>
      <c r="BX227" s="566">
        <f t="shared" si="503"/>
        <v>0</v>
      </c>
      <c r="BY227" s="566">
        <f t="shared" si="503"/>
        <v>0</v>
      </c>
      <c r="BZ227" s="566">
        <f t="shared" si="503"/>
        <v>0</v>
      </c>
      <c r="CA227" s="566">
        <f t="shared" si="503"/>
        <v>0</v>
      </c>
      <c r="CB227" s="566">
        <f t="shared" si="503"/>
        <v>0</v>
      </c>
      <c r="CC227" s="565"/>
      <c r="CD227" s="566"/>
      <c r="CE227" s="566">
        <f t="shared" si="503"/>
        <v>0</v>
      </c>
      <c r="CF227" s="565"/>
      <c r="CG227" s="565"/>
      <c r="CH227" s="566"/>
      <c r="CI227" s="566"/>
      <c r="CJ227" s="566"/>
      <c r="CK227" s="566">
        <f>CK228+CK229+CK230+CK231</f>
        <v>0</v>
      </c>
      <c r="CL227" s="566">
        <f t="shared" ref="CL227:CQ227" si="504">CL228+CL229+CL230+CL231</f>
        <v>0</v>
      </c>
      <c r="CM227" s="566">
        <f t="shared" si="504"/>
        <v>0</v>
      </c>
      <c r="CN227" s="566">
        <f t="shared" si="504"/>
        <v>0</v>
      </c>
      <c r="CO227" s="566">
        <f t="shared" si="504"/>
        <v>0</v>
      </c>
      <c r="CP227" s="566">
        <v>0</v>
      </c>
      <c r="CQ227" s="566">
        <f t="shared" si="504"/>
        <v>0</v>
      </c>
      <c r="CR227" s="566">
        <f t="shared" ref="CR227:EU227" si="505">CR228+CR229+CR230+CR231</f>
        <v>0</v>
      </c>
      <c r="CS227" s="566">
        <f t="shared" si="505"/>
        <v>0</v>
      </c>
      <c r="CT227" s="566">
        <f t="shared" si="505"/>
        <v>0</v>
      </c>
      <c r="CU227" s="566">
        <f t="shared" si="505"/>
        <v>0</v>
      </c>
      <c r="CV227" s="566">
        <f t="shared" si="505"/>
        <v>0</v>
      </c>
      <c r="CW227" s="566">
        <f t="shared" si="505"/>
        <v>0</v>
      </c>
      <c r="CX227" s="566">
        <f t="shared" si="505"/>
        <v>0</v>
      </c>
      <c r="CY227" s="566">
        <f t="shared" si="505"/>
        <v>0</v>
      </c>
      <c r="CZ227" s="566">
        <f t="shared" si="505"/>
        <v>0</v>
      </c>
      <c r="DA227" s="566">
        <f t="shared" si="505"/>
        <v>0</v>
      </c>
      <c r="DB227" s="566">
        <f t="shared" si="505"/>
        <v>0</v>
      </c>
      <c r="DC227" s="566">
        <f t="shared" si="505"/>
        <v>0</v>
      </c>
      <c r="DD227" s="566">
        <f t="shared" si="505"/>
        <v>0</v>
      </c>
      <c r="DE227" s="566">
        <f t="shared" si="505"/>
        <v>0</v>
      </c>
      <c r="DF227" s="566">
        <f t="shared" si="505"/>
        <v>0</v>
      </c>
      <c r="DG227" s="566">
        <f t="shared" si="505"/>
        <v>0</v>
      </c>
      <c r="DH227" s="566">
        <f t="shared" si="505"/>
        <v>0</v>
      </c>
      <c r="DI227" s="566">
        <f t="shared" si="505"/>
        <v>0</v>
      </c>
      <c r="DJ227" s="566">
        <f t="shared" si="505"/>
        <v>0</v>
      </c>
      <c r="DK227" s="566">
        <f t="shared" si="505"/>
        <v>0</v>
      </c>
      <c r="DL227" s="566">
        <f t="shared" si="505"/>
        <v>0</v>
      </c>
      <c r="DM227" s="566">
        <f>DM228+DM229+DM230+DM231</f>
        <v>0</v>
      </c>
      <c r="DN227" s="566">
        <f>DN228+DN229+DN230+DN231</f>
        <v>0</v>
      </c>
      <c r="DO227" s="566">
        <f t="shared" si="505"/>
        <v>0</v>
      </c>
      <c r="DP227" s="566">
        <f t="shared" si="505"/>
        <v>0</v>
      </c>
      <c r="DQ227" s="566">
        <f t="shared" si="505"/>
        <v>0</v>
      </c>
      <c r="DR227" s="566">
        <f t="shared" si="505"/>
        <v>0</v>
      </c>
      <c r="DS227" s="566">
        <f t="shared" si="505"/>
        <v>0</v>
      </c>
      <c r="DT227" s="566">
        <f t="shared" si="505"/>
        <v>0</v>
      </c>
      <c r="DU227" s="566">
        <f t="shared" si="505"/>
        <v>0</v>
      </c>
      <c r="DV227" s="566">
        <f t="shared" si="505"/>
        <v>0</v>
      </c>
      <c r="DW227" s="566">
        <f t="shared" si="505"/>
        <v>0</v>
      </c>
      <c r="DX227" s="566">
        <f t="shared" si="505"/>
        <v>0</v>
      </c>
      <c r="DY227" s="566">
        <f t="shared" si="505"/>
        <v>0</v>
      </c>
      <c r="DZ227" s="566">
        <f t="shared" si="505"/>
        <v>0</v>
      </c>
      <c r="EA227" s="566">
        <f t="shared" si="505"/>
        <v>0</v>
      </c>
      <c r="EB227" s="566">
        <f t="shared" si="505"/>
        <v>0</v>
      </c>
      <c r="EC227" s="566">
        <f t="shared" si="505"/>
        <v>0</v>
      </c>
      <c r="ED227" s="566">
        <f t="shared" si="505"/>
        <v>0</v>
      </c>
      <c r="EE227" s="566">
        <f t="shared" si="505"/>
        <v>0</v>
      </c>
      <c r="EF227" s="566">
        <f t="shared" si="505"/>
        <v>0</v>
      </c>
      <c r="EG227" s="566">
        <f t="shared" si="505"/>
        <v>0</v>
      </c>
      <c r="EH227" s="566">
        <f t="shared" si="505"/>
        <v>0</v>
      </c>
      <c r="EI227" s="566">
        <f t="shared" si="505"/>
        <v>0</v>
      </c>
      <c r="EJ227" s="566">
        <f t="shared" si="505"/>
        <v>0</v>
      </c>
      <c r="EK227" s="566">
        <f t="shared" si="505"/>
        <v>0</v>
      </c>
      <c r="EL227" s="566">
        <f t="shared" si="505"/>
        <v>0</v>
      </c>
      <c r="EM227" s="566">
        <f t="shared" si="505"/>
        <v>0</v>
      </c>
      <c r="EN227" s="566">
        <f t="shared" si="505"/>
        <v>0</v>
      </c>
      <c r="EO227" s="566">
        <f t="shared" si="505"/>
        <v>0</v>
      </c>
      <c r="EP227" s="566">
        <f t="shared" si="505"/>
        <v>0</v>
      </c>
      <c r="EQ227" s="566">
        <f t="shared" si="505"/>
        <v>0</v>
      </c>
      <c r="ER227" s="566">
        <f t="shared" si="505"/>
        <v>0</v>
      </c>
      <c r="ES227" s="566">
        <f t="shared" si="505"/>
        <v>0</v>
      </c>
      <c r="ET227" s="566">
        <f t="shared" si="505"/>
        <v>0</v>
      </c>
      <c r="EU227" s="566">
        <f t="shared" si="505"/>
        <v>0</v>
      </c>
      <c r="EV227" s="566"/>
      <c r="EW227" s="568">
        <f>EW228+EW229+EW230+EW231</f>
        <v>0</v>
      </c>
      <c r="EX227" s="566">
        <f t="shared" ref="EX227:FX227" si="506">EX228+EX229+EX230+EX231</f>
        <v>0</v>
      </c>
      <c r="EY227" s="566">
        <f t="shared" si="506"/>
        <v>0</v>
      </c>
      <c r="EZ227" s="566">
        <f t="shared" si="506"/>
        <v>0</v>
      </c>
      <c r="FA227" s="566">
        <f t="shared" si="506"/>
        <v>0</v>
      </c>
      <c r="FB227" s="566">
        <f t="shared" si="506"/>
        <v>0</v>
      </c>
      <c r="FC227" s="566">
        <f t="shared" si="506"/>
        <v>0</v>
      </c>
      <c r="FD227" s="566">
        <f t="shared" si="506"/>
        <v>0</v>
      </c>
      <c r="FE227" s="566">
        <f t="shared" si="506"/>
        <v>0</v>
      </c>
      <c r="FF227" s="566">
        <f t="shared" si="506"/>
        <v>0</v>
      </c>
      <c r="FG227" s="566">
        <f t="shared" si="506"/>
        <v>0</v>
      </c>
      <c r="FH227" s="566">
        <f t="shared" si="506"/>
        <v>0</v>
      </c>
      <c r="FI227" s="566">
        <f t="shared" si="506"/>
        <v>0</v>
      </c>
      <c r="FJ227" s="566">
        <f t="shared" si="506"/>
        <v>0</v>
      </c>
      <c r="FK227" s="566">
        <f t="shared" si="506"/>
        <v>0</v>
      </c>
      <c r="FL227" s="566">
        <f t="shared" si="506"/>
        <v>0</v>
      </c>
      <c r="FM227" s="566">
        <f t="shared" si="506"/>
        <v>0</v>
      </c>
      <c r="FN227" s="566">
        <f t="shared" si="506"/>
        <v>0</v>
      </c>
      <c r="FO227" s="566">
        <f t="shared" si="506"/>
        <v>0</v>
      </c>
      <c r="FP227" s="566">
        <f t="shared" si="506"/>
        <v>0</v>
      </c>
      <c r="FQ227" s="566">
        <f t="shared" si="506"/>
        <v>0</v>
      </c>
      <c r="FR227" s="566">
        <f t="shared" si="506"/>
        <v>0</v>
      </c>
      <c r="FS227" s="566">
        <f t="shared" si="506"/>
        <v>0</v>
      </c>
      <c r="FT227" s="566">
        <f t="shared" si="506"/>
        <v>0</v>
      </c>
      <c r="FU227" s="566">
        <f t="shared" si="506"/>
        <v>0</v>
      </c>
      <c r="FV227" s="566">
        <f t="shared" si="506"/>
        <v>0</v>
      </c>
      <c r="FW227" s="566">
        <f t="shared" si="506"/>
        <v>0</v>
      </c>
      <c r="FX227" s="566">
        <f t="shared" si="506"/>
        <v>0</v>
      </c>
      <c r="FY227" s="566"/>
      <c r="FZ227" s="566"/>
      <c r="GA227" s="566"/>
      <c r="GB227" s="566"/>
      <c r="GC227" s="566"/>
      <c r="GD227" s="566"/>
      <c r="GE227" s="566"/>
      <c r="GF227" s="569"/>
      <c r="GG227" s="566"/>
      <c r="GH227" s="566"/>
      <c r="GI227" s="566"/>
      <c r="GJ227" s="566"/>
      <c r="GK227" s="565"/>
      <c r="GL227" s="565"/>
      <c r="GM227" s="565"/>
      <c r="GN227" s="570"/>
      <c r="GO227" s="571"/>
      <c r="GP227" s="571"/>
      <c r="GQ227" s="684"/>
      <c r="GR227" s="1001"/>
      <c r="GS227" s="575"/>
      <c r="GT227" s="596"/>
      <c r="GU227" s="596"/>
      <c r="GV227" s="575"/>
      <c r="GW227" s="575"/>
      <c r="GX227" s="575"/>
      <c r="GY227" s="575"/>
      <c r="GZ227" s="575"/>
      <c r="HA227" s="572">
        <f t="shared" ref="HA227:HH227" si="507">HA228+HA229+HA230+HA231</f>
        <v>0</v>
      </c>
      <c r="HB227" s="565">
        <f t="shared" si="507"/>
        <v>0</v>
      </c>
      <c r="HC227" s="565">
        <f t="shared" si="507"/>
        <v>0</v>
      </c>
      <c r="HD227" s="565">
        <f t="shared" si="507"/>
        <v>0</v>
      </c>
      <c r="HE227" s="572">
        <f t="shared" si="507"/>
        <v>0</v>
      </c>
      <c r="HF227" s="565">
        <f t="shared" si="507"/>
        <v>0</v>
      </c>
      <c r="HG227" s="565">
        <f t="shared" si="507"/>
        <v>0</v>
      </c>
      <c r="HH227" s="565">
        <f t="shared" si="507"/>
        <v>0</v>
      </c>
      <c r="HI227" s="591">
        <f t="shared" si="458"/>
        <v>0</v>
      </c>
      <c r="HL227" s="688">
        <f t="shared" si="457"/>
        <v>0</v>
      </c>
    </row>
    <row r="228" spans="1:256" s="576" customFormat="1">
      <c r="A228" s="550">
        <v>0</v>
      </c>
      <c r="B228" s="573" t="s">
        <v>540</v>
      </c>
      <c r="C228" s="574"/>
      <c r="D228" s="574"/>
      <c r="E228" s="574"/>
      <c r="F228" s="577" t="s">
        <v>799</v>
      </c>
      <c r="G228" s="577"/>
      <c r="H228" s="577"/>
      <c r="I228" s="577"/>
      <c r="J228" s="565"/>
      <c r="K228" s="565"/>
      <c r="L228" s="566"/>
      <c r="M228" s="566"/>
      <c r="N228" s="566"/>
      <c r="O228" s="566"/>
      <c r="P228" s="936"/>
      <c r="Q228" s="936"/>
      <c r="R228" s="936"/>
      <c r="S228" s="936"/>
      <c r="T228" s="936"/>
      <c r="U228" s="566"/>
      <c r="V228" s="566"/>
      <c r="W228" s="566"/>
      <c r="X228" s="566"/>
      <c r="Y228" s="567"/>
      <c r="Z228" s="566"/>
      <c r="AA228" s="566"/>
      <c r="AB228" s="566"/>
      <c r="AC228" s="567"/>
      <c r="AD228" s="567"/>
      <c r="AE228" s="567"/>
      <c r="AF228" s="567"/>
      <c r="AG228" s="566"/>
      <c r="AH228" s="566"/>
      <c r="AI228" s="566"/>
      <c r="AJ228" s="566"/>
      <c r="AK228" s="566"/>
      <c r="AL228" s="566"/>
      <c r="AM228" s="566"/>
      <c r="AN228" s="566"/>
      <c r="AO228" s="566"/>
      <c r="AP228" s="566"/>
      <c r="AQ228" s="566"/>
      <c r="AR228" s="566"/>
      <c r="AS228" s="566"/>
      <c r="AT228" s="566"/>
      <c r="AU228" s="566"/>
      <c r="AV228" s="566"/>
      <c r="AW228" s="566"/>
      <c r="AX228" s="566"/>
      <c r="AY228" s="566"/>
      <c r="AZ228" s="566"/>
      <c r="BA228" s="566"/>
      <c r="BB228" s="566"/>
      <c r="BC228" s="566"/>
      <c r="BD228" s="566"/>
      <c r="BE228" s="566"/>
      <c r="BF228" s="566"/>
      <c r="BG228" s="566"/>
      <c r="BH228" s="566"/>
      <c r="BI228" s="566"/>
      <c r="BJ228" s="566"/>
      <c r="BK228" s="566"/>
      <c r="BL228" s="566"/>
      <c r="BM228" s="566"/>
      <c r="BN228" s="566"/>
      <c r="BO228" s="566"/>
      <c r="BP228" s="566"/>
      <c r="BQ228" s="566"/>
      <c r="BR228" s="566"/>
      <c r="BS228" s="566"/>
      <c r="BT228" s="566"/>
      <c r="BU228" s="566"/>
      <c r="BV228" s="566"/>
      <c r="BW228" s="566"/>
      <c r="BX228" s="566"/>
      <c r="BY228" s="566"/>
      <c r="BZ228" s="566"/>
      <c r="CA228" s="566"/>
      <c r="CB228" s="566"/>
      <c r="CC228" s="565"/>
      <c r="CD228" s="566"/>
      <c r="CE228" s="566"/>
      <c r="CF228" s="565"/>
      <c r="CG228" s="565"/>
      <c r="CH228" s="566"/>
      <c r="CI228" s="566"/>
      <c r="CJ228" s="566"/>
      <c r="CK228" s="566"/>
      <c r="CL228" s="566"/>
      <c r="CM228" s="566"/>
      <c r="CN228" s="566"/>
      <c r="CO228" s="566"/>
      <c r="CP228" s="566"/>
      <c r="CQ228" s="566"/>
      <c r="CR228" s="566"/>
      <c r="CS228" s="566"/>
      <c r="CT228" s="566"/>
      <c r="CU228" s="566"/>
      <c r="CV228" s="566"/>
      <c r="CW228" s="566"/>
      <c r="CX228" s="566"/>
      <c r="CY228" s="566"/>
      <c r="CZ228" s="566"/>
      <c r="DA228" s="566"/>
      <c r="DB228" s="566"/>
      <c r="DC228" s="566"/>
      <c r="DD228" s="566"/>
      <c r="DE228" s="566"/>
      <c r="DF228" s="566"/>
      <c r="DG228" s="566"/>
      <c r="DH228" s="566"/>
      <c r="DI228" s="566"/>
      <c r="DJ228" s="566"/>
      <c r="DK228" s="566"/>
      <c r="DL228" s="566"/>
      <c r="DM228" s="566"/>
      <c r="DN228" s="566"/>
      <c r="DO228" s="566"/>
      <c r="DP228" s="566"/>
      <c r="DQ228" s="566"/>
      <c r="DR228" s="566"/>
      <c r="DS228" s="566"/>
      <c r="DT228" s="566"/>
      <c r="DU228" s="566"/>
      <c r="DV228" s="566"/>
      <c r="DW228" s="566"/>
      <c r="DX228" s="566"/>
      <c r="DY228" s="566"/>
      <c r="DZ228" s="566"/>
      <c r="EA228" s="566"/>
      <c r="EB228" s="566"/>
      <c r="EC228" s="566"/>
      <c r="ED228" s="566"/>
      <c r="EE228" s="566"/>
      <c r="EF228" s="566"/>
      <c r="EG228" s="566"/>
      <c r="EH228" s="566"/>
      <c r="EI228" s="566"/>
      <c r="EJ228" s="566"/>
      <c r="EK228" s="566"/>
      <c r="EL228" s="566"/>
      <c r="EM228" s="566"/>
      <c r="EN228" s="566"/>
      <c r="EO228" s="566"/>
      <c r="EP228" s="566"/>
      <c r="EQ228" s="566"/>
      <c r="ER228" s="566"/>
      <c r="ES228" s="566"/>
      <c r="ET228" s="566"/>
      <c r="EU228" s="566"/>
      <c r="EV228" s="566"/>
      <c r="EW228" s="568"/>
      <c r="EX228" s="566"/>
      <c r="EY228" s="566"/>
      <c r="EZ228" s="566"/>
      <c r="FA228" s="566"/>
      <c r="FB228" s="566"/>
      <c r="FC228" s="566"/>
      <c r="FD228" s="566"/>
      <c r="FE228" s="566"/>
      <c r="FF228" s="566"/>
      <c r="FG228" s="566"/>
      <c r="FH228" s="566"/>
      <c r="FI228" s="566"/>
      <c r="FJ228" s="566"/>
      <c r="FK228" s="566"/>
      <c r="FL228" s="566"/>
      <c r="FM228" s="566"/>
      <c r="FN228" s="566"/>
      <c r="FO228" s="566"/>
      <c r="FP228" s="566"/>
      <c r="FQ228" s="566"/>
      <c r="FR228" s="566"/>
      <c r="FS228" s="566"/>
      <c r="FT228" s="566"/>
      <c r="FU228" s="566"/>
      <c r="FV228" s="566"/>
      <c r="FW228" s="566"/>
      <c r="FX228" s="566"/>
      <c r="FY228" s="566"/>
      <c r="FZ228" s="566"/>
      <c r="GA228" s="566"/>
      <c r="GB228" s="566"/>
      <c r="GC228" s="566"/>
      <c r="GD228" s="566"/>
      <c r="GE228" s="566"/>
      <c r="GF228" s="569"/>
      <c r="GG228" s="566"/>
      <c r="GH228" s="566"/>
      <c r="GI228" s="566"/>
      <c r="GJ228" s="566"/>
      <c r="GK228" s="565"/>
      <c r="GL228" s="565"/>
      <c r="GM228" s="565"/>
      <c r="GN228" s="570"/>
      <c r="GO228" s="571"/>
      <c r="GP228" s="571"/>
      <c r="GQ228" s="684"/>
      <c r="GR228" s="1001"/>
      <c r="GS228" s="575"/>
      <c r="GT228" s="596"/>
      <c r="GU228" s="596"/>
      <c r="GV228" s="575"/>
      <c r="GW228" s="575"/>
      <c r="GX228" s="575"/>
      <c r="GY228" s="575"/>
      <c r="GZ228" s="575"/>
      <c r="HA228" s="572"/>
      <c r="HB228" s="565"/>
      <c r="HC228" s="565"/>
      <c r="HD228" s="565"/>
      <c r="HE228" s="572"/>
      <c r="HF228" s="565"/>
      <c r="HG228" s="565"/>
      <c r="HH228" s="565"/>
      <c r="HI228" s="591">
        <f t="shared" si="458"/>
        <v>0</v>
      </c>
      <c r="HL228" s="688">
        <f t="shared" si="457"/>
        <v>0</v>
      </c>
    </row>
    <row r="229" spans="1:256" s="576" customFormat="1">
      <c r="A229" s="550">
        <v>0</v>
      </c>
      <c r="B229" s="573" t="s">
        <v>541</v>
      </c>
      <c r="C229" s="574"/>
      <c r="D229" s="574"/>
      <c r="E229" s="574"/>
      <c r="F229" s="577" t="s">
        <v>800</v>
      </c>
      <c r="G229" s="577"/>
      <c r="H229" s="577"/>
      <c r="I229" s="577"/>
      <c r="J229" s="565"/>
      <c r="K229" s="565"/>
      <c r="L229" s="566"/>
      <c r="M229" s="566"/>
      <c r="N229" s="566"/>
      <c r="O229" s="566"/>
      <c r="P229" s="936"/>
      <c r="Q229" s="936"/>
      <c r="R229" s="936"/>
      <c r="S229" s="936"/>
      <c r="T229" s="936"/>
      <c r="U229" s="566"/>
      <c r="V229" s="566"/>
      <c r="W229" s="566"/>
      <c r="X229" s="566"/>
      <c r="Y229" s="567"/>
      <c r="Z229" s="566"/>
      <c r="AA229" s="566"/>
      <c r="AB229" s="566"/>
      <c r="AC229" s="567"/>
      <c r="AD229" s="567"/>
      <c r="AE229" s="567"/>
      <c r="AF229" s="567"/>
      <c r="AG229" s="566"/>
      <c r="AH229" s="566"/>
      <c r="AI229" s="566"/>
      <c r="AJ229" s="566"/>
      <c r="AK229" s="566"/>
      <c r="AL229" s="566"/>
      <c r="AM229" s="566"/>
      <c r="AN229" s="566"/>
      <c r="AO229" s="566"/>
      <c r="AP229" s="566"/>
      <c r="AQ229" s="566"/>
      <c r="AR229" s="566"/>
      <c r="AS229" s="566"/>
      <c r="AT229" s="566"/>
      <c r="AU229" s="566"/>
      <c r="AV229" s="566"/>
      <c r="AW229" s="566"/>
      <c r="AX229" s="566"/>
      <c r="AY229" s="566"/>
      <c r="AZ229" s="566"/>
      <c r="BA229" s="566"/>
      <c r="BB229" s="566"/>
      <c r="BC229" s="566"/>
      <c r="BD229" s="566"/>
      <c r="BE229" s="566"/>
      <c r="BF229" s="566"/>
      <c r="BG229" s="566"/>
      <c r="BH229" s="566"/>
      <c r="BI229" s="566"/>
      <c r="BJ229" s="566"/>
      <c r="BK229" s="566"/>
      <c r="BL229" s="566"/>
      <c r="BM229" s="566"/>
      <c r="BN229" s="566"/>
      <c r="BO229" s="566"/>
      <c r="BP229" s="566"/>
      <c r="BQ229" s="566"/>
      <c r="BR229" s="566"/>
      <c r="BS229" s="566"/>
      <c r="BT229" s="566"/>
      <c r="BU229" s="566"/>
      <c r="BV229" s="566"/>
      <c r="BW229" s="566"/>
      <c r="BX229" s="566"/>
      <c r="BY229" s="566"/>
      <c r="BZ229" s="566"/>
      <c r="CA229" s="566"/>
      <c r="CB229" s="566"/>
      <c r="CC229" s="565"/>
      <c r="CD229" s="566"/>
      <c r="CE229" s="566"/>
      <c r="CF229" s="565"/>
      <c r="CG229" s="565"/>
      <c r="CH229" s="566"/>
      <c r="CI229" s="566"/>
      <c r="CJ229" s="566"/>
      <c r="CK229" s="566"/>
      <c r="CL229" s="566"/>
      <c r="CM229" s="566"/>
      <c r="CN229" s="566"/>
      <c r="CO229" s="566"/>
      <c r="CP229" s="566"/>
      <c r="CQ229" s="566"/>
      <c r="CR229" s="566"/>
      <c r="CS229" s="566"/>
      <c r="CT229" s="566"/>
      <c r="CU229" s="566"/>
      <c r="CV229" s="566"/>
      <c r="CW229" s="566"/>
      <c r="CX229" s="566"/>
      <c r="CY229" s="566"/>
      <c r="CZ229" s="566"/>
      <c r="DA229" s="566"/>
      <c r="DB229" s="566"/>
      <c r="DC229" s="566"/>
      <c r="DD229" s="566"/>
      <c r="DE229" s="566"/>
      <c r="DF229" s="566"/>
      <c r="DG229" s="566"/>
      <c r="DH229" s="566"/>
      <c r="DI229" s="566"/>
      <c r="DJ229" s="566"/>
      <c r="DK229" s="566"/>
      <c r="DL229" s="566"/>
      <c r="DM229" s="566"/>
      <c r="DN229" s="566"/>
      <c r="DO229" s="566"/>
      <c r="DP229" s="566"/>
      <c r="DQ229" s="566"/>
      <c r="DR229" s="566"/>
      <c r="DS229" s="566"/>
      <c r="DT229" s="566"/>
      <c r="DU229" s="566"/>
      <c r="DV229" s="566"/>
      <c r="DW229" s="566"/>
      <c r="DX229" s="566"/>
      <c r="DY229" s="566"/>
      <c r="DZ229" s="566"/>
      <c r="EA229" s="566"/>
      <c r="EB229" s="566"/>
      <c r="EC229" s="566"/>
      <c r="ED229" s="566"/>
      <c r="EE229" s="566"/>
      <c r="EF229" s="566"/>
      <c r="EG229" s="566"/>
      <c r="EH229" s="566"/>
      <c r="EI229" s="566"/>
      <c r="EJ229" s="566"/>
      <c r="EK229" s="566"/>
      <c r="EL229" s="566"/>
      <c r="EM229" s="566"/>
      <c r="EN229" s="566"/>
      <c r="EO229" s="566"/>
      <c r="EP229" s="566"/>
      <c r="EQ229" s="566"/>
      <c r="ER229" s="566"/>
      <c r="ES229" s="566"/>
      <c r="ET229" s="566"/>
      <c r="EU229" s="566"/>
      <c r="EV229" s="566"/>
      <c r="EW229" s="568"/>
      <c r="EX229" s="566"/>
      <c r="EY229" s="566"/>
      <c r="EZ229" s="566"/>
      <c r="FA229" s="566"/>
      <c r="FB229" s="566"/>
      <c r="FC229" s="566"/>
      <c r="FD229" s="566"/>
      <c r="FE229" s="566"/>
      <c r="FF229" s="566"/>
      <c r="FG229" s="566"/>
      <c r="FH229" s="566"/>
      <c r="FI229" s="566"/>
      <c r="FJ229" s="566"/>
      <c r="FK229" s="566"/>
      <c r="FL229" s="566"/>
      <c r="FM229" s="566"/>
      <c r="FN229" s="566"/>
      <c r="FO229" s="566"/>
      <c r="FP229" s="566"/>
      <c r="FQ229" s="566"/>
      <c r="FR229" s="566"/>
      <c r="FS229" s="566"/>
      <c r="FT229" s="566"/>
      <c r="FU229" s="566"/>
      <c r="FV229" s="566"/>
      <c r="FW229" s="566"/>
      <c r="FX229" s="566"/>
      <c r="FY229" s="566"/>
      <c r="FZ229" s="566"/>
      <c r="GA229" s="566"/>
      <c r="GB229" s="566"/>
      <c r="GC229" s="566"/>
      <c r="GD229" s="566"/>
      <c r="GE229" s="566"/>
      <c r="GF229" s="569"/>
      <c r="GG229" s="566"/>
      <c r="GH229" s="566"/>
      <c r="GI229" s="566"/>
      <c r="GJ229" s="566"/>
      <c r="GK229" s="565"/>
      <c r="GL229" s="565"/>
      <c r="GM229" s="565"/>
      <c r="GN229" s="570"/>
      <c r="GO229" s="571"/>
      <c r="GP229" s="571"/>
      <c r="GQ229" s="684"/>
      <c r="GR229" s="1001"/>
      <c r="GS229" s="575"/>
      <c r="GT229" s="596"/>
      <c r="GU229" s="596"/>
      <c r="GV229" s="575"/>
      <c r="GW229" s="575"/>
      <c r="GX229" s="575"/>
      <c r="GY229" s="575"/>
      <c r="GZ229" s="575"/>
      <c r="HA229" s="572"/>
      <c r="HB229" s="565"/>
      <c r="HC229" s="565"/>
      <c r="HD229" s="565"/>
      <c r="HE229" s="572"/>
      <c r="HF229" s="565"/>
      <c r="HG229" s="565"/>
      <c r="HH229" s="565"/>
      <c r="HI229" s="591">
        <f t="shared" si="458"/>
        <v>0</v>
      </c>
      <c r="HL229" s="688">
        <f t="shared" si="457"/>
        <v>0</v>
      </c>
    </row>
    <row r="230" spans="1:256" s="576" customFormat="1">
      <c r="A230" s="550">
        <v>0</v>
      </c>
      <c r="B230" s="573" t="s">
        <v>542</v>
      </c>
      <c r="C230" s="574"/>
      <c r="D230" s="574"/>
      <c r="E230" s="574"/>
      <c r="F230" s="577" t="s">
        <v>801</v>
      </c>
      <c r="G230" s="577"/>
      <c r="H230" s="577"/>
      <c r="I230" s="577"/>
      <c r="J230" s="565"/>
      <c r="K230" s="565"/>
      <c r="L230" s="566"/>
      <c r="M230" s="566"/>
      <c r="N230" s="566"/>
      <c r="O230" s="566"/>
      <c r="P230" s="936"/>
      <c r="Q230" s="936"/>
      <c r="R230" s="936"/>
      <c r="S230" s="936"/>
      <c r="T230" s="936"/>
      <c r="U230" s="566"/>
      <c r="V230" s="566"/>
      <c r="W230" s="566"/>
      <c r="X230" s="566"/>
      <c r="Y230" s="567"/>
      <c r="Z230" s="566"/>
      <c r="AA230" s="566"/>
      <c r="AB230" s="566"/>
      <c r="AC230" s="567"/>
      <c r="AD230" s="567"/>
      <c r="AE230" s="567"/>
      <c r="AF230" s="567"/>
      <c r="AG230" s="566"/>
      <c r="AH230" s="566"/>
      <c r="AI230" s="566"/>
      <c r="AJ230" s="566"/>
      <c r="AK230" s="566"/>
      <c r="AL230" s="566"/>
      <c r="AM230" s="566"/>
      <c r="AN230" s="566"/>
      <c r="AO230" s="566"/>
      <c r="AP230" s="566"/>
      <c r="AQ230" s="566"/>
      <c r="AR230" s="566"/>
      <c r="AS230" s="566"/>
      <c r="AT230" s="566"/>
      <c r="AU230" s="566"/>
      <c r="AV230" s="566"/>
      <c r="AW230" s="566"/>
      <c r="AX230" s="566"/>
      <c r="AY230" s="566"/>
      <c r="AZ230" s="566"/>
      <c r="BA230" s="566"/>
      <c r="BB230" s="566"/>
      <c r="BC230" s="566"/>
      <c r="BD230" s="566"/>
      <c r="BE230" s="566"/>
      <c r="BF230" s="566"/>
      <c r="BG230" s="566"/>
      <c r="BH230" s="566"/>
      <c r="BI230" s="566"/>
      <c r="BJ230" s="566"/>
      <c r="BK230" s="566"/>
      <c r="BL230" s="566"/>
      <c r="BM230" s="566"/>
      <c r="BN230" s="566"/>
      <c r="BO230" s="566"/>
      <c r="BP230" s="566"/>
      <c r="BQ230" s="566"/>
      <c r="BR230" s="566"/>
      <c r="BS230" s="566"/>
      <c r="BT230" s="566"/>
      <c r="BU230" s="566"/>
      <c r="BV230" s="566"/>
      <c r="BW230" s="566"/>
      <c r="BX230" s="566"/>
      <c r="BY230" s="566"/>
      <c r="BZ230" s="566"/>
      <c r="CA230" s="566"/>
      <c r="CB230" s="566"/>
      <c r="CC230" s="565"/>
      <c r="CD230" s="566"/>
      <c r="CE230" s="566"/>
      <c r="CF230" s="565"/>
      <c r="CG230" s="565"/>
      <c r="CH230" s="566"/>
      <c r="CI230" s="566"/>
      <c r="CJ230" s="566"/>
      <c r="CK230" s="566"/>
      <c r="CL230" s="566"/>
      <c r="CM230" s="566"/>
      <c r="CN230" s="566"/>
      <c r="CO230" s="566"/>
      <c r="CP230" s="566"/>
      <c r="CQ230" s="566"/>
      <c r="CR230" s="566"/>
      <c r="CS230" s="566"/>
      <c r="CT230" s="566"/>
      <c r="CU230" s="566"/>
      <c r="CV230" s="566"/>
      <c r="CW230" s="566"/>
      <c r="CX230" s="566"/>
      <c r="CY230" s="566"/>
      <c r="CZ230" s="566"/>
      <c r="DA230" s="566"/>
      <c r="DB230" s="566"/>
      <c r="DC230" s="566"/>
      <c r="DD230" s="566"/>
      <c r="DE230" s="566"/>
      <c r="DF230" s="566"/>
      <c r="DG230" s="566"/>
      <c r="DH230" s="566"/>
      <c r="DI230" s="566"/>
      <c r="DJ230" s="566"/>
      <c r="DK230" s="566"/>
      <c r="DL230" s="566"/>
      <c r="DM230" s="566"/>
      <c r="DN230" s="566"/>
      <c r="DO230" s="566"/>
      <c r="DP230" s="566"/>
      <c r="DQ230" s="566"/>
      <c r="DR230" s="566"/>
      <c r="DS230" s="566"/>
      <c r="DT230" s="566"/>
      <c r="DU230" s="566"/>
      <c r="DV230" s="566"/>
      <c r="DW230" s="566"/>
      <c r="DX230" s="566"/>
      <c r="DY230" s="566"/>
      <c r="DZ230" s="566"/>
      <c r="EA230" s="566"/>
      <c r="EB230" s="566"/>
      <c r="EC230" s="566"/>
      <c r="ED230" s="566"/>
      <c r="EE230" s="566"/>
      <c r="EF230" s="566"/>
      <c r="EG230" s="566"/>
      <c r="EH230" s="566"/>
      <c r="EI230" s="566"/>
      <c r="EJ230" s="566"/>
      <c r="EK230" s="566"/>
      <c r="EL230" s="566"/>
      <c r="EM230" s="566"/>
      <c r="EN230" s="566"/>
      <c r="EO230" s="566"/>
      <c r="EP230" s="566"/>
      <c r="EQ230" s="566"/>
      <c r="ER230" s="566"/>
      <c r="ES230" s="566"/>
      <c r="ET230" s="566"/>
      <c r="EU230" s="566"/>
      <c r="EV230" s="566"/>
      <c r="EW230" s="568"/>
      <c r="EX230" s="566"/>
      <c r="EY230" s="566"/>
      <c r="EZ230" s="566"/>
      <c r="FA230" s="566"/>
      <c r="FB230" s="566"/>
      <c r="FC230" s="566"/>
      <c r="FD230" s="566"/>
      <c r="FE230" s="566"/>
      <c r="FF230" s="566"/>
      <c r="FG230" s="566"/>
      <c r="FH230" s="566"/>
      <c r="FI230" s="566"/>
      <c r="FJ230" s="566"/>
      <c r="FK230" s="566"/>
      <c r="FL230" s="566"/>
      <c r="FM230" s="566"/>
      <c r="FN230" s="566"/>
      <c r="FO230" s="566"/>
      <c r="FP230" s="566"/>
      <c r="FQ230" s="566"/>
      <c r="FR230" s="566"/>
      <c r="FS230" s="566"/>
      <c r="FT230" s="566"/>
      <c r="FU230" s="566"/>
      <c r="FV230" s="566"/>
      <c r="FW230" s="566"/>
      <c r="FX230" s="566"/>
      <c r="FY230" s="566"/>
      <c r="FZ230" s="566"/>
      <c r="GA230" s="566"/>
      <c r="GB230" s="566"/>
      <c r="GC230" s="566"/>
      <c r="GD230" s="566"/>
      <c r="GE230" s="566"/>
      <c r="GF230" s="569"/>
      <c r="GG230" s="566"/>
      <c r="GH230" s="566"/>
      <c r="GI230" s="566"/>
      <c r="GJ230" s="566"/>
      <c r="GK230" s="565"/>
      <c r="GL230" s="565"/>
      <c r="GM230" s="565"/>
      <c r="GN230" s="570"/>
      <c r="GO230" s="571"/>
      <c r="GP230" s="571"/>
      <c r="GQ230" s="684"/>
      <c r="GR230" s="1001"/>
      <c r="GS230" s="575"/>
      <c r="GT230" s="596"/>
      <c r="GU230" s="596"/>
      <c r="GV230" s="575"/>
      <c r="GW230" s="575"/>
      <c r="GX230" s="575"/>
      <c r="GY230" s="575"/>
      <c r="GZ230" s="575"/>
      <c r="HA230" s="572"/>
      <c r="HB230" s="565"/>
      <c r="HC230" s="565"/>
      <c r="HD230" s="565"/>
      <c r="HE230" s="572"/>
      <c r="HF230" s="565"/>
      <c r="HG230" s="565"/>
      <c r="HH230" s="565"/>
      <c r="HI230" s="591">
        <f t="shared" si="458"/>
        <v>0</v>
      </c>
      <c r="HL230" s="688">
        <f t="shared" si="457"/>
        <v>0</v>
      </c>
    </row>
    <row r="231" spans="1:256" s="576" customFormat="1">
      <c r="A231" s="550">
        <v>0</v>
      </c>
      <c r="B231" s="573" t="s">
        <v>543</v>
      </c>
      <c r="C231" s="574"/>
      <c r="D231" s="574"/>
      <c r="E231" s="574"/>
      <c r="F231" s="577" t="s">
        <v>802</v>
      </c>
      <c r="G231" s="577"/>
      <c r="H231" s="577"/>
      <c r="I231" s="577"/>
      <c r="J231" s="565"/>
      <c r="K231" s="565"/>
      <c r="L231" s="566"/>
      <c r="M231" s="566"/>
      <c r="N231" s="566"/>
      <c r="O231" s="566"/>
      <c r="P231" s="936"/>
      <c r="Q231" s="936"/>
      <c r="R231" s="936"/>
      <c r="S231" s="936"/>
      <c r="T231" s="936"/>
      <c r="U231" s="566"/>
      <c r="V231" s="566"/>
      <c r="W231" s="566"/>
      <c r="X231" s="566"/>
      <c r="Y231" s="567"/>
      <c r="Z231" s="566"/>
      <c r="AA231" s="566"/>
      <c r="AB231" s="566"/>
      <c r="AC231" s="567"/>
      <c r="AD231" s="567"/>
      <c r="AE231" s="567"/>
      <c r="AF231" s="567"/>
      <c r="AG231" s="566"/>
      <c r="AH231" s="566"/>
      <c r="AI231" s="566"/>
      <c r="AJ231" s="566"/>
      <c r="AK231" s="566"/>
      <c r="AL231" s="566"/>
      <c r="AM231" s="566"/>
      <c r="AN231" s="566"/>
      <c r="AO231" s="566"/>
      <c r="AP231" s="566"/>
      <c r="AQ231" s="566"/>
      <c r="AR231" s="566"/>
      <c r="AS231" s="566"/>
      <c r="AT231" s="566"/>
      <c r="AU231" s="566"/>
      <c r="AV231" s="566"/>
      <c r="AW231" s="566"/>
      <c r="AX231" s="566"/>
      <c r="AY231" s="566"/>
      <c r="AZ231" s="566"/>
      <c r="BA231" s="566"/>
      <c r="BB231" s="566"/>
      <c r="BC231" s="566"/>
      <c r="BD231" s="566"/>
      <c r="BE231" s="566"/>
      <c r="BF231" s="566"/>
      <c r="BG231" s="566"/>
      <c r="BH231" s="566"/>
      <c r="BI231" s="566"/>
      <c r="BJ231" s="566"/>
      <c r="BK231" s="566"/>
      <c r="BL231" s="566"/>
      <c r="BM231" s="566"/>
      <c r="BN231" s="566"/>
      <c r="BO231" s="566"/>
      <c r="BP231" s="566"/>
      <c r="BQ231" s="566"/>
      <c r="BR231" s="566"/>
      <c r="BS231" s="566"/>
      <c r="BT231" s="566"/>
      <c r="BU231" s="566"/>
      <c r="BV231" s="566"/>
      <c r="BW231" s="566"/>
      <c r="BX231" s="566"/>
      <c r="BY231" s="566"/>
      <c r="BZ231" s="566"/>
      <c r="CA231" s="566"/>
      <c r="CB231" s="566"/>
      <c r="CC231" s="565"/>
      <c r="CD231" s="566"/>
      <c r="CE231" s="566"/>
      <c r="CF231" s="565"/>
      <c r="CG231" s="565"/>
      <c r="CH231" s="566"/>
      <c r="CI231" s="566"/>
      <c r="CJ231" s="566"/>
      <c r="CK231" s="566"/>
      <c r="CL231" s="566"/>
      <c r="CM231" s="566"/>
      <c r="CN231" s="566"/>
      <c r="CO231" s="566"/>
      <c r="CP231" s="566"/>
      <c r="CQ231" s="566"/>
      <c r="CR231" s="566"/>
      <c r="CS231" s="566"/>
      <c r="CT231" s="566"/>
      <c r="CU231" s="566"/>
      <c r="CV231" s="566"/>
      <c r="CW231" s="566"/>
      <c r="CX231" s="566"/>
      <c r="CY231" s="566"/>
      <c r="CZ231" s="566"/>
      <c r="DA231" s="566"/>
      <c r="DB231" s="566"/>
      <c r="DC231" s="566"/>
      <c r="DD231" s="566"/>
      <c r="DE231" s="566"/>
      <c r="DF231" s="566"/>
      <c r="DG231" s="566"/>
      <c r="DH231" s="566"/>
      <c r="DI231" s="566"/>
      <c r="DJ231" s="566"/>
      <c r="DK231" s="566"/>
      <c r="DL231" s="566"/>
      <c r="DM231" s="566"/>
      <c r="DN231" s="566"/>
      <c r="DO231" s="566"/>
      <c r="DP231" s="566"/>
      <c r="DQ231" s="566"/>
      <c r="DR231" s="566"/>
      <c r="DS231" s="566"/>
      <c r="DT231" s="566"/>
      <c r="DU231" s="566"/>
      <c r="DV231" s="566"/>
      <c r="DW231" s="566"/>
      <c r="DX231" s="566"/>
      <c r="DY231" s="566"/>
      <c r="DZ231" s="566"/>
      <c r="EA231" s="566"/>
      <c r="EB231" s="566"/>
      <c r="EC231" s="566"/>
      <c r="ED231" s="566"/>
      <c r="EE231" s="566"/>
      <c r="EF231" s="566"/>
      <c r="EG231" s="566"/>
      <c r="EH231" s="566"/>
      <c r="EI231" s="566"/>
      <c r="EJ231" s="566"/>
      <c r="EK231" s="566"/>
      <c r="EL231" s="566"/>
      <c r="EM231" s="566"/>
      <c r="EN231" s="566"/>
      <c r="EO231" s="566"/>
      <c r="EP231" s="566"/>
      <c r="EQ231" s="566"/>
      <c r="ER231" s="566"/>
      <c r="ES231" s="566"/>
      <c r="ET231" s="566"/>
      <c r="EU231" s="566"/>
      <c r="EV231" s="566"/>
      <c r="EW231" s="568"/>
      <c r="EX231" s="566"/>
      <c r="EY231" s="566"/>
      <c r="EZ231" s="566"/>
      <c r="FA231" s="566"/>
      <c r="FB231" s="566"/>
      <c r="FC231" s="566"/>
      <c r="FD231" s="566"/>
      <c r="FE231" s="566"/>
      <c r="FF231" s="566"/>
      <c r="FG231" s="566"/>
      <c r="FH231" s="566"/>
      <c r="FI231" s="566"/>
      <c r="FJ231" s="566"/>
      <c r="FK231" s="566"/>
      <c r="FL231" s="566"/>
      <c r="FM231" s="566"/>
      <c r="FN231" s="566"/>
      <c r="FO231" s="566"/>
      <c r="FP231" s="566"/>
      <c r="FQ231" s="566"/>
      <c r="FR231" s="566"/>
      <c r="FS231" s="566"/>
      <c r="FT231" s="566"/>
      <c r="FU231" s="566"/>
      <c r="FV231" s="566"/>
      <c r="FW231" s="566"/>
      <c r="FX231" s="566"/>
      <c r="FY231" s="566"/>
      <c r="FZ231" s="566"/>
      <c r="GA231" s="566"/>
      <c r="GB231" s="566"/>
      <c r="GC231" s="566"/>
      <c r="GD231" s="566"/>
      <c r="GE231" s="566"/>
      <c r="GF231" s="569"/>
      <c r="GG231" s="566"/>
      <c r="GH231" s="566"/>
      <c r="GI231" s="566"/>
      <c r="GJ231" s="566"/>
      <c r="GK231" s="565"/>
      <c r="GL231" s="565"/>
      <c r="GM231" s="565"/>
      <c r="GN231" s="570"/>
      <c r="GO231" s="571"/>
      <c r="GP231" s="571"/>
      <c r="GQ231" s="684"/>
      <c r="GR231" s="1001"/>
      <c r="GS231" s="575"/>
      <c r="GT231" s="596"/>
      <c r="GU231" s="596"/>
      <c r="GV231" s="575"/>
      <c r="GW231" s="575"/>
      <c r="GX231" s="575"/>
      <c r="GY231" s="575"/>
      <c r="GZ231" s="575"/>
      <c r="HA231" s="572"/>
      <c r="HB231" s="565"/>
      <c r="HC231" s="565"/>
      <c r="HD231" s="565"/>
      <c r="HE231" s="572"/>
      <c r="HF231" s="565"/>
      <c r="HG231" s="565"/>
      <c r="HH231" s="565"/>
      <c r="HI231" s="591">
        <f t="shared" si="458"/>
        <v>0</v>
      </c>
      <c r="HL231" s="688">
        <f t="shared" si="457"/>
        <v>0</v>
      </c>
    </row>
    <row r="232" spans="1:256" s="576" customFormat="1">
      <c r="A232" s="550">
        <v>0</v>
      </c>
      <c r="B232" s="573" t="s">
        <v>823</v>
      </c>
      <c r="C232" s="574"/>
      <c r="D232" s="574"/>
      <c r="E232" s="574"/>
      <c r="F232" s="269" t="s">
        <v>804</v>
      </c>
      <c r="G232" s="577"/>
      <c r="H232" s="577"/>
      <c r="I232" s="577"/>
      <c r="J232" s="565"/>
      <c r="K232" s="565"/>
      <c r="L232" s="566"/>
      <c r="M232" s="566"/>
      <c r="N232" s="566"/>
      <c r="O232" s="566"/>
      <c r="P232" s="936"/>
      <c r="Q232" s="936"/>
      <c r="R232" s="936"/>
      <c r="S232" s="936"/>
      <c r="T232" s="936"/>
      <c r="U232" s="566">
        <f t="shared" ref="U232:AZ232" si="508">U233+U245+U246</f>
        <v>483.26</v>
      </c>
      <c r="V232" s="566">
        <f t="shared" si="508"/>
        <v>15.6</v>
      </c>
      <c r="W232" s="566">
        <f t="shared" si="508"/>
        <v>0</v>
      </c>
      <c r="X232" s="566">
        <f t="shared" si="508"/>
        <v>0</v>
      </c>
      <c r="Y232" s="567">
        <f t="shared" si="508"/>
        <v>402</v>
      </c>
      <c r="Z232" s="566">
        <f t="shared" si="508"/>
        <v>0</v>
      </c>
      <c r="AA232" s="566">
        <f t="shared" si="508"/>
        <v>0</v>
      </c>
      <c r="AB232" s="566">
        <f t="shared" si="508"/>
        <v>0</v>
      </c>
      <c r="AC232" s="567">
        <f t="shared" si="508"/>
        <v>402</v>
      </c>
      <c r="AD232" s="567">
        <f t="shared" si="508"/>
        <v>0</v>
      </c>
      <c r="AE232" s="567">
        <f t="shared" si="508"/>
        <v>0</v>
      </c>
      <c r="AF232" s="567">
        <f t="shared" si="508"/>
        <v>0</v>
      </c>
      <c r="AG232" s="566">
        <f t="shared" si="508"/>
        <v>402</v>
      </c>
      <c r="AH232" s="566">
        <f t="shared" si="508"/>
        <v>0</v>
      </c>
      <c r="AI232" s="566">
        <f t="shared" si="508"/>
        <v>0</v>
      </c>
      <c r="AJ232" s="566">
        <f t="shared" si="508"/>
        <v>0</v>
      </c>
      <c r="AK232" s="566">
        <f t="shared" si="508"/>
        <v>160</v>
      </c>
      <c r="AL232" s="566">
        <f t="shared" si="508"/>
        <v>0</v>
      </c>
      <c r="AM232" s="566">
        <f t="shared" si="508"/>
        <v>0</v>
      </c>
      <c r="AN232" s="566">
        <f t="shared" si="508"/>
        <v>0</v>
      </c>
      <c r="AO232" s="566">
        <f t="shared" si="508"/>
        <v>80</v>
      </c>
      <c r="AP232" s="566">
        <f t="shared" si="508"/>
        <v>0</v>
      </c>
      <c r="AQ232" s="566">
        <f t="shared" si="508"/>
        <v>0</v>
      </c>
      <c r="AR232" s="566">
        <f t="shared" si="508"/>
        <v>0</v>
      </c>
      <c r="AS232" s="566">
        <f t="shared" si="508"/>
        <v>0</v>
      </c>
      <c r="AT232" s="566">
        <f t="shared" si="508"/>
        <v>0</v>
      </c>
      <c r="AU232" s="566">
        <f t="shared" si="508"/>
        <v>0</v>
      </c>
      <c r="AV232" s="566">
        <f t="shared" si="508"/>
        <v>0</v>
      </c>
      <c r="AW232" s="566">
        <f t="shared" si="508"/>
        <v>162</v>
      </c>
      <c r="AX232" s="566">
        <f t="shared" si="508"/>
        <v>0</v>
      </c>
      <c r="AY232" s="566">
        <f t="shared" si="508"/>
        <v>0</v>
      </c>
      <c r="AZ232" s="566">
        <f t="shared" si="508"/>
        <v>0</v>
      </c>
      <c r="BA232" s="566">
        <f t="shared" ref="BA232:CB232" si="509">BA233+BA245+BA246</f>
        <v>0</v>
      </c>
      <c r="BB232" s="566">
        <f t="shared" si="509"/>
        <v>0</v>
      </c>
      <c r="BC232" s="566">
        <f t="shared" si="509"/>
        <v>0</v>
      </c>
      <c r="BD232" s="566">
        <f t="shared" si="509"/>
        <v>0</v>
      </c>
      <c r="BE232" s="566">
        <f t="shared" si="509"/>
        <v>0</v>
      </c>
      <c r="BF232" s="566">
        <f t="shared" si="509"/>
        <v>0</v>
      </c>
      <c r="BG232" s="566">
        <f t="shared" si="509"/>
        <v>0</v>
      </c>
      <c r="BH232" s="566">
        <f t="shared" si="509"/>
        <v>0</v>
      </c>
      <c r="BI232" s="566">
        <f t="shared" si="509"/>
        <v>162</v>
      </c>
      <c r="BJ232" s="566">
        <f t="shared" si="509"/>
        <v>0</v>
      </c>
      <c r="BK232" s="566">
        <f t="shared" si="509"/>
        <v>0</v>
      </c>
      <c r="BL232" s="566">
        <f t="shared" si="509"/>
        <v>0</v>
      </c>
      <c r="BM232" s="566">
        <f t="shared" si="509"/>
        <v>402</v>
      </c>
      <c r="BN232" s="566">
        <f t="shared" si="509"/>
        <v>0</v>
      </c>
      <c r="BO232" s="566">
        <f t="shared" si="509"/>
        <v>0</v>
      </c>
      <c r="BP232" s="566">
        <f t="shared" si="509"/>
        <v>0</v>
      </c>
      <c r="BQ232" s="566">
        <f t="shared" si="509"/>
        <v>402</v>
      </c>
      <c r="BR232" s="566">
        <f t="shared" si="509"/>
        <v>0</v>
      </c>
      <c r="BS232" s="566">
        <f t="shared" si="509"/>
        <v>0</v>
      </c>
      <c r="BT232" s="566">
        <f t="shared" si="509"/>
        <v>0</v>
      </c>
      <c r="BU232" s="566">
        <f t="shared" si="509"/>
        <v>3522951.6942564086</v>
      </c>
      <c r="BV232" s="566">
        <f t="shared" si="509"/>
        <v>297152.06538983056</v>
      </c>
      <c r="BW232" s="566">
        <f t="shared" si="509"/>
        <v>1745330.2597215369</v>
      </c>
      <c r="BX232" s="566">
        <f t="shared" si="509"/>
        <v>1217556.4512128383</v>
      </c>
      <c r="BY232" s="566">
        <f t="shared" si="509"/>
        <v>262912.91793220339</v>
      </c>
      <c r="BZ232" s="566">
        <f t="shared" si="509"/>
        <v>3386270.6956123407</v>
      </c>
      <c r="CA232" s="566">
        <f t="shared" si="509"/>
        <v>0</v>
      </c>
      <c r="CB232" s="566">
        <f t="shared" si="509"/>
        <v>0</v>
      </c>
      <c r="CC232" s="565"/>
      <c r="CD232" s="566"/>
      <c r="CE232" s="566">
        <f>CE233+CE245+CE246</f>
        <v>114141.89000000013</v>
      </c>
      <c r="CF232" s="565"/>
      <c r="CG232" s="565"/>
      <c r="CH232" s="566"/>
      <c r="CI232" s="566"/>
      <c r="CJ232" s="566"/>
      <c r="CK232" s="566">
        <f t="shared" ref="CK232:DP232" si="510">CK233+CK245+CK246</f>
        <v>2106428.346440678</v>
      </c>
      <c r="CL232" s="566">
        <f t="shared" si="510"/>
        <v>0</v>
      </c>
      <c r="CM232" s="566">
        <f t="shared" si="510"/>
        <v>1132915.3737818324</v>
      </c>
      <c r="CN232" s="566">
        <f t="shared" si="510"/>
        <v>1395939.9266101695</v>
      </c>
      <c r="CO232" s="566">
        <f t="shared" si="510"/>
        <v>1378855.2128611868</v>
      </c>
      <c r="CP232" s="566">
        <f t="shared" si="510"/>
        <v>928122.644968273</v>
      </c>
      <c r="CQ232" s="566">
        <f t="shared" si="510"/>
        <v>928122.644968273</v>
      </c>
      <c r="CR232" s="566">
        <f t="shared" si="510"/>
        <v>46345</v>
      </c>
      <c r="CS232" s="566">
        <f t="shared" si="510"/>
        <v>165824.88485275951</v>
      </c>
      <c r="CT232" s="566">
        <f t="shared" si="510"/>
        <v>271660.5824904819</v>
      </c>
      <c r="CU232" s="566">
        <f t="shared" si="510"/>
        <v>444292.17762503156</v>
      </c>
      <c r="CV232" s="566">
        <f t="shared" si="510"/>
        <v>44429.217762503155</v>
      </c>
      <c r="CW232" s="566">
        <f t="shared" si="510"/>
        <v>133287.65328750949</v>
      </c>
      <c r="CX232" s="566">
        <f t="shared" si="510"/>
        <v>266575.30657501897</v>
      </c>
      <c r="CY232" s="566">
        <f t="shared" si="510"/>
        <v>0</v>
      </c>
      <c r="CZ232" s="566">
        <f t="shared" si="510"/>
        <v>259973.72881355934</v>
      </c>
      <c r="DA232" s="566">
        <f t="shared" si="510"/>
        <v>0</v>
      </c>
      <c r="DB232" s="566">
        <f t="shared" si="510"/>
        <v>426587.05999999994</v>
      </c>
      <c r="DC232" s="566">
        <f t="shared" si="510"/>
        <v>4922.17</v>
      </c>
      <c r="DD232" s="566">
        <f t="shared" si="510"/>
        <v>1221419.8667295109</v>
      </c>
      <c r="DE232" s="566">
        <f t="shared" si="510"/>
        <v>1340440.1133999999</v>
      </c>
      <c r="DF232" s="566">
        <f t="shared" si="510"/>
        <v>1340440.1133999999</v>
      </c>
      <c r="DG232" s="566">
        <f t="shared" si="510"/>
        <v>0</v>
      </c>
      <c r="DH232" s="566">
        <f t="shared" si="510"/>
        <v>0</v>
      </c>
      <c r="DI232" s="566">
        <f t="shared" si="510"/>
        <v>0</v>
      </c>
      <c r="DJ232" s="566">
        <f t="shared" si="510"/>
        <v>93938.5</v>
      </c>
      <c r="DK232" s="566">
        <f t="shared" si="510"/>
        <v>0</v>
      </c>
      <c r="DL232" s="566">
        <f t="shared" si="510"/>
        <v>260601.30335999999</v>
      </c>
      <c r="DM232" s="566">
        <f t="shared" si="510"/>
        <v>0</v>
      </c>
      <c r="DN232" s="566">
        <f t="shared" si="510"/>
        <v>389163.40503999998</v>
      </c>
      <c r="DO232" s="566">
        <f t="shared" si="510"/>
        <v>596736.90499999991</v>
      </c>
      <c r="DP232" s="566">
        <f t="shared" si="510"/>
        <v>0</v>
      </c>
      <c r="DQ232" s="566">
        <f t="shared" ref="DQ232:EU232" si="511">DQ233+DQ245+DQ246</f>
        <v>59673.690499999997</v>
      </c>
      <c r="DR232" s="566">
        <f t="shared" si="511"/>
        <v>179021.07149999996</v>
      </c>
      <c r="DS232" s="566">
        <f t="shared" si="511"/>
        <v>358042.14299999992</v>
      </c>
      <c r="DT232" s="566">
        <f t="shared" si="511"/>
        <v>0</v>
      </c>
      <c r="DU232" s="566">
        <f t="shared" si="511"/>
        <v>0</v>
      </c>
      <c r="DV232" s="566">
        <f t="shared" si="511"/>
        <v>0</v>
      </c>
      <c r="DW232" s="566">
        <f t="shared" si="511"/>
        <v>15600</v>
      </c>
      <c r="DX232" s="566">
        <f t="shared" si="511"/>
        <v>0</v>
      </c>
      <c r="DY232" s="566">
        <f t="shared" si="511"/>
        <v>580558</v>
      </c>
      <c r="DZ232" s="566">
        <f t="shared" si="511"/>
        <v>12000</v>
      </c>
      <c r="EA232" s="566">
        <f t="shared" si="511"/>
        <v>0</v>
      </c>
      <c r="EB232" s="566">
        <f t="shared" si="511"/>
        <v>306769</v>
      </c>
      <c r="EC232" s="566">
        <f t="shared" si="511"/>
        <v>0</v>
      </c>
      <c r="ED232" s="566">
        <f t="shared" si="511"/>
        <v>176453.05999999994</v>
      </c>
      <c r="EE232" s="566">
        <f t="shared" si="511"/>
        <v>43.562337437877403</v>
      </c>
      <c r="EF232" s="566">
        <f t="shared" si="511"/>
        <v>14788</v>
      </c>
      <c r="EG232" s="566">
        <f t="shared" si="511"/>
        <v>2618119.0499999998</v>
      </c>
      <c r="EH232" s="566">
        <f t="shared" si="511"/>
        <v>2618119.0499999998</v>
      </c>
      <c r="EI232" s="566">
        <f t="shared" si="511"/>
        <v>1191799.94</v>
      </c>
      <c r="EJ232" s="566">
        <f t="shared" si="511"/>
        <v>430703.11</v>
      </c>
      <c r="EK232" s="566">
        <f t="shared" si="511"/>
        <v>0</v>
      </c>
      <c r="EL232" s="566">
        <f t="shared" si="511"/>
        <v>995616</v>
      </c>
      <c r="EM232" s="566">
        <f t="shared" si="511"/>
        <v>99561.600000000006</v>
      </c>
      <c r="EN232" s="566">
        <f t="shared" si="511"/>
        <v>298684.79999999999</v>
      </c>
      <c r="EO232" s="566">
        <f t="shared" si="511"/>
        <v>597369.60000000009</v>
      </c>
      <c r="EP232" s="566">
        <f t="shared" si="511"/>
        <v>730545.66561234079</v>
      </c>
      <c r="EQ232" s="566">
        <f t="shared" si="511"/>
        <v>0</v>
      </c>
      <c r="ER232" s="566">
        <f t="shared" si="511"/>
        <v>486404.86140895099</v>
      </c>
      <c r="ES232" s="566">
        <f t="shared" si="511"/>
        <v>0</v>
      </c>
      <c r="ET232" s="566">
        <f t="shared" si="511"/>
        <v>167062.07609428914</v>
      </c>
      <c r="EU232" s="566">
        <f t="shared" si="511"/>
        <v>471261.42899999995</v>
      </c>
      <c r="EV232" s="566"/>
      <c r="EW232" s="568">
        <f t="shared" ref="EW232:FX232" si="512">EW233+EW245+EW246</f>
        <v>0.1012999423666177</v>
      </c>
      <c r="EX232" s="566">
        <f t="shared" si="512"/>
        <v>10000</v>
      </c>
      <c r="EY232" s="566">
        <f t="shared" si="512"/>
        <v>0</v>
      </c>
      <c r="EZ232" s="566">
        <f t="shared" si="512"/>
        <v>0</v>
      </c>
      <c r="FA232" s="566">
        <f t="shared" si="512"/>
        <v>416471.70140895096</v>
      </c>
      <c r="FB232" s="566">
        <f t="shared" si="512"/>
        <v>0</v>
      </c>
      <c r="FC232" s="566">
        <f t="shared" si="512"/>
        <v>0</v>
      </c>
      <c r="FD232" s="566">
        <f t="shared" si="512"/>
        <v>446469.94355932204</v>
      </c>
      <c r="FE232" s="566">
        <f t="shared" si="512"/>
        <v>0</v>
      </c>
      <c r="FF232" s="566">
        <f t="shared" si="512"/>
        <v>55181</v>
      </c>
      <c r="FG232" s="566">
        <f t="shared" si="512"/>
        <v>0</v>
      </c>
      <c r="FH232" s="566">
        <f t="shared" si="512"/>
        <v>0</v>
      </c>
      <c r="FI232" s="566">
        <f t="shared" si="512"/>
        <v>0</v>
      </c>
      <c r="FJ232" s="566">
        <f t="shared" si="512"/>
        <v>0</v>
      </c>
      <c r="FK232" s="566">
        <f t="shared" si="512"/>
        <v>11800</v>
      </c>
      <c r="FL232" s="566">
        <f t="shared" si="512"/>
        <v>91661.184915254242</v>
      </c>
      <c r="FM232" s="566">
        <f t="shared" si="512"/>
        <v>151203.81508474576</v>
      </c>
      <c r="FN232" s="566">
        <f t="shared" si="512"/>
        <v>486558</v>
      </c>
      <c r="FO232" s="566">
        <f t="shared" si="512"/>
        <v>0</v>
      </c>
      <c r="FP232" s="566">
        <f t="shared" si="512"/>
        <v>0</v>
      </c>
      <c r="FQ232" s="566">
        <f t="shared" si="512"/>
        <v>534103.53339999996</v>
      </c>
      <c r="FR232" s="566">
        <f t="shared" si="512"/>
        <v>0</v>
      </c>
      <c r="FS232" s="566">
        <f t="shared" si="512"/>
        <v>65113.579999999994</v>
      </c>
      <c r="FT232" s="566">
        <f t="shared" si="512"/>
        <v>0</v>
      </c>
      <c r="FU232" s="566">
        <f t="shared" si="512"/>
        <v>0</v>
      </c>
      <c r="FV232" s="566">
        <f t="shared" si="512"/>
        <v>0</v>
      </c>
      <c r="FW232" s="566">
        <f t="shared" si="512"/>
        <v>0</v>
      </c>
      <c r="FX232" s="566">
        <f t="shared" si="512"/>
        <v>0</v>
      </c>
      <c r="FY232" s="566"/>
      <c r="FZ232" s="566"/>
      <c r="GA232" s="566"/>
      <c r="GB232" s="566"/>
      <c r="GC232" s="566"/>
      <c r="GD232" s="566"/>
      <c r="GE232" s="566"/>
      <c r="GF232" s="569"/>
      <c r="GG232" s="566"/>
      <c r="GH232" s="566"/>
      <c r="GI232" s="566"/>
      <c r="GJ232" s="566"/>
      <c r="GK232" s="565"/>
      <c r="GL232" s="565"/>
      <c r="GM232" s="565"/>
      <c r="GN232" s="570"/>
      <c r="GO232" s="571"/>
      <c r="GP232" s="571"/>
      <c r="GQ232" s="684"/>
      <c r="GR232" s="1001"/>
      <c r="GS232" s="575"/>
      <c r="GT232" s="596"/>
      <c r="GU232" s="596"/>
      <c r="GV232" s="575"/>
      <c r="GW232" s="575"/>
      <c r="GX232" s="575"/>
      <c r="GY232" s="575"/>
      <c r="GZ232" s="575"/>
      <c r="HA232" s="572">
        <f t="shared" ref="HA232:HH232" si="513">HA233+HA245+HA246</f>
        <v>400</v>
      </c>
      <c r="HB232" s="565">
        <f t="shared" si="513"/>
        <v>2499449.0499999998</v>
      </c>
      <c r="HC232" s="565">
        <f t="shared" si="513"/>
        <v>0</v>
      </c>
      <c r="HD232" s="565">
        <f t="shared" si="513"/>
        <v>0</v>
      </c>
      <c r="HE232" s="572">
        <f t="shared" si="513"/>
        <v>2</v>
      </c>
      <c r="HF232" s="565">
        <f t="shared" si="513"/>
        <v>118670</v>
      </c>
      <c r="HG232" s="565">
        <f t="shared" si="513"/>
        <v>0</v>
      </c>
      <c r="HH232" s="565">
        <f t="shared" si="513"/>
        <v>0</v>
      </c>
      <c r="HI232" s="591">
        <f t="shared" si="458"/>
        <v>0</v>
      </c>
      <c r="HL232" s="688">
        <f t="shared" si="457"/>
        <v>0</v>
      </c>
    </row>
    <row r="233" spans="1:256" s="576" customFormat="1">
      <c r="A233" s="550">
        <v>0</v>
      </c>
      <c r="B233" s="573" t="s">
        <v>544</v>
      </c>
      <c r="C233" s="574"/>
      <c r="D233" s="574"/>
      <c r="E233" s="574"/>
      <c r="F233" s="577" t="s">
        <v>805</v>
      </c>
      <c r="G233" s="577"/>
      <c r="H233" s="577"/>
      <c r="I233" s="577"/>
      <c r="J233" s="565"/>
      <c r="K233" s="565"/>
      <c r="L233" s="566"/>
      <c r="M233" s="566"/>
      <c r="N233" s="566"/>
      <c r="O233" s="566"/>
      <c r="P233" s="936"/>
      <c r="Q233" s="936"/>
      <c r="R233" s="936"/>
      <c r="S233" s="936"/>
      <c r="T233" s="936"/>
      <c r="U233" s="566">
        <f t="shared" ref="U233:AZ233" si="514">SUM(U234:U244)</f>
        <v>480</v>
      </c>
      <c r="V233" s="566">
        <f t="shared" si="514"/>
        <v>0</v>
      </c>
      <c r="W233" s="566">
        <f t="shared" si="514"/>
        <v>0</v>
      </c>
      <c r="X233" s="566">
        <f t="shared" si="514"/>
        <v>0</v>
      </c>
      <c r="Y233" s="567">
        <f t="shared" si="514"/>
        <v>400</v>
      </c>
      <c r="Z233" s="566">
        <f t="shared" si="514"/>
        <v>0</v>
      </c>
      <c r="AA233" s="566">
        <f t="shared" si="514"/>
        <v>0</v>
      </c>
      <c r="AB233" s="566">
        <f t="shared" si="514"/>
        <v>0</v>
      </c>
      <c r="AC233" s="567">
        <f>SUM(AC234:AC244)</f>
        <v>400</v>
      </c>
      <c r="AD233" s="567">
        <f>SUM(AD234:AD244)</f>
        <v>0</v>
      </c>
      <c r="AE233" s="567">
        <f>SUM(AE234:AE244)</f>
        <v>0</v>
      </c>
      <c r="AF233" s="567">
        <f>SUM(AF234:AF244)</f>
        <v>0</v>
      </c>
      <c r="AG233" s="566">
        <f t="shared" si="514"/>
        <v>400</v>
      </c>
      <c r="AH233" s="566">
        <f t="shared" si="514"/>
        <v>0</v>
      </c>
      <c r="AI233" s="566">
        <f t="shared" si="514"/>
        <v>0</v>
      </c>
      <c r="AJ233" s="566">
        <f t="shared" si="514"/>
        <v>0</v>
      </c>
      <c r="AK233" s="566">
        <f t="shared" si="514"/>
        <v>160</v>
      </c>
      <c r="AL233" s="566">
        <f t="shared" si="514"/>
        <v>0</v>
      </c>
      <c r="AM233" s="566">
        <f t="shared" si="514"/>
        <v>0</v>
      </c>
      <c r="AN233" s="566">
        <f t="shared" si="514"/>
        <v>0</v>
      </c>
      <c r="AO233" s="566">
        <f t="shared" si="514"/>
        <v>80</v>
      </c>
      <c r="AP233" s="566">
        <f t="shared" si="514"/>
        <v>0</v>
      </c>
      <c r="AQ233" s="566">
        <f t="shared" si="514"/>
        <v>0</v>
      </c>
      <c r="AR233" s="566">
        <f t="shared" si="514"/>
        <v>0</v>
      </c>
      <c r="AS233" s="566">
        <f t="shared" si="514"/>
        <v>0</v>
      </c>
      <c r="AT233" s="566">
        <f t="shared" si="514"/>
        <v>0</v>
      </c>
      <c r="AU233" s="566">
        <f t="shared" si="514"/>
        <v>0</v>
      </c>
      <c r="AV233" s="566">
        <f t="shared" si="514"/>
        <v>0</v>
      </c>
      <c r="AW233" s="566">
        <f t="shared" si="514"/>
        <v>160</v>
      </c>
      <c r="AX233" s="566">
        <f t="shared" si="514"/>
        <v>0</v>
      </c>
      <c r="AY233" s="566">
        <f t="shared" si="514"/>
        <v>0</v>
      </c>
      <c r="AZ233" s="566">
        <f t="shared" si="514"/>
        <v>0</v>
      </c>
      <c r="BA233" s="566">
        <f t="shared" ref="BA233:CE233" si="515">SUM(BA234:BA244)</f>
        <v>0</v>
      </c>
      <c r="BB233" s="566">
        <f t="shared" si="515"/>
        <v>0</v>
      </c>
      <c r="BC233" s="566">
        <f t="shared" si="515"/>
        <v>0</v>
      </c>
      <c r="BD233" s="566">
        <f t="shared" si="515"/>
        <v>0</v>
      </c>
      <c r="BE233" s="566">
        <f t="shared" si="515"/>
        <v>0</v>
      </c>
      <c r="BF233" s="566">
        <f t="shared" si="515"/>
        <v>0</v>
      </c>
      <c r="BG233" s="566">
        <f t="shared" si="515"/>
        <v>0</v>
      </c>
      <c r="BH233" s="566">
        <f t="shared" si="515"/>
        <v>0</v>
      </c>
      <c r="BI233" s="566">
        <f t="shared" si="515"/>
        <v>160</v>
      </c>
      <c r="BJ233" s="566">
        <f t="shared" si="515"/>
        <v>0</v>
      </c>
      <c r="BK233" s="566">
        <f t="shared" si="515"/>
        <v>0</v>
      </c>
      <c r="BL233" s="566">
        <f t="shared" si="515"/>
        <v>0</v>
      </c>
      <c r="BM233" s="566">
        <f t="shared" si="515"/>
        <v>400</v>
      </c>
      <c r="BN233" s="566">
        <f t="shared" si="515"/>
        <v>0</v>
      </c>
      <c r="BO233" s="566">
        <f t="shared" si="515"/>
        <v>0</v>
      </c>
      <c r="BP233" s="566">
        <f t="shared" si="515"/>
        <v>0</v>
      </c>
      <c r="BQ233" s="566">
        <f>SUM(BQ234:BQ244)</f>
        <v>400</v>
      </c>
      <c r="BR233" s="566">
        <f>SUM(BR234:BR244)</f>
        <v>0</v>
      </c>
      <c r="BS233" s="566">
        <f>SUM(BS234:BS244)</f>
        <v>0</v>
      </c>
      <c r="BT233" s="566">
        <f>SUM(BT234:BT244)</f>
        <v>0</v>
      </c>
      <c r="BU233" s="566">
        <f t="shared" si="515"/>
        <v>3322780.7142564086</v>
      </c>
      <c r="BV233" s="566">
        <f t="shared" si="515"/>
        <v>289704.78538983053</v>
      </c>
      <c r="BW233" s="566">
        <f t="shared" si="515"/>
        <v>1701479.0097215369</v>
      </c>
      <c r="BX233" s="566">
        <f t="shared" si="515"/>
        <v>1090993.0812128382</v>
      </c>
      <c r="BY233" s="566">
        <f t="shared" si="515"/>
        <v>240603.8379322034</v>
      </c>
      <c r="BZ233" s="566">
        <f t="shared" si="515"/>
        <v>3267599.7156123407</v>
      </c>
      <c r="CA233" s="566">
        <f t="shared" si="515"/>
        <v>0</v>
      </c>
      <c r="CB233" s="566">
        <f t="shared" si="515"/>
        <v>0</v>
      </c>
      <c r="CC233" s="565"/>
      <c r="CD233" s="566"/>
      <c r="CE233" s="566">
        <f t="shared" si="515"/>
        <v>200466.89000000013</v>
      </c>
      <c r="CF233" s="565"/>
      <c r="CG233" s="565"/>
      <c r="CH233" s="566"/>
      <c r="CI233" s="566"/>
      <c r="CJ233" s="566"/>
      <c r="CK233" s="566">
        <f t="shared" ref="CK233:CQ233" si="516">SUM(CK234:CK244)</f>
        <v>2081598.576440678</v>
      </c>
      <c r="CL233" s="566">
        <f t="shared" si="516"/>
        <v>0</v>
      </c>
      <c r="CM233" s="566">
        <f t="shared" si="516"/>
        <v>957574.16378183232</v>
      </c>
      <c r="CN233" s="566">
        <f t="shared" si="516"/>
        <v>1220598.7166101695</v>
      </c>
      <c r="CO233" s="566">
        <f t="shared" si="516"/>
        <v>1378855.2128611868</v>
      </c>
      <c r="CP233" s="566">
        <f t="shared" si="516"/>
        <v>819781.43496827304</v>
      </c>
      <c r="CQ233" s="566">
        <f t="shared" si="516"/>
        <v>819781.43496827304</v>
      </c>
      <c r="CR233" s="566">
        <f t="shared" ref="CR233:EU233" si="517">SUM(CR234:CR244)</f>
        <v>46195</v>
      </c>
      <c r="CS233" s="566">
        <f t="shared" si="517"/>
        <v>144156.64285275951</v>
      </c>
      <c r="CT233" s="566">
        <f t="shared" si="517"/>
        <v>239158.21949048189</v>
      </c>
      <c r="CU233" s="566">
        <f t="shared" si="517"/>
        <v>390271.57262503158</v>
      </c>
      <c r="CV233" s="566">
        <f t="shared" si="517"/>
        <v>39027.157262503155</v>
      </c>
      <c r="CW233" s="566">
        <f t="shared" si="517"/>
        <v>117081.47178750948</v>
      </c>
      <c r="CX233" s="566">
        <f t="shared" si="517"/>
        <v>234162.94357501896</v>
      </c>
      <c r="CY233" s="566">
        <f t="shared" si="517"/>
        <v>0</v>
      </c>
      <c r="CZ233" s="566">
        <f t="shared" si="517"/>
        <v>192973.72881355934</v>
      </c>
      <c r="DA233" s="566">
        <f t="shared" si="517"/>
        <v>0</v>
      </c>
      <c r="DB233" s="566">
        <f t="shared" si="517"/>
        <v>426587.05999999994</v>
      </c>
      <c r="DC233" s="566">
        <f t="shared" si="517"/>
        <v>4922.17</v>
      </c>
      <c r="DD233" s="566">
        <f t="shared" si="517"/>
        <v>1221419.8667295109</v>
      </c>
      <c r="DE233" s="566">
        <f>SUM(DE234:DE244)</f>
        <v>1212597.4856</v>
      </c>
      <c r="DF233" s="566">
        <f t="shared" si="517"/>
        <v>1212597.4856</v>
      </c>
      <c r="DG233" s="566">
        <f t="shared" si="517"/>
        <v>0</v>
      </c>
      <c r="DH233" s="566">
        <f t="shared" si="517"/>
        <v>0</v>
      </c>
      <c r="DI233" s="566">
        <f t="shared" si="517"/>
        <v>0</v>
      </c>
      <c r="DJ233" s="566">
        <f t="shared" si="517"/>
        <v>93938.5</v>
      </c>
      <c r="DK233" s="566">
        <f t="shared" si="517"/>
        <v>0</v>
      </c>
      <c r="DL233" s="566">
        <f t="shared" si="517"/>
        <v>235032.77779999998</v>
      </c>
      <c r="DM233" s="566">
        <f>SUM(DM234:DM244)</f>
        <v>0</v>
      </c>
      <c r="DN233" s="566">
        <f>SUM(DN234:DN244)</f>
        <v>350810.61669999996</v>
      </c>
      <c r="DO233" s="566">
        <f t="shared" si="517"/>
        <v>532815.59109999996</v>
      </c>
      <c r="DP233" s="566">
        <f t="shared" si="517"/>
        <v>0</v>
      </c>
      <c r="DQ233" s="566">
        <f t="shared" si="517"/>
        <v>53281.559109999995</v>
      </c>
      <c r="DR233" s="566">
        <f t="shared" si="517"/>
        <v>159844.67732999998</v>
      </c>
      <c r="DS233" s="566">
        <f t="shared" si="517"/>
        <v>319689.35465999995</v>
      </c>
      <c r="DT233" s="566">
        <f t="shared" si="517"/>
        <v>0</v>
      </c>
      <c r="DU233" s="566">
        <f t="shared" si="517"/>
        <v>0</v>
      </c>
      <c r="DV233" s="566">
        <f t="shared" si="517"/>
        <v>0</v>
      </c>
      <c r="DW233" s="566">
        <f t="shared" si="517"/>
        <v>15600</v>
      </c>
      <c r="DX233" s="566">
        <f t="shared" si="517"/>
        <v>0</v>
      </c>
      <c r="DY233" s="566">
        <f t="shared" si="517"/>
        <v>580558</v>
      </c>
      <c r="DZ233" s="566">
        <f t="shared" si="517"/>
        <v>12000</v>
      </c>
      <c r="EA233" s="566">
        <f t="shared" si="517"/>
        <v>0</v>
      </c>
      <c r="EB233" s="566">
        <f t="shared" si="517"/>
        <v>227709</v>
      </c>
      <c r="EC233" s="566">
        <f t="shared" si="517"/>
        <v>0</v>
      </c>
      <c r="ED233" s="566">
        <f t="shared" si="517"/>
        <v>176453.05999999994</v>
      </c>
      <c r="EE233" s="566">
        <f t="shared" si="517"/>
        <v>43.562337437877403</v>
      </c>
      <c r="EF233" s="566">
        <f t="shared" si="517"/>
        <v>14788</v>
      </c>
      <c r="EG233" s="566">
        <f t="shared" si="517"/>
        <v>2499449.0499999998</v>
      </c>
      <c r="EH233" s="566">
        <f t="shared" si="517"/>
        <v>2499449.0499999998</v>
      </c>
      <c r="EI233" s="566">
        <f t="shared" si="517"/>
        <v>1191799.94</v>
      </c>
      <c r="EJ233" s="566">
        <f t="shared" si="517"/>
        <v>430703.11</v>
      </c>
      <c r="EK233" s="566">
        <f t="shared" si="517"/>
        <v>0</v>
      </c>
      <c r="EL233" s="566">
        <f t="shared" si="517"/>
        <v>876946</v>
      </c>
      <c r="EM233" s="566">
        <f t="shared" si="517"/>
        <v>87694.6</v>
      </c>
      <c r="EN233" s="566">
        <f t="shared" si="517"/>
        <v>263083.8</v>
      </c>
      <c r="EO233" s="566">
        <f t="shared" si="517"/>
        <v>526167.60000000009</v>
      </c>
      <c r="EP233" s="566">
        <f t="shared" si="517"/>
        <v>649045.66561234079</v>
      </c>
      <c r="EQ233" s="566">
        <f t="shared" si="517"/>
        <v>0</v>
      </c>
      <c r="ER233" s="566">
        <f t="shared" si="517"/>
        <v>471904.86140895099</v>
      </c>
      <c r="ES233" s="566">
        <f t="shared" si="517"/>
        <v>0</v>
      </c>
      <c r="ET233" s="566">
        <f t="shared" si="517"/>
        <v>147560.65829428914</v>
      </c>
      <c r="EU233" s="566">
        <f t="shared" si="517"/>
        <v>449900.82899999997</v>
      </c>
      <c r="EV233" s="566"/>
      <c r="EW233" s="568">
        <f>SUM(EW234:EW244)</f>
        <v>8.947504143522754E-2</v>
      </c>
      <c r="EX233" s="566">
        <f t="shared" ref="EX233:FX233" si="518">SUM(EX234:EX244)</f>
        <v>0</v>
      </c>
      <c r="EY233" s="566">
        <f t="shared" si="518"/>
        <v>0</v>
      </c>
      <c r="EZ233" s="566">
        <f t="shared" si="518"/>
        <v>0</v>
      </c>
      <c r="FA233" s="566">
        <f t="shared" si="518"/>
        <v>416471.70140895096</v>
      </c>
      <c r="FB233" s="566">
        <f t="shared" si="518"/>
        <v>0</v>
      </c>
      <c r="FC233" s="566">
        <f t="shared" si="518"/>
        <v>0</v>
      </c>
      <c r="FD233" s="566">
        <f t="shared" si="518"/>
        <v>348128.73355932202</v>
      </c>
      <c r="FE233" s="566">
        <f t="shared" si="518"/>
        <v>0</v>
      </c>
      <c r="FF233" s="566">
        <f t="shared" si="518"/>
        <v>55181</v>
      </c>
      <c r="FG233" s="566">
        <f t="shared" si="518"/>
        <v>0</v>
      </c>
      <c r="FH233" s="566">
        <f t="shared" si="518"/>
        <v>0</v>
      </c>
      <c r="FI233" s="566">
        <f t="shared" si="518"/>
        <v>0</v>
      </c>
      <c r="FJ233" s="566">
        <f t="shared" si="518"/>
        <v>0</v>
      </c>
      <c r="FK233" s="566">
        <f t="shared" si="518"/>
        <v>0</v>
      </c>
      <c r="FL233" s="566">
        <f t="shared" si="518"/>
        <v>91661.184915254242</v>
      </c>
      <c r="FM233" s="566">
        <f t="shared" si="518"/>
        <v>151203.81508474576</v>
      </c>
      <c r="FN233" s="566">
        <f t="shared" si="518"/>
        <v>486558</v>
      </c>
      <c r="FO233" s="566">
        <f t="shared" si="518"/>
        <v>0</v>
      </c>
      <c r="FP233" s="566">
        <f t="shared" si="518"/>
        <v>0</v>
      </c>
      <c r="FQ233" s="566">
        <f t="shared" si="518"/>
        <v>418060.90559999994</v>
      </c>
      <c r="FR233" s="566">
        <f t="shared" si="518"/>
        <v>0</v>
      </c>
      <c r="FS233" s="566">
        <f t="shared" si="518"/>
        <v>65113.579999999994</v>
      </c>
      <c r="FT233" s="566">
        <f t="shared" si="518"/>
        <v>0</v>
      </c>
      <c r="FU233" s="566">
        <f t="shared" si="518"/>
        <v>0</v>
      </c>
      <c r="FV233" s="566">
        <f t="shared" si="518"/>
        <v>0</v>
      </c>
      <c r="FW233" s="566">
        <f t="shared" si="518"/>
        <v>0</v>
      </c>
      <c r="FX233" s="566">
        <f t="shared" si="518"/>
        <v>0</v>
      </c>
      <c r="FY233" s="566"/>
      <c r="FZ233" s="566"/>
      <c r="GA233" s="566"/>
      <c r="GB233" s="566"/>
      <c r="GC233" s="566"/>
      <c r="GD233" s="566"/>
      <c r="GE233" s="566"/>
      <c r="GF233" s="569"/>
      <c r="GG233" s="566"/>
      <c r="GH233" s="566"/>
      <c r="GI233" s="566"/>
      <c r="GJ233" s="566"/>
      <c r="GK233" s="565"/>
      <c r="GL233" s="565"/>
      <c r="GM233" s="565"/>
      <c r="GN233" s="570"/>
      <c r="GO233" s="571"/>
      <c r="GP233" s="571"/>
      <c r="GQ233" s="684"/>
      <c r="GR233" s="1001"/>
      <c r="GS233" s="575"/>
      <c r="GT233" s="596"/>
      <c r="GU233" s="596"/>
      <c r="GV233" s="575"/>
      <c r="GW233" s="575"/>
      <c r="GX233" s="575"/>
      <c r="GY233" s="575"/>
      <c r="GZ233" s="575"/>
      <c r="HA233" s="572">
        <f t="shared" ref="HA233:HH233" si="519">SUM(HA234:HA244)</f>
        <v>400</v>
      </c>
      <c r="HB233" s="565">
        <f t="shared" si="519"/>
        <v>2499449.0499999998</v>
      </c>
      <c r="HC233" s="565">
        <f t="shared" si="519"/>
        <v>0</v>
      </c>
      <c r="HD233" s="565">
        <f t="shared" si="519"/>
        <v>0</v>
      </c>
      <c r="HE233" s="572">
        <f t="shared" si="519"/>
        <v>0</v>
      </c>
      <c r="HF233" s="565">
        <f t="shared" si="519"/>
        <v>0</v>
      </c>
      <c r="HG233" s="565">
        <f t="shared" si="519"/>
        <v>0</v>
      </c>
      <c r="HH233" s="565">
        <f t="shared" si="519"/>
        <v>0</v>
      </c>
      <c r="HI233" s="591">
        <f t="shared" si="458"/>
        <v>0</v>
      </c>
      <c r="HL233" s="688">
        <f t="shared" si="457"/>
        <v>0</v>
      </c>
    </row>
    <row r="234" spans="1:256" s="592" customFormat="1" ht="96" outlineLevel="1">
      <c r="A234" s="578" t="s">
        <v>387</v>
      </c>
      <c r="B234" s="579"/>
      <c r="C234" s="580">
        <v>173</v>
      </c>
      <c r="D234" s="580"/>
      <c r="E234" s="580"/>
      <c r="F234" s="676" t="s">
        <v>322</v>
      </c>
      <c r="G234" s="270"/>
      <c r="H234" s="270"/>
      <c r="I234" s="270"/>
      <c r="J234" s="581">
        <v>2008</v>
      </c>
      <c r="K234" s="581">
        <v>2011</v>
      </c>
      <c r="L234" s="581" t="s">
        <v>418</v>
      </c>
      <c r="M234" s="581" t="s">
        <v>418</v>
      </c>
      <c r="N234" s="581" t="s">
        <v>423</v>
      </c>
      <c r="O234" s="581" t="s">
        <v>418</v>
      </c>
      <c r="P234" s="273"/>
      <c r="Q234" s="273"/>
      <c r="R234" s="273" t="s">
        <v>1329</v>
      </c>
      <c r="S234" s="273" t="s">
        <v>786</v>
      </c>
      <c r="T234" s="273" t="s">
        <v>1336</v>
      </c>
      <c r="U234" s="582">
        <v>80</v>
      </c>
      <c r="V234" s="582">
        <v>0</v>
      </c>
      <c r="W234" s="582">
        <v>0</v>
      </c>
      <c r="X234" s="582">
        <v>0</v>
      </c>
      <c r="Y234" s="583">
        <v>80</v>
      </c>
      <c r="Z234" s="582"/>
      <c r="AA234" s="582"/>
      <c r="AB234" s="582"/>
      <c r="AC234" s="583">
        <v>80</v>
      </c>
      <c r="AD234" s="583"/>
      <c r="AE234" s="583"/>
      <c r="AF234" s="583"/>
      <c r="AG234" s="582">
        <f t="shared" ref="AG234:AG244" si="520">Y234</f>
        <v>80</v>
      </c>
      <c r="AH234" s="582">
        <f t="shared" ref="AH234:AH244" si="521">Z234</f>
        <v>0</v>
      </c>
      <c r="AI234" s="582">
        <f t="shared" ref="AI234:AI244" si="522">AA234</f>
        <v>0</v>
      </c>
      <c r="AJ234" s="582">
        <f t="shared" ref="AJ234:AJ244" si="523">AB234</f>
        <v>0</v>
      </c>
      <c r="AK234" s="582">
        <f t="shared" ref="AK234:AK244" si="524">IF(EI234,Y234,0)</f>
        <v>0</v>
      </c>
      <c r="AL234" s="582">
        <f t="shared" ref="AL234:AL244" si="525">IF(EI234,AH234,0)</f>
        <v>0</v>
      </c>
      <c r="AM234" s="582"/>
      <c r="AN234" s="582"/>
      <c r="AO234" s="582">
        <f t="shared" ref="AO234:AO244" si="526">IF(EJ234,Y234,0)</f>
        <v>80</v>
      </c>
      <c r="AP234" s="582">
        <f t="shared" ref="AP234:AP244" si="527">IF(EJ234,AH234,0)</f>
        <v>0</v>
      </c>
      <c r="AQ234" s="582"/>
      <c r="AR234" s="582"/>
      <c r="AS234" s="582">
        <f t="shared" ref="AS234:AS244" si="528">IF(EK234,Y234,0)</f>
        <v>0</v>
      </c>
      <c r="AT234" s="582">
        <f t="shared" ref="AT234:AT244" si="529">IF(EK234,AH234,0)</f>
        <v>0</v>
      </c>
      <c r="AU234" s="582"/>
      <c r="AV234" s="582"/>
      <c r="AW234" s="582">
        <f t="shared" ref="AW234:AW244" si="530">IF(EL234,Y234,0)</f>
        <v>0</v>
      </c>
      <c r="AX234" s="582">
        <f t="shared" ref="AX234:AX244" si="531">IF(EL234,AH234,0)</f>
        <v>0</v>
      </c>
      <c r="AY234" s="582"/>
      <c r="AZ234" s="582"/>
      <c r="BA234" s="582"/>
      <c r="BB234" s="582"/>
      <c r="BC234" s="582"/>
      <c r="BD234" s="582"/>
      <c r="BE234" s="582"/>
      <c r="BF234" s="582"/>
      <c r="BG234" s="582"/>
      <c r="BH234" s="582"/>
      <c r="BI234" s="582">
        <v>0</v>
      </c>
      <c r="BJ234" s="582">
        <v>0</v>
      </c>
      <c r="BK234" s="582"/>
      <c r="BL234" s="582"/>
      <c r="BM234" s="582">
        <v>80</v>
      </c>
      <c r="BN234" s="582"/>
      <c r="BO234" s="582"/>
      <c r="BP234" s="582"/>
      <c r="BQ234" s="582">
        <v>80</v>
      </c>
      <c r="BR234" s="582"/>
      <c r="BS234" s="582"/>
      <c r="BT234" s="582"/>
      <c r="BU234" s="582">
        <f t="shared" ref="BU234:BU244" si="532">BV234+BW234+BX234+BY234</f>
        <v>549808.11</v>
      </c>
      <c r="BV234" s="582">
        <v>26581.200000000001</v>
      </c>
      <c r="BW234" s="582">
        <v>229445.76000000001</v>
      </c>
      <c r="BX234" s="582">
        <v>205590.5</v>
      </c>
      <c r="BY234" s="582">
        <v>88190.650000000009</v>
      </c>
      <c r="BZ234" s="582">
        <v>549808.11</v>
      </c>
      <c r="CA234" s="582"/>
      <c r="CB234" s="582"/>
      <c r="CC234" s="581" t="s">
        <v>427</v>
      </c>
      <c r="CD234" s="582">
        <v>5.5</v>
      </c>
      <c r="CE234" s="582">
        <v>-213638</v>
      </c>
      <c r="CF234" s="581">
        <v>14</v>
      </c>
      <c r="CG234" s="581" t="s">
        <v>419</v>
      </c>
      <c r="CH234" s="582"/>
      <c r="CI234" s="582"/>
      <c r="CJ234" s="582"/>
      <c r="CK234" s="582">
        <v>360729.9</v>
      </c>
      <c r="CL234" s="582"/>
      <c r="CM234" s="582">
        <v>0</v>
      </c>
      <c r="CN234" s="582">
        <v>0</v>
      </c>
      <c r="CO234" s="582">
        <v>181620</v>
      </c>
      <c r="CP234" s="582">
        <v>0</v>
      </c>
      <c r="CQ234" s="582">
        <f t="shared" ref="CQ234:CQ244" si="533">CR234+CS234+CT234+CU234</f>
        <v>0</v>
      </c>
      <c r="CR234" s="582"/>
      <c r="CS234" s="582"/>
      <c r="CT234" s="582"/>
      <c r="CU234" s="582"/>
      <c r="CV234" s="582">
        <v>0</v>
      </c>
      <c r="CW234" s="582">
        <v>0</v>
      </c>
      <c r="CX234" s="582">
        <v>0</v>
      </c>
      <c r="CY234" s="809">
        <f t="shared" ref="CY234:CY244" si="534">CL234</f>
        <v>0</v>
      </c>
      <c r="CZ234" s="582"/>
      <c r="DA234" s="582"/>
      <c r="DB234" s="582">
        <v>129738</v>
      </c>
      <c r="DC234" s="582"/>
      <c r="DD234" s="582">
        <v>152130.52003864184</v>
      </c>
      <c r="DE234" s="582">
        <v>0</v>
      </c>
      <c r="DF234" s="582">
        <f t="shared" ref="DF234:DF244" si="535">DJ234+DL234+DN234+DO234</f>
        <v>0</v>
      </c>
      <c r="DG234" s="582"/>
      <c r="DH234" s="582"/>
      <c r="DI234" s="582"/>
      <c r="DJ234" s="582"/>
      <c r="DK234" s="582"/>
      <c r="DL234" s="582"/>
      <c r="DM234" s="582"/>
      <c r="DN234" s="582"/>
      <c r="DO234" s="582"/>
      <c r="DP234" s="582"/>
      <c r="DQ234" s="582">
        <v>0</v>
      </c>
      <c r="DR234" s="582">
        <v>0</v>
      </c>
      <c r="DS234" s="582">
        <v>0</v>
      </c>
      <c r="DT234" s="582"/>
      <c r="DU234" s="582"/>
      <c r="DV234" s="582"/>
      <c r="DW234" s="582"/>
      <c r="DX234" s="582"/>
      <c r="DY234" s="582"/>
      <c r="DZ234" s="582"/>
      <c r="EA234" s="582"/>
      <c r="EB234" s="582"/>
      <c r="EC234" s="582"/>
      <c r="ED234" s="582">
        <f t="shared" ref="ED234:ED244" si="536">CQ234*1.18+DB234-DC234-DF234</f>
        <v>129738</v>
      </c>
      <c r="EE234" s="582"/>
      <c r="EF234" s="582">
        <v>14788</v>
      </c>
      <c r="EG234" s="582">
        <v>430703.11</v>
      </c>
      <c r="EH234" s="582">
        <f t="shared" ref="EH234:EH244" si="537">EI234+EJ234+EK234+EL234</f>
        <v>430703.11</v>
      </c>
      <c r="EI234" s="582"/>
      <c r="EJ234" s="582">
        <v>430703.11</v>
      </c>
      <c r="EK234" s="582"/>
      <c r="EL234" s="582"/>
      <c r="EM234" s="582">
        <v>0</v>
      </c>
      <c r="EN234" s="582">
        <v>0</v>
      </c>
      <c r="EO234" s="582">
        <v>0</v>
      </c>
      <c r="EP234" s="582"/>
      <c r="EQ234" s="582"/>
      <c r="ER234" s="582">
        <v>0</v>
      </c>
      <c r="ES234" s="584"/>
      <c r="ET234" s="585">
        <f t="shared" ref="ET234:ET244" si="538">CQ234*0.18</f>
        <v>0</v>
      </c>
      <c r="EU234" s="582">
        <f t="shared" ref="EU234:EU244" si="539">EH234*0.18</f>
        <v>77526.559799999988</v>
      </c>
      <c r="EV234" s="586">
        <v>2011</v>
      </c>
      <c r="EW234" s="587">
        <f t="shared" ref="EW234:EW244" si="540">CQ234/$CQ$6</f>
        <v>0</v>
      </c>
      <c r="EX234" s="582">
        <f t="shared" ref="EX234:EX244" si="541">SUMIF(GT234,$GT$13,CQ234)</f>
        <v>0</v>
      </c>
      <c r="EY234" s="582">
        <f t="shared" ref="EY234:EY244" si="542">SUMIF(GT234,$GT$101,CQ234)</f>
        <v>0</v>
      </c>
      <c r="EZ234" s="582">
        <f t="shared" ref="EZ234:EZ244" si="543">SUMIF(GT234,$GT$101,CQ234)</f>
        <v>0</v>
      </c>
      <c r="FA234" s="582">
        <f t="shared" ref="FA234:FA244" si="544">SUMIF(GT234,$GT$16,CQ234)</f>
        <v>0</v>
      </c>
      <c r="FB234" s="582">
        <f t="shared" ref="FB234:FB244" si="545">SUMIF(GT234,$GT$129,CQ234)</f>
        <v>0</v>
      </c>
      <c r="FC234" s="582"/>
      <c r="FD234" s="582">
        <f t="shared" ref="FD234:FD244" si="546">SUMIF(GT234,$GT$104,CQ234)</f>
        <v>0</v>
      </c>
      <c r="FE234" s="582"/>
      <c r="FF234" s="582">
        <f t="shared" ref="FF234:FF244" si="547">SUMIF(GT234,$GT$202,CQ234)</f>
        <v>0</v>
      </c>
      <c r="FG234" s="582"/>
      <c r="FH234" s="582"/>
      <c r="FI234" s="582"/>
      <c r="FJ234" s="582"/>
      <c r="FK234" s="582">
        <f t="shared" ref="FK234:FK244" si="548">SUMIF(GU234,$GU$13,DF234)</f>
        <v>0</v>
      </c>
      <c r="FL234" s="582">
        <f t="shared" ref="FL234:FL244" si="549">SUMIF(GU234,$GU$101,DF234)</f>
        <v>0</v>
      </c>
      <c r="FM234" s="582">
        <f t="shared" ref="FM234:FM244" si="550">SUMIF(GU234,$GU$102,DF234)</f>
        <v>0</v>
      </c>
      <c r="FN234" s="582">
        <f t="shared" ref="FN234:FN244" si="551">SUMIF(GU234,$GU$16,DF234)</f>
        <v>0</v>
      </c>
      <c r="FO234" s="582">
        <f t="shared" ref="FO234:FO244" si="552">SUMIF(GU234,$GU$129,DF234)</f>
        <v>0</v>
      </c>
      <c r="FP234" s="582"/>
      <c r="FQ234" s="582">
        <f t="shared" ref="FQ234:FQ244" si="553">SUMIF(GU234,$GU$97,DF234)</f>
        <v>0</v>
      </c>
      <c r="FR234" s="582"/>
      <c r="FS234" s="582">
        <f t="shared" ref="FS234:FS244" si="554">SUMIF(GU234,$GU$205,DF234)</f>
        <v>0</v>
      </c>
      <c r="FT234" s="582"/>
      <c r="FU234" s="582"/>
      <c r="FV234" s="582"/>
      <c r="FW234" s="582"/>
      <c r="FX234" s="582"/>
      <c r="FY234" s="581" t="s">
        <v>459</v>
      </c>
      <c r="FZ234" s="582"/>
      <c r="GA234" s="582"/>
      <c r="GB234" s="582"/>
      <c r="GC234" s="582"/>
      <c r="GD234" s="582"/>
      <c r="GE234" s="582"/>
      <c r="GF234" s="599" t="s">
        <v>417</v>
      </c>
      <c r="GG234" s="582" t="s">
        <v>417</v>
      </c>
      <c r="GH234" s="582" t="s">
        <v>417</v>
      </c>
      <c r="GI234" s="582" t="s">
        <v>417</v>
      </c>
      <c r="GJ234" s="582" t="s">
        <v>417</v>
      </c>
      <c r="GK234" s="581"/>
      <c r="GL234" s="581" t="s">
        <v>418</v>
      </c>
      <c r="GM234" s="581"/>
      <c r="GN234" s="589">
        <v>5</v>
      </c>
      <c r="GO234" s="809" t="s">
        <v>439</v>
      </c>
      <c r="GP234" s="809" t="s">
        <v>440</v>
      </c>
      <c r="GQ234" s="685"/>
      <c r="GR234" s="1002"/>
      <c r="GS234" s="590"/>
      <c r="GT234" s="811">
        <v>18</v>
      </c>
      <c r="GU234" s="811">
        <v>18</v>
      </c>
      <c r="GV234" s="590"/>
      <c r="GW234" s="312">
        <v>1</v>
      </c>
      <c r="GX234" s="590"/>
      <c r="GY234" s="590"/>
      <c r="GZ234" s="590"/>
      <c r="HA234" s="812">
        <f t="shared" ref="HA234:HA244" si="555">IF(GW234=1,AG234,0)</f>
        <v>80</v>
      </c>
      <c r="HB234" s="809">
        <f t="shared" ref="HB234:HB244" si="556">IF(GW234=1,EH234,0)</f>
        <v>430703.11</v>
      </c>
      <c r="HC234" s="811">
        <f t="shared" ref="HC234:HC244" si="557">IF(GX234=2,AH234,0)</f>
        <v>0</v>
      </c>
      <c r="HD234" s="809">
        <f t="shared" ref="HD234:HD244" si="558">IF(GX234=2,EH234,0)</f>
        <v>0</v>
      </c>
      <c r="HE234" s="812">
        <f t="shared" ref="HE234:HE244" si="559">IF(GY234=3,AG234,0)</f>
        <v>0</v>
      </c>
      <c r="HF234" s="809">
        <f t="shared" ref="HF234:HF244" si="560">IF(GY234=3,EH234,0)</f>
        <v>0</v>
      </c>
      <c r="HG234" s="811">
        <f t="shared" ref="HG234:HG244" si="561">IF(GZ234=4,AH234,0)</f>
        <v>0</v>
      </c>
      <c r="HH234" s="809">
        <f t="shared" ref="HH234:HH244" si="562">IF(GZ234=4,EH234,0)</f>
        <v>0</v>
      </c>
      <c r="HI234" s="591">
        <f t="shared" si="458"/>
        <v>0</v>
      </c>
      <c r="HL234" s="688">
        <f t="shared" si="457"/>
        <v>0</v>
      </c>
    </row>
    <row r="235" spans="1:256" s="592" customFormat="1" ht="48" outlineLevel="1">
      <c r="A235" s="578" t="s">
        <v>386</v>
      </c>
      <c r="B235" s="579"/>
      <c r="C235" s="580">
        <v>174</v>
      </c>
      <c r="D235" s="580"/>
      <c r="E235" s="580"/>
      <c r="F235" s="267" t="s">
        <v>323</v>
      </c>
      <c r="G235" s="270"/>
      <c r="H235" s="270"/>
      <c r="I235" s="270"/>
      <c r="J235" s="581">
        <v>2007</v>
      </c>
      <c r="K235" s="581">
        <v>2011</v>
      </c>
      <c r="L235" s="581" t="s">
        <v>418</v>
      </c>
      <c r="M235" s="581" t="s">
        <v>417</v>
      </c>
      <c r="N235" s="581" t="s">
        <v>418</v>
      </c>
      <c r="O235" s="581" t="s">
        <v>417</v>
      </c>
      <c r="P235" s="273" t="s">
        <v>1345</v>
      </c>
      <c r="Q235" s="273" t="s">
        <v>1345</v>
      </c>
      <c r="R235" s="273" t="s">
        <v>1188</v>
      </c>
      <c r="S235" s="273">
        <v>2</v>
      </c>
      <c r="T235" s="273">
        <v>40</v>
      </c>
      <c r="U235" s="582">
        <v>80</v>
      </c>
      <c r="V235" s="582">
        <v>0</v>
      </c>
      <c r="W235" s="582">
        <v>0</v>
      </c>
      <c r="X235" s="582">
        <v>0</v>
      </c>
      <c r="Y235" s="583">
        <v>80</v>
      </c>
      <c r="Z235" s="582"/>
      <c r="AA235" s="582"/>
      <c r="AB235" s="582"/>
      <c r="AC235" s="583">
        <v>80</v>
      </c>
      <c r="AD235" s="583"/>
      <c r="AE235" s="583"/>
      <c r="AF235" s="583"/>
      <c r="AG235" s="582">
        <f t="shared" si="520"/>
        <v>80</v>
      </c>
      <c r="AH235" s="582">
        <f t="shared" si="521"/>
        <v>0</v>
      </c>
      <c r="AI235" s="582">
        <f t="shared" si="522"/>
        <v>0</v>
      </c>
      <c r="AJ235" s="582">
        <f t="shared" si="523"/>
        <v>0</v>
      </c>
      <c r="AK235" s="582">
        <f t="shared" si="524"/>
        <v>0</v>
      </c>
      <c r="AL235" s="582">
        <f t="shared" si="525"/>
        <v>0</v>
      </c>
      <c r="AM235" s="582"/>
      <c r="AN235" s="582"/>
      <c r="AO235" s="582">
        <f t="shared" si="526"/>
        <v>0</v>
      </c>
      <c r="AP235" s="582">
        <f t="shared" si="527"/>
        <v>0</v>
      </c>
      <c r="AQ235" s="582"/>
      <c r="AR235" s="582"/>
      <c r="AS235" s="582">
        <f t="shared" si="528"/>
        <v>0</v>
      </c>
      <c r="AT235" s="582">
        <f t="shared" si="529"/>
        <v>0</v>
      </c>
      <c r="AU235" s="582"/>
      <c r="AV235" s="582"/>
      <c r="AW235" s="582">
        <f t="shared" si="530"/>
        <v>80</v>
      </c>
      <c r="AX235" s="582">
        <f t="shared" si="531"/>
        <v>0</v>
      </c>
      <c r="AY235" s="582"/>
      <c r="AZ235" s="582"/>
      <c r="BA235" s="582"/>
      <c r="BB235" s="582"/>
      <c r="BC235" s="582"/>
      <c r="BD235" s="582"/>
      <c r="BE235" s="582"/>
      <c r="BF235" s="582"/>
      <c r="BG235" s="582"/>
      <c r="BH235" s="582"/>
      <c r="BI235" s="582">
        <v>80</v>
      </c>
      <c r="BJ235" s="582">
        <v>0</v>
      </c>
      <c r="BK235" s="582"/>
      <c r="BL235" s="582"/>
      <c r="BM235" s="582">
        <v>80</v>
      </c>
      <c r="BN235" s="582"/>
      <c r="BO235" s="582"/>
      <c r="BP235" s="582"/>
      <c r="BQ235" s="582">
        <v>80</v>
      </c>
      <c r="BR235" s="582"/>
      <c r="BS235" s="582"/>
      <c r="BT235" s="582"/>
      <c r="BU235" s="582">
        <f t="shared" si="532"/>
        <v>596946</v>
      </c>
      <c r="BV235" s="582">
        <v>58122.1</v>
      </c>
      <c r="BW235" s="582">
        <v>263865</v>
      </c>
      <c r="BX235" s="582">
        <v>254356</v>
      </c>
      <c r="BY235" s="582">
        <v>20602.900000000001</v>
      </c>
      <c r="BZ235" s="582">
        <v>596946</v>
      </c>
      <c r="CA235" s="582"/>
      <c r="CB235" s="582"/>
      <c r="CC235" s="581" t="s">
        <v>427</v>
      </c>
      <c r="CD235" s="582">
        <v>8.1</v>
      </c>
      <c r="CE235" s="582">
        <v>-325820.93</v>
      </c>
      <c r="CF235" s="581" t="s">
        <v>429</v>
      </c>
      <c r="CG235" s="581" t="s">
        <v>429</v>
      </c>
      <c r="CH235" s="582"/>
      <c r="CI235" s="582"/>
      <c r="CJ235" s="582"/>
      <c r="CK235" s="582">
        <v>328872.94644067797</v>
      </c>
      <c r="CL235" s="582"/>
      <c r="CM235" s="582">
        <v>268072.36355932202</v>
      </c>
      <c r="CN235" s="582">
        <v>268072.36355932202</v>
      </c>
      <c r="CO235" s="582">
        <v>65253.755089999984</v>
      </c>
      <c r="CP235" s="582">
        <v>268072.36355932202</v>
      </c>
      <c r="CQ235" s="582">
        <f t="shared" si="533"/>
        <v>268072.36355932202</v>
      </c>
      <c r="CR235" s="582">
        <v>100</v>
      </c>
      <c r="CS235" s="582">
        <v>53614.472711864408</v>
      </c>
      <c r="CT235" s="582">
        <v>80421.709067796604</v>
      </c>
      <c r="CU235" s="582">
        <v>133936.18177966101</v>
      </c>
      <c r="CV235" s="582">
        <v>13393.6181779661</v>
      </c>
      <c r="CW235" s="582">
        <v>40180.854533898302</v>
      </c>
      <c r="CX235" s="582">
        <v>80361.709067796619</v>
      </c>
      <c r="CY235" s="809">
        <f t="shared" si="534"/>
        <v>0</v>
      </c>
      <c r="CZ235" s="582"/>
      <c r="DA235" s="582"/>
      <c r="DB235" s="582">
        <v>19637.059999999939</v>
      </c>
      <c r="DC235" s="582"/>
      <c r="DD235" s="582">
        <v>61935.885820869247</v>
      </c>
      <c r="DE235" s="582">
        <v>316325.38899999997</v>
      </c>
      <c r="DF235" s="582">
        <f t="shared" si="535"/>
        <v>316325.38899999997</v>
      </c>
      <c r="DG235" s="582"/>
      <c r="DH235" s="582"/>
      <c r="DI235" s="582"/>
      <c r="DJ235" s="582">
        <v>0</v>
      </c>
      <c r="DK235" s="582"/>
      <c r="DL235" s="582">
        <v>63265.077799999999</v>
      </c>
      <c r="DM235" s="582"/>
      <c r="DN235" s="582">
        <v>94897.616699999984</v>
      </c>
      <c r="DO235" s="582">
        <v>158162.69449999998</v>
      </c>
      <c r="DP235" s="582"/>
      <c r="DQ235" s="582">
        <v>15816.269449999998</v>
      </c>
      <c r="DR235" s="582">
        <v>47448.808349999992</v>
      </c>
      <c r="DS235" s="582">
        <v>94897.616699999999</v>
      </c>
      <c r="DT235" s="582"/>
      <c r="DU235" s="582"/>
      <c r="DV235" s="582"/>
      <c r="DW235" s="582">
        <v>7800</v>
      </c>
      <c r="DX235" s="582"/>
      <c r="DY235" s="582">
        <v>35000</v>
      </c>
      <c r="DZ235" s="582">
        <v>7500</v>
      </c>
      <c r="EA235" s="582"/>
      <c r="EB235" s="582"/>
      <c r="EC235" s="582"/>
      <c r="ED235" s="582">
        <f t="shared" si="536"/>
        <v>19637.059999999939</v>
      </c>
      <c r="EE235" s="582"/>
      <c r="EF235" s="582"/>
      <c r="EG235" s="582">
        <v>596946</v>
      </c>
      <c r="EH235" s="582">
        <f t="shared" si="537"/>
        <v>596946</v>
      </c>
      <c r="EI235" s="582"/>
      <c r="EJ235" s="582"/>
      <c r="EK235" s="582"/>
      <c r="EL235" s="582">
        <v>596946</v>
      </c>
      <c r="EM235" s="582">
        <v>59694.6</v>
      </c>
      <c r="EN235" s="582">
        <v>179083.8</v>
      </c>
      <c r="EO235" s="582">
        <v>358167.60000000003</v>
      </c>
      <c r="EP235" s="582"/>
      <c r="EQ235" s="582"/>
      <c r="ER235" s="582">
        <v>0</v>
      </c>
      <c r="ES235" s="584"/>
      <c r="ET235" s="585">
        <f t="shared" si="538"/>
        <v>48253.025440677964</v>
      </c>
      <c r="EU235" s="582">
        <f t="shared" si="539"/>
        <v>107450.28</v>
      </c>
      <c r="EV235" s="586">
        <v>2012</v>
      </c>
      <c r="EW235" s="587">
        <f t="shared" si="540"/>
        <v>2.9258757046673071E-2</v>
      </c>
      <c r="EX235" s="582">
        <f t="shared" si="541"/>
        <v>0</v>
      </c>
      <c r="EY235" s="582">
        <f t="shared" si="542"/>
        <v>0</v>
      </c>
      <c r="EZ235" s="582">
        <f t="shared" si="543"/>
        <v>0</v>
      </c>
      <c r="FA235" s="582">
        <f t="shared" si="544"/>
        <v>0</v>
      </c>
      <c r="FB235" s="582">
        <f t="shared" si="545"/>
        <v>0</v>
      </c>
      <c r="FC235" s="582"/>
      <c r="FD235" s="582">
        <f t="shared" si="546"/>
        <v>268072.36355932202</v>
      </c>
      <c r="FE235" s="582"/>
      <c r="FF235" s="582">
        <f t="shared" si="547"/>
        <v>0</v>
      </c>
      <c r="FG235" s="582"/>
      <c r="FH235" s="582"/>
      <c r="FI235" s="582"/>
      <c r="FJ235" s="582"/>
      <c r="FK235" s="582">
        <f t="shared" si="548"/>
        <v>0</v>
      </c>
      <c r="FL235" s="582">
        <f t="shared" si="549"/>
        <v>0</v>
      </c>
      <c r="FM235" s="582">
        <f t="shared" si="550"/>
        <v>0</v>
      </c>
      <c r="FN235" s="582">
        <f t="shared" si="551"/>
        <v>0</v>
      </c>
      <c r="FO235" s="582">
        <f t="shared" si="552"/>
        <v>0</v>
      </c>
      <c r="FP235" s="582"/>
      <c r="FQ235" s="582">
        <f t="shared" si="553"/>
        <v>316325.38899999997</v>
      </c>
      <c r="FR235" s="582"/>
      <c r="FS235" s="582">
        <f t="shared" si="554"/>
        <v>0</v>
      </c>
      <c r="FT235" s="582"/>
      <c r="FU235" s="582"/>
      <c r="FV235" s="582"/>
      <c r="FW235" s="582"/>
      <c r="FX235" s="582"/>
      <c r="FY235" s="581" t="s">
        <v>459</v>
      </c>
      <c r="FZ235" s="582"/>
      <c r="GA235" s="582"/>
      <c r="GB235" s="582"/>
      <c r="GC235" s="582"/>
      <c r="GD235" s="582"/>
      <c r="GE235" s="582"/>
      <c r="GF235" s="599" t="s">
        <v>417</v>
      </c>
      <c r="GG235" s="582" t="s">
        <v>417</v>
      </c>
      <c r="GH235" s="582" t="s">
        <v>417</v>
      </c>
      <c r="GI235" s="582" t="s">
        <v>418</v>
      </c>
      <c r="GJ235" s="582">
        <v>4</v>
      </c>
      <c r="GK235" s="581"/>
      <c r="GL235" s="581" t="s">
        <v>418</v>
      </c>
      <c r="GM235" s="581"/>
      <c r="GN235" s="589">
        <v>5</v>
      </c>
      <c r="GO235" s="809" t="s">
        <v>439</v>
      </c>
      <c r="GP235" s="809" t="s">
        <v>440</v>
      </c>
      <c r="GQ235" s="685"/>
      <c r="GR235" s="1002"/>
      <c r="GS235" s="590"/>
      <c r="GT235" s="811">
        <v>18</v>
      </c>
      <c r="GU235" s="811">
        <v>18</v>
      </c>
      <c r="GV235" s="590"/>
      <c r="GW235" s="312">
        <v>1</v>
      </c>
      <c r="GX235" s="590"/>
      <c r="GY235" s="590"/>
      <c r="GZ235" s="590"/>
      <c r="HA235" s="812">
        <f t="shared" si="555"/>
        <v>80</v>
      </c>
      <c r="HB235" s="809">
        <f t="shared" si="556"/>
        <v>596946</v>
      </c>
      <c r="HC235" s="811">
        <f t="shared" si="557"/>
        <v>0</v>
      </c>
      <c r="HD235" s="809">
        <f t="shared" si="558"/>
        <v>0</v>
      </c>
      <c r="HE235" s="812">
        <f t="shared" si="559"/>
        <v>0</v>
      </c>
      <c r="HF235" s="809">
        <f t="shared" si="560"/>
        <v>0</v>
      </c>
      <c r="HG235" s="811">
        <f t="shared" si="561"/>
        <v>0</v>
      </c>
      <c r="HH235" s="809">
        <f t="shared" si="562"/>
        <v>0</v>
      </c>
      <c r="HI235" s="591">
        <f t="shared" si="458"/>
        <v>0</v>
      </c>
      <c r="HL235" s="688">
        <f t="shared" si="457"/>
        <v>0</v>
      </c>
    </row>
    <row r="236" spans="1:256" s="623" customFormat="1" ht="24" outlineLevel="1">
      <c r="A236" s="578" t="s">
        <v>386</v>
      </c>
      <c r="B236" s="579"/>
      <c r="C236" s="1207">
        <v>175</v>
      </c>
      <c r="D236" s="580"/>
      <c r="E236" s="580"/>
      <c r="F236" s="1183" t="s">
        <v>398</v>
      </c>
      <c r="G236" s="270"/>
      <c r="H236" s="270"/>
      <c r="I236" s="270"/>
      <c r="J236" s="581">
        <v>2007</v>
      </c>
      <c r="K236" s="581">
        <v>2011</v>
      </c>
      <c r="L236" s="581"/>
      <c r="M236" s="581"/>
      <c r="N236" s="581"/>
      <c r="O236" s="581"/>
      <c r="P236" s="1183" t="s">
        <v>417</v>
      </c>
      <c r="Q236" s="1183">
        <v>2</v>
      </c>
      <c r="R236" s="1183" t="s">
        <v>1350</v>
      </c>
      <c r="S236" s="1183">
        <v>2</v>
      </c>
      <c r="T236" s="1183">
        <v>76</v>
      </c>
      <c r="U236" s="582">
        <v>0</v>
      </c>
      <c r="V236" s="582">
        <v>0</v>
      </c>
      <c r="W236" s="582">
        <v>0</v>
      </c>
      <c r="X236" s="582">
        <v>0</v>
      </c>
      <c r="Y236" s="583">
        <v>0</v>
      </c>
      <c r="Z236" s="582"/>
      <c r="AA236" s="582"/>
      <c r="AB236" s="582"/>
      <c r="AC236" s="583">
        <v>0</v>
      </c>
      <c r="AD236" s="583"/>
      <c r="AE236" s="583"/>
      <c r="AF236" s="583"/>
      <c r="AG236" s="582">
        <f t="shared" si="520"/>
        <v>0</v>
      </c>
      <c r="AH236" s="582">
        <f t="shared" si="521"/>
        <v>0</v>
      </c>
      <c r="AI236" s="582">
        <f t="shared" si="522"/>
        <v>0</v>
      </c>
      <c r="AJ236" s="582">
        <f t="shared" si="523"/>
        <v>0</v>
      </c>
      <c r="AK236" s="582">
        <f t="shared" si="524"/>
        <v>0</v>
      </c>
      <c r="AL236" s="582">
        <f t="shared" si="525"/>
        <v>0</v>
      </c>
      <c r="AM236" s="582"/>
      <c r="AN236" s="582"/>
      <c r="AO236" s="582">
        <f t="shared" si="526"/>
        <v>0</v>
      </c>
      <c r="AP236" s="582">
        <f t="shared" si="527"/>
        <v>0</v>
      </c>
      <c r="AQ236" s="582"/>
      <c r="AR236" s="582"/>
      <c r="AS236" s="582">
        <f t="shared" si="528"/>
        <v>0</v>
      </c>
      <c r="AT236" s="582">
        <f t="shared" si="529"/>
        <v>0</v>
      </c>
      <c r="AU236" s="582"/>
      <c r="AV236" s="582"/>
      <c r="AW236" s="582">
        <f t="shared" si="530"/>
        <v>0</v>
      </c>
      <c r="AX236" s="582">
        <f t="shared" si="531"/>
        <v>0</v>
      </c>
      <c r="AY236" s="582"/>
      <c r="AZ236" s="582"/>
      <c r="BA236" s="582"/>
      <c r="BB236" s="582"/>
      <c r="BC236" s="582"/>
      <c r="BD236" s="582"/>
      <c r="BE236" s="582"/>
      <c r="BF236" s="582"/>
      <c r="BG236" s="582"/>
      <c r="BH236" s="582"/>
      <c r="BI236" s="582">
        <v>0</v>
      </c>
      <c r="BJ236" s="582">
        <v>0</v>
      </c>
      <c r="BK236" s="582"/>
      <c r="BL236" s="582"/>
      <c r="BM236" s="582"/>
      <c r="BN236" s="582"/>
      <c r="BO236" s="582"/>
      <c r="BP236" s="582"/>
      <c r="BQ236" s="582"/>
      <c r="BR236" s="582"/>
      <c r="BS236" s="582"/>
      <c r="BT236" s="582"/>
      <c r="BU236" s="582">
        <f t="shared" si="532"/>
        <v>0</v>
      </c>
      <c r="BV236" s="582">
        <v>0</v>
      </c>
      <c r="BW236" s="582">
        <v>0</v>
      </c>
      <c r="BX236" s="582">
        <v>0</v>
      </c>
      <c r="BY236" s="582">
        <v>0</v>
      </c>
      <c r="BZ236" s="582">
        <v>0</v>
      </c>
      <c r="CA236" s="582"/>
      <c r="CB236" s="582"/>
      <c r="CC236" s="581" t="s">
        <v>425</v>
      </c>
      <c r="CD236" s="582">
        <v>0</v>
      </c>
      <c r="CE236" s="582">
        <v>0</v>
      </c>
      <c r="CF236" s="581">
        <v>0</v>
      </c>
      <c r="CG236" s="581">
        <v>0</v>
      </c>
      <c r="CH236" s="582"/>
      <c r="CI236" s="582"/>
      <c r="CJ236" s="582"/>
      <c r="CK236" s="582">
        <v>482959.94</v>
      </c>
      <c r="CL236" s="582">
        <v>0</v>
      </c>
      <c r="CM236" s="582">
        <v>0</v>
      </c>
      <c r="CN236" s="582">
        <v>53244.067796610172</v>
      </c>
      <c r="CO236" s="1180">
        <v>421273.39852542401</v>
      </c>
      <c r="CP236" s="582"/>
      <c r="CQ236" s="582"/>
      <c r="CR236" s="582"/>
      <c r="CS236" s="582"/>
      <c r="CT236" s="582"/>
      <c r="CU236" s="582"/>
      <c r="CV236" s="582">
        <v>0</v>
      </c>
      <c r="CW236" s="582">
        <v>0</v>
      </c>
      <c r="CX236" s="582">
        <v>0</v>
      </c>
      <c r="CY236" s="809">
        <f t="shared" si="534"/>
        <v>0</v>
      </c>
      <c r="CZ236" s="582"/>
      <c r="DA236" s="582"/>
      <c r="DB236" s="582">
        <v>62828</v>
      </c>
      <c r="DC236" s="582">
        <v>0</v>
      </c>
      <c r="DD236" s="1180">
        <v>408478.6164</v>
      </c>
      <c r="DE236" s="582">
        <v>62828</v>
      </c>
      <c r="DF236" s="582">
        <f t="shared" si="535"/>
        <v>62828</v>
      </c>
      <c r="DG236" s="582"/>
      <c r="DH236" s="582"/>
      <c r="DI236" s="582"/>
      <c r="DJ236" s="582">
        <v>9424.1999999999989</v>
      </c>
      <c r="DK236" s="582"/>
      <c r="DL236" s="582">
        <v>15707</v>
      </c>
      <c r="DM236" s="582"/>
      <c r="DN236" s="582">
        <v>18848.399999999998</v>
      </c>
      <c r="DO236" s="582">
        <v>18848.400000000005</v>
      </c>
      <c r="DP236" s="582"/>
      <c r="DQ236" s="582">
        <v>1884.8400000000006</v>
      </c>
      <c r="DR236" s="582">
        <v>5654.5200000000013</v>
      </c>
      <c r="DS236" s="582">
        <v>11309.040000000005</v>
      </c>
      <c r="DT236" s="582"/>
      <c r="DU236" s="582"/>
      <c r="DV236" s="582"/>
      <c r="DW236" s="582"/>
      <c r="DX236" s="582"/>
      <c r="DY236" s="582"/>
      <c r="DZ236" s="582"/>
      <c r="EA236" s="582"/>
      <c r="EB236" s="582"/>
      <c r="EC236" s="582"/>
      <c r="ED236" s="582">
        <f t="shared" si="536"/>
        <v>0</v>
      </c>
      <c r="EE236" s="582"/>
      <c r="EF236" s="1180"/>
      <c r="EG236" s="1180">
        <v>482959.94</v>
      </c>
      <c r="EH236" s="1180">
        <f>EI236+EJ236+EK236+EL236</f>
        <v>482959.94</v>
      </c>
      <c r="EI236" s="1180">
        <v>482959.94</v>
      </c>
      <c r="EJ236" s="582"/>
      <c r="EK236" s="582"/>
      <c r="EL236" s="582"/>
      <c r="EM236" s="582">
        <v>0</v>
      </c>
      <c r="EN236" s="582">
        <v>0</v>
      </c>
      <c r="EO236" s="582">
        <v>0</v>
      </c>
      <c r="EP236" s="582"/>
      <c r="EQ236" s="582"/>
      <c r="ER236" s="582">
        <f t="shared" ref="ER236:ER244" si="563">CK236+CQ236-EH236</f>
        <v>0</v>
      </c>
      <c r="ES236" s="584"/>
      <c r="ET236" s="585">
        <f t="shared" si="538"/>
        <v>0</v>
      </c>
      <c r="EU236" s="582">
        <f t="shared" si="539"/>
        <v>86932.789199999999</v>
      </c>
      <c r="EV236" s="582"/>
      <c r="EW236" s="587">
        <f t="shared" si="540"/>
        <v>0</v>
      </c>
      <c r="EX236" s="582">
        <f t="shared" si="541"/>
        <v>0</v>
      </c>
      <c r="EY236" s="582">
        <f t="shared" si="542"/>
        <v>0</v>
      </c>
      <c r="EZ236" s="582">
        <f t="shared" si="543"/>
        <v>0</v>
      </c>
      <c r="FA236" s="582">
        <f t="shared" si="544"/>
        <v>0</v>
      </c>
      <c r="FB236" s="582">
        <f t="shared" si="545"/>
        <v>0</v>
      </c>
      <c r="FC236" s="582"/>
      <c r="FD236" s="582">
        <f t="shared" si="546"/>
        <v>0</v>
      </c>
      <c r="FE236" s="622"/>
      <c r="FF236" s="622">
        <f t="shared" si="547"/>
        <v>0</v>
      </c>
      <c r="FG236" s="622"/>
      <c r="FH236" s="622"/>
      <c r="FI236" s="622"/>
      <c r="FJ236" s="622"/>
      <c r="FK236" s="622">
        <f t="shared" si="548"/>
        <v>0</v>
      </c>
      <c r="FL236" s="622">
        <f t="shared" si="549"/>
        <v>62828</v>
      </c>
      <c r="FM236" s="622">
        <f t="shared" si="550"/>
        <v>0</v>
      </c>
      <c r="FN236" s="622">
        <f t="shared" si="551"/>
        <v>0</v>
      </c>
      <c r="FO236" s="622">
        <f t="shared" si="552"/>
        <v>0</v>
      </c>
      <c r="FP236" s="622"/>
      <c r="FQ236" s="582">
        <f t="shared" si="553"/>
        <v>0</v>
      </c>
      <c r="FR236" s="582"/>
      <c r="FS236" s="582">
        <f t="shared" si="554"/>
        <v>0</v>
      </c>
      <c r="FT236" s="582"/>
      <c r="FU236" s="582"/>
      <c r="FV236" s="582"/>
      <c r="FW236" s="582"/>
      <c r="FX236" s="582"/>
      <c r="FY236" s="581" t="s">
        <v>417</v>
      </c>
      <c r="FZ236" s="582"/>
      <c r="GA236" s="582"/>
      <c r="GB236" s="582"/>
      <c r="GC236" s="582"/>
      <c r="GD236" s="582"/>
      <c r="GE236" s="582"/>
      <c r="GF236" s="599" t="s">
        <v>417</v>
      </c>
      <c r="GG236" s="582" t="s">
        <v>417</v>
      </c>
      <c r="GH236" s="582" t="s">
        <v>417</v>
      </c>
      <c r="GI236" s="582" t="s">
        <v>418</v>
      </c>
      <c r="GJ236" s="582">
        <v>5</v>
      </c>
      <c r="GK236" s="581"/>
      <c r="GL236" s="581" t="s">
        <v>418</v>
      </c>
      <c r="GM236" s="581" t="s">
        <v>497</v>
      </c>
      <c r="GN236" s="589">
        <v>5</v>
      </c>
      <c r="GO236" s="809" t="s">
        <v>441</v>
      </c>
      <c r="GP236" s="809" t="s">
        <v>440</v>
      </c>
      <c r="GQ236" s="685"/>
      <c r="GR236" s="1002"/>
      <c r="GS236" s="813" t="s">
        <v>409</v>
      </c>
      <c r="GT236" s="811">
        <v>5</v>
      </c>
      <c r="GU236" s="811">
        <v>5</v>
      </c>
      <c r="GV236" s="590"/>
      <c r="GW236" s="312">
        <v>1</v>
      </c>
      <c r="GX236" s="590"/>
      <c r="GY236" s="590"/>
      <c r="GZ236" s="590"/>
      <c r="HA236" s="812">
        <f t="shared" si="555"/>
        <v>0</v>
      </c>
      <c r="HB236" s="809">
        <f t="shared" si="556"/>
        <v>482959.94</v>
      </c>
      <c r="HC236" s="811">
        <f t="shared" si="557"/>
        <v>0</v>
      </c>
      <c r="HD236" s="809">
        <f t="shared" si="558"/>
        <v>0</v>
      </c>
      <c r="HE236" s="812">
        <f t="shared" si="559"/>
        <v>0</v>
      </c>
      <c r="HF236" s="809">
        <f t="shared" si="560"/>
        <v>0</v>
      </c>
      <c r="HG236" s="811">
        <f t="shared" si="561"/>
        <v>0</v>
      </c>
      <c r="HH236" s="809">
        <f t="shared" si="562"/>
        <v>0</v>
      </c>
      <c r="HI236" s="591">
        <f t="shared" si="458"/>
        <v>0</v>
      </c>
      <c r="HJ236" s="592"/>
      <c r="HK236" s="592"/>
      <c r="HL236" s="688">
        <f t="shared" si="457"/>
        <v>0</v>
      </c>
      <c r="HM236" s="592"/>
      <c r="HN236" s="592"/>
      <c r="HO236" s="592"/>
      <c r="HP236" s="592"/>
      <c r="HQ236" s="592"/>
      <c r="HR236" s="592"/>
      <c r="HS236" s="592"/>
      <c r="HT236" s="592"/>
      <c r="HU236" s="592"/>
      <c r="HV236" s="592"/>
      <c r="HW236" s="592"/>
      <c r="HX236" s="592"/>
      <c r="HY236" s="592"/>
      <c r="HZ236" s="592"/>
      <c r="IA236" s="592"/>
      <c r="IB236" s="592"/>
      <c r="IC236" s="592"/>
      <c r="ID236" s="592"/>
      <c r="IE236" s="592"/>
      <c r="IF236" s="592"/>
      <c r="IG236" s="592"/>
      <c r="IH236" s="592"/>
      <c r="II236" s="592"/>
      <c r="IJ236" s="592"/>
      <c r="IK236" s="592"/>
      <c r="IL236" s="592"/>
      <c r="IM236" s="592"/>
      <c r="IN236" s="592"/>
      <c r="IO236" s="592"/>
      <c r="IP236" s="592"/>
      <c r="IQ236" s="592"/>
      <c r="IR236" s="592"/>
      <c r="IS236" s="592"/>
      <c r="IT236" s="592"/>
      <c r="IU236" s="592"/>
      <c r="IV236" s="592"/>
    </row>
    <row r="237" spans="1:256" s="623" customFormat="1" ht="24" outlineLevel="1">
      <c r="A237" s="578" t="s">
        <v>386</v>
      </c>
      <c r="B237" s="579"/>
      <c r="C237" s="1208"/>
      <c r="D237" s="580"/>
      <c r="E237" s="580"/>
      <c r="F237" s="1184"/>
      <c r="G237" s="270"/>
      <c r="H237" s="270"/>
      <c r="I237" s="270"/>
      <c r="J237" s="581">
        <v>2007</v>
      </c>
      <c r="K237" s="581">
        <v>2011</v>
      </c>
      <c r="L237" s="581"/>
      <c r="M237" s="581"/>
      <c r="N237" s="581"/>
      <c r="O237" s="581"/>
      <c r="P237" s="1184"/>
      <c r="Q237" s="1184"/>
      <c r="R237" s="1184"/>
      <c r="S237" s="1184"/>
      <c r="T237" s="1184"/>
      <c r="U237" s="582"/>
      <c r="V237" s="582"/>
      <c r="W237" s="582"/>
      <c r="X237" s="582"/>
      <c r="Y237" s="583"/>
      <c r="Z237" s="582"/>
      <c r="AA237" s="582"/>
      <c r="AB237" s="582"/>
      <c r="AC237" s="583"/>
      <c r="AD237" s="583"/>
      <c r="AE237" s="583"/>
      <c r="AF237" s="583"/>
      <c r="AG237" s="582">
        <f t="shared" si="520"/>
        <v>0</v>
      </c>
      <c r="AH237" s="582">
        <f t="shared" si="521"/>
        <v>0</v>
      </c>
      <c r="AI237" s="582">
        <f t="shared" si="522"/>
        <v>0</v>
      </c>
      <c r="AJ237" s="582">
        <f t="shared" si="523"/>
        <v>0</v>
      </c>
      <c r="AK237" s="582">
        <f t="shared" si="524"/>
        <v>0</v>
      </c>
      <c r="AL237" s="582">
        <f t="shared" si="525"/>
        <v>0</v>
      </c>
      <c r="AM237" s="582"/>
      <c r="AN237" s="582"/>
      <c r="AO237" s="582">
        <f t="shared" si="526"/>
        <v>0</v>
      </c>
      <c r="AP237" s="582">
        <f t="shared" si="527"/>
        <v>0</v>
      </c>
      <c r="AQ237" s="582"/>
      <c r="AR237" s="582"/>
      <c r="AS237" s="582">
        <f t="shared" si="528"/>
        <v>0</v>
      </c>
      <c r="AT237" s="582">
        <f t="shared" si="529"/>
        <v>0</v>
      </c>
      <c r="AU237" s="582"/>
      <c r="AV237" s="582"/>
      <c r="AW237" s="582">
        <f t="shared" si="530"/>
        <v>0</v>
      </c>
      <c r="AX237" s="582">
        <f t="shared" si="531"/>
        <v>0</v>
      </c>
      <c r="AY237" s="582"/>
      <c r="AZ237" s="582"/>
      <c r="BA237" s="582"/>
      <c r="BB237" s="582"/>
      <c r="BC237" s="582"/>
      <c r="BD237" s="582"/>
      <c r="BE237" s="582"/>
      <c r="BF237" s="582"/>
      <c r="BG237" s="582"/>
      <c r="BH237" s="582"/>
      <c r="BI237" s="582">
        <v>0</v>
      </c>
      <c r="BJ237" s="582">
        <v>0</v>
      </c>
      <c r="BK237" s="582"/>
      <c r="BL237" s="582"/>
      <c r="BM237" s="582"/>
      <c r="BN237" s="582"/>
      <c r="BO237" s="582"/>
      <c r="BP237" s="582"/>
      <c r="BQ237" s="582"/>
      <c r="BR237" s="582"/>
      <c r="BS237" s="582"/>
      <c r="BT237" s="582"/>
      <c r="BU237" s="582">
        <f t="shared" si="532"/>
        <v>0</v>
      </c>
      <c r="BV237" s="582"/>
      <c r="BW237" s="582"/>
      <c r="BX237" s="582"/>
      <c r="BY237" s="582"/>
      <c r="BZ237" s="582"/>
      <c r="CA237" s="582"/>
      <c r="CB237" s="582"/>
      <c r="CC237" s="581" t="s">
        <v>425</v>
      </c>
      <c r="CD237" s="582"/>
      <c r="CE237" s="582"/>
      <c r="CF237" s="581"/>
      <c r="CG237" s="581"/>
      <c r="CH237" s="582"/>
      <c r="CI237" s="582"/>
      <c r="CJ237" s="582"/>
      <c r="CK237" s="582"/>
      <c r="CL237" s="582"/>
      <c r="CM237" s="582"/>
      <c r="CN237" s="582">
        <v>23785.593220338986</v>
      </c>
      <c r="CO237" s="1181"/>
      <c r="CP237" s="582"/>
      <c r="CQ237" s="582"/>
      <c r="CR237" s="582"/>
      <c r="CS237" s="582"/>
      <c r="CT237" s="582"/>
      <c r="CU237" s="582"/>
      <c r="CV237" s="582">
        <v>0</v>
      </c>
      <c r="CW237" s="582">
        <v>0</v>
      </c>
      <c r="CX237" s="582">
        <v>0</v>
      </c>
      <c r="CY237" s="809">
        <f t="shared" si="534"/>
        <v>0</v>
      </c>
      <c r="CZ237" s="582"/>
      <c r="DA237" s="582"/>
      <c r="DB237" s="582">
        <v>28067</v>
      </c>
      <c r="DC237" s="582"/>
      <c r="DD237" s="1181"/>
      <c r="DE237" s="582">
        <v>28067</v>
      </c>
      <c r="DF237" s="582">
        <f t="shared" si="535"/>
        <v>28067</v>
      </c>
      <c r="DG237" s="582"/>
      <c r="DH237" s="582"/>
      <c r="DI237" s="582"/>
      <c r="DJ237" s="582">
        <v>4210.05</v>
      </c>
      <c r="DK237" s="582"/>
      <c r="DL237" s="582">
        <v>7016.75</v>
      </c>
      <c r="DM237" s="582"/>
      <c r="DN237" s="582">
        <v>8420.1</v>
      </c>
      <c r="DO237" s="582">
        <v>8420.1</v>
      </c>
      <c r="DP237" s="582"/>
      <c r="DQ237" s="582">
        <v>842.01</v>
      </c>
      <c r="DR237" s="582">
        <v>2526.0300000000002</v>
      </c>
      <c r="DS237" s="582">
        <v>5052.0599999999995</v>
      </c>
      <c r="DT237" s="582"/>
      <c r="DU237" s="582"/>
      <c r="DV237" s="582"/>
      <c r="DW237" s="582"/>
      <c r="DX237" s="582"/>
      <c r="DY237" s="582"/>
      <c r="DZ237" s="582"/>
      <c r="EA237" s="582"/>
      <c r="EB237" s="582"/>
      <c r="EC237" s="582"/>
      <c r="ED237" s="582">
        <f t="shared" si="536"/>
        <v>0</v>
      </c>
      <c r="EE237" s="582"/>
      <c r="EF237" s="1181"/>
      <c r="EG237" s="1181"/>
      <c r="EH237" s="1181"/>
      <c r="EI237" s="1181"/>
      <c r="EJ237" s="582"/>
      <c r="EK237" s="582"/>
      <c r="EL237" s="582"/>
      <c r="EM237" s="582">
        <v>0</v>
      </c>
      <c r="EN237" s="582">
        <v>0</v>
      </c>
      <c r="EO237" s="582">
        <v>0</v>
      </c>
      <c r="EP237" s="582"/>
      <c r="EQ237" s="582"/>
      <c r="ER237" s="582">
        <f t="shared" si="563"/>
        <v>0</v>
      </c>
      <c r="ES237" s="584"/>
      <c r="ET237" s="585">
        <f t="shared" si="538"/>
        <v>0</v>
      </c>
      <c r="EU237" s="582">
        <f t="shared" si="539"/>
        <v>0</v>
      </c>
      <c r="EV237" s="582"/>
      <c r="EW237" s="587">
        <f t="shared" si="540"/>
        <v>0</v>
      </c>
      <c r="EX237" s="582">
        <f t="shared" si="541"/>
        <v>0</v>
      </c>
      <c r="EY237" s="582">
        <f t="shared" si="542"/>
        <v>0</v>
      </c>
      <c r="EZ237" s="582">
        <f t="shared" si="543"/>
        <v>0</v>
      </c>
      <c r="FA237" s="582">
        <f t="shared" si="544"/>
        <v>0</v>
      </c>
      <c r="FB237" s="582">
        <f t="shared" si="545"/>
        <v>0</v>
      </c>
      <c r="FC237" s="582"/>
      <c r="FD237" s="582">
        <f t="shared" si="546"/>
        <v>0</v>
      </c>
      <c r="FE237" s="622"/>
      <c r="FF237" s="622">
        <f t="shared" si="547"/>
        <v>0</v>
      </c>
      <c r="FG237" s="622"/>
      <c r="FH237" s="622"/>
      <c r="FI237" s="622"/>
      <c r="FJ237" s="622"/>
      <c r="FK237" s="622">
        <f t="shared" si="548"/>
        <v>0</v>
      </c>
      <c r="FL237" s="622">
        <f t="shared" si="549"/>
        <v>0</v>
      </c>
      <c r="FM237" s="622">
        <f t="shared" si="550"/>
        <v>28067</v>
      </c>
      <c r="FN237" s="622">
        <f t="shared" si="551"/>
        <v>0</v>
      </c>
      <c r="FO237" s="622">
        <f t="shared" si="552"/>
        <v>0</v>
      </c>
      <c r="FP237" s="622"/>
      <c r="FQ237" s="582">
        <f t="shared" si="553"/>
        <v>0</v>
      </c>
      <c r="FR237" s="582"/>
      <c r="FS237" s="582">
        <f t="shared" si="554"/>
        <v>0</v>
      </c>
      <c r="FT237" s="582"/>
      <c r="FU237" s="582"/>
      <c r="FV237" s="582"/>
      <c r="FW237" s="582"/>
      <c r="FX237" s="582"/>
      <c r="FY237" s="581"/>
      <c r="FZ237" s="582"/>
      <c r="GA237" s="582"/>
      <c r="GB237" s="582"/>
      <c r="GC237" s="582"/>
      <c r="GD237" s="582"/>
      <c r="GE237" s="582"/>
      <c r="GF237" s="599"/>
      <c r="GG237" s="582"/>
      <c r="GH237" s="582"/>
      <c r="GI237" s="582"/>
      <c r="GJ237" s="582"/>
      <c r="GK237" s="581"/>
      <c r="GL237" s="581"/>
      <c r="GM237" s="581" t="s">
        <v>497</v>
      </c>
      <c r="GN237" s="589"/>
      <c r="GO237" s="809"/>
      <c r="GP237" s="809" t="s">
        <v>440</v>
      </c>
      <c r="GQ237" s="685"/>
      <c r="GR237" s="1002"/>
      <c r="GS237" s="813" t="s">
        <v>409</v>
      </c>
      <c r="GT237" s="811">
        <v>6</v>
      </c>
      <c r="GU237" s="811">
        <v>6</v>
      </c>
      <c r="GV237" s="590"/>
      <c r="GW237" s="312">
        <v>1</v>
      </c>
      <c r="GX237" s="590"/>
      <c r="GY237" s="590"/>
      <c r="GZ237" s="590"/>
      <c r="HA237" s="812">
        <f t="shared" si="555"/>
        <v>0</v>
      </c>
      <c r="HB237" s="809">
        <f t="shared" si="556"/>
        <v>0</v>
      </c>
      <c r="HC237" s="811">
        <f t="shared" si="557"/>
        <v>0</v>
      </c>
      <c r="HD237" s="809">
        <f t="shared" si="558"/>
        <v>0</v>
      </c>
      <c r="HE237" s="812">
        <f t="shared" si="559"/>
        <v>0</v>
      </c>
      <c r="HF237" s="809">
        <f t="shared" si="560"/>
        <v>0</v>
      </c>
      <c r="HG237" s="811">
        <f t="shared" si="561"/>
        <v>0</v>
      </c>
      <c r="HH237" s="809">
        <f t="shared" si="562"/>
        <v>0</v>
      </c>
      <c r="HI237" s="591">
        <f t="shared" si="458"/>
        <v>0</v>
      </c>
      <c r="HJ237" s="592"/>
      <c r="HK237" s="592"/>
      <c r="HL237" s="688">
        <f t="shared" si="457"/>
        <v>0</v>
      </c>
      <c r="HM237" s="592"/>
      <c r="HN237" s="592"/>
      <c r="HO237" s="592"/>
      <c r="HP237" s="592"/>
      <c r="HQ237" s="592"/>
      <c r="HR237" s="592"/>
      <c r="HS237" s="592"/>
      <c r="HT237" s="592"/>
      <c r="HU237" s="592"/>
      <c r="HV237" s="592"/>
      <c r="HW237" s="592"/>
      <c r="HX237" s="592"/>
      <c r="HY237" s="592"/>
      <c r="HZ237" s="592"/>
      <c r="IA237" s="592"/>
      <c r="IB237" s="592"/>
      <c r="IC237" s="592"/>
      <c r="ID237" s="592"/>
      <c r="IE237" s="592"/>
      <c r="IF237" s="592"/>
      <c r="IG237" s="592"/>
      <c r="IH237" s="592"/>
      <c r="II237" s="592"/>
      <c r="IJ237" s="592"/>
      <c r="IK237" s="592"/>
      <c r="IL237" s="592"/>
      <c r="IM237" s="592"/>
      <c r="IN237" s="592"/>
      <c r="IO237" s="592"/>
      <c r="IP237" s="592"/>
      <c r="IQ237" s="592"/>
      <c r="IR237" s="592"/>
      <c r="IS237" s="592"/>
      <c r="IT237" s="592"/>
      <c r="IU237" s="592"/>
      <c r="IV237" s="592"/>
    </row>
    <row r="238" spans="1:256" s="623" customFormat="1" ht="24" outlineLevel="1">
      <c r="A238" s="578" t="s">
        <v>386</v>
      </c>
      <c r="B238" s="579"/>
      <c r="C238" s="1209"/>
      <c r="D238" s="580"/>
      <c r="E238" s="580"/>
      <c r="F238" s="1185"/>
      <c r="G238" s="270"/>
      <c r="H238" s="270"/>
      <c r="I238" s="270"/>
      <c r="J238" s="581">
        <v>2007</v>
      </c>
      <c r="K238" s="581">
        <v>2011</v>
      </c>
      <c r="L238" s="581" t="s">
        <v>418</v>
      </c>
      <c r="M238" s="581" t="s">
        <v>418</v>
      </c>
      <c r="N238" s="581" t="s">
        <v>417</v>
      </c>
      <c r="O238" s="581" t="s">
        <v>417</v>
      </c>
      <c r="P238" s="1185"/>
      <c r="Q238" s="1185"/>
      <c r="R238" s="1185"/>
      <c r="S238" s="1185"/>
      <c r="T238" s="1185"/>
      <c r="U238" s="582">
        <v>80</v>
      </c>
      <c r="V238" s="582">
        <v>0</v>
      </c>
      <c r="W238" s="582">
        <v>0</v>
      </c>
      <c r="X238" s="582">
        <v>0</v>
      </c>
      <c r="Y238" s="583">
        <v>80</v>
      </c>
      <c r="Z238" s="582"/>
      <c r="AA238" s="582"/>
      <c r="AB238" s="582"/>
      <c r="AC238" s="583">
        <v>80</v>
      </c>
      <c r="AD238" s="583"/>
      <c r="AE238" s="583"/>
      <c r="AF238" s="583"/>
      <c r="AG238" s="582">
        <f t="shared" si="520"/>
        <v>80</v>
      </c>
      <c r="AH238" s="582">
        <f t="shared" si="521"/>
        <v>0</v>
      </c>
      <c r="AI238" s="582">
        <f t="shared" si="522"/>
        <v>0</v>
      </c>
      <c r="AJ238" s="582">
        <f t="shared" si="523"/>
        <v>0</v>
      </c>
      <c r="AK238" s="582">
        <f>AC238</f>
        <v>80</v>
      </c>
      <c r="AL238" s="582">
        <f t="shared" si="525"/>
        <v>0</v>
      </c>
      <c r="AM238" s="582"/>
      <c r="AN238" s="582"/>
      <c r="AO238" s="582">
        <f t="shared" si="526"/>
        <v>0</v>
      </c>
      <c r="AP238" s="582">
        <f t="shared" si="527"/>
        <v>0</v>
      </c>
      <c r="AQ238" s="582"/>
      <c r="AR238" s="582"/>
      <c r="AS238" s="582">
        <f t="shared" si="528"/>
        <v>0</v>
      </c>
      <c r="AT238" s="582">
        <f t="shared" si="529"/>
        <v>0</v>
      </c>
      <c r="AU238" s="582"/>
      <c r="AV238" s="582"/>
      <c r="AW238" s="582">
        <f t="shared" si="530"/>
        <v>0</v>
      </c>
      <c r="AX238" s="582">
        <f t="shared" si="531"/>
        <v>0</v>
      </c>
      <c r="AY238" s="582"/>
      <c r="AZ238" s="582"/>
      <c r="BA238" s="582"/>
      <c r="BB238" s="582"/>
      <c r="BC238" s="582"/>
      <c r="BD238" s="582"/>
      <c r="BE238" s="582"/>
      <c r="BF238" s="582"/>
      <c r="BG238" s="582"/>
      <c r="BH238" s="582"/>
      <c r="BI238" s="582">
        <v>0</v>
      </c>
      <c r="BJ238" s="582">
        <v>0</v>
      </c>
      <c r="BK238" s="582"/>
      <c r="BL238" s="582"/>
      <c r="BM238" s="582">
        <v>80</v>
      </c>
      <c r="BN238" s="582"/>
      <c r="BO238" s="582"/>
      <c r="BP238" s="582"/>
      <c r="BQ238" s="582">
        <v>80</v>
      </c>
      <c r="BR238" s="582"/>
      <c r="BS238" s="582"/>
      <c r="BT238" s="582"/>
      <c r="BU238" s="582">
        <f t="shared" si="532"/>
        <v>482959.93864406802</v>
      </c>
      <c r="BV238" s="582">
        <v>36536.379999999997</v>
      </c>
      <c r="BW238" s="582">
        <v>285589.83898305101</v>
      </c>
      <c r="BX238" s="582">
        <v>107019.279661017</v>
      </c>
      <c r="BY238" s="582">
        <v>53814.44</v>
      </c>
      <c r="BZ238" s="582">
        <v>482959.94</v>
      </c>
      <c r="CA238" s="582"/>
      <c r="CB238" s="582"/>
      <c r="CC238" s="581" t="s">
        <v>427</v>
      </c>
      <c r="CD238" s="582">
        <v>4.9000000000000004</v>
      </c>
      <c r="CE238" s="582">
        <v>-344950.6</v>
      </c>
      <c r="CF238" s="581">
        <v>14.5</v>
      </c>
      <c r="CG238" s="581" t="s">
        <v>429</v>
      </c>
      <c r="CH238" s="582"/>
      <c r="CI238" s="582"/>
      <c r="CJ238" s="582"/>
      <c r="CK238" s="582"/>
      <c r="CL238" s="582"/>
      <c r="CM238" s="582">
        <v>0</v>
      </c>
      <c r="CN238" s="582">
        <v>6160.1694915254238</v>
      </c>
      <c r="CO238" s="1182"/>
      <c r="CP238" s="582"/>
      <c r="CQ238" s="582"/>
      <c r="CR238" s="582"/>
      <c r="CS238" s="582"/>
      <c r="CT238" s="582"/>
      <c r="CU238" s="582"/>
      <c r="CV238" s="582">
        <v>0</v>
      </c>
      <c r="CW238" s="582">
        <v>0</v>
      </c>
      <c r="CX238" s="582">
        <v>0</v>
      </c>
      <c r="CY238" s="809">
        <f t="shared" si="534"/>
        <v>0</v>
      </c>
      <c r="CZ238" s="582"/>
      <c r="DA238" s="582"/>
      <c r="DB238" s="582">
        <v>7269</v>
      </c>
      <c r="DC238" s="582">
        <v>0</v>
      </c>
      <c r="DD238" s="1182"/>
      <c r="DE238" s="582">
        <v>7269</v>
      </c>
      <c r="DF238" s="582">
        <f t="shared" si="535"/>
        <v>7268.9999999999991</v>
      </c>
      <c r="DG238" s="582"/>
      <c r="DH238" s="582"/>
      <c r="DI238" s="582"/>
      <c r="DJ238" s="582">
        <v>1090.3499999999999</v>
      </c>
      <c r="DK238" s="582"/>
      <c r="DL238" s="582">
        <v>1817.25</v>
      </c>
      <c r="DM238" s="582"/>
      <c r="DN238" s="582">
        <v>2180.6999999999998</v>
      </c>
      <c r="DO238" s="582">
        <v>2180.6999999999998</v>
      </c>
      <c r="DP238" s="582"/>
      <c r="DQ238" s="582">
        <v>218.07</v>
      </c>
      <c r="DR238" s="582">
        <v>654.20999999999992</v>
      </c>
      <c r="DS238" s="582">
        <v>1308.42</v>
      </c>
      <c r="DT238" s="582"/>
      <c r="DU238" s="582"/>
      <c r="DV238" s="582"/>
      <c r="DW238" s="582"/>
      <c r="DX238" s="582"/>
      <c r="DY238" s="582"/>
      <c r="DZ238" s="582"/>
      <c r="EA238" s="582"/>
      <c r="EB238" s="582"/>
      <c r="EC238" s="582"/>
      <c r="ED238" s="582">
        <f t="shared" si="536"/>
        <v>0</v>
      </c>
      <c r="EE238" s="582"/>
      <c r="EF238" s="1182"/>
      <c r="EG238" s="1182"/>
      <c r="EH238" s="1182"/>
      <c r="EI238" s="1182"/>
      <c r="EJ238" s="582"/>
      <c r="EK238" s="582"/>
      <c r="EL238" s="582"/>
      <c r="EM238" s="582">
        <v>0</v>
      </c>
      <c r="EN238" s="582">
        <v>0</v>
      </c>
      <c r="EO238" s="582">
        <v>0</v>
      </c>
      <c r="EP238" s="582"/>
      <c r="EQ238" s="582"/>
      <c r="ER238" s="582">
        <f t="shared" si="563"/>
        <v>0</v>
      </c>
      <c r="ES238" s="584"/>
      <c r="ET238" s="585">
        <f t="shared" si="538"/>
        <v>0</v>
      </c>
      <c r="EU238" s="582">
        <f t="shared" si="539"/>
        <v>0</v>
      </c>
      <c r="EV238" s="586">
        <v>2011</v>
      </c>
      <c r="EW238" s="587">
        <f t="shared" si="540"/>
        <v>0</v>
      </c>
      <c r="EX238" s="582">
        <f t="shared" si="541"/>
        <v>0</v>
      </c>
      <c r="EY238" s="582">
        <f t="shared" si="542"/>
        <v>0</v>
      </c>
      <c r="EZ238" s="582">
        <f t="shared" si="543"/>
        <v>0</v>
      </c>
      <c r="FA238" s="582">
        <f t="shared" si="544"/>
        <v>0</v>
      </c>
      <c r="FB238" s="582">
        <f t="shared" si="545"/>
        <v>0</v>
      </c>
      <c r="FC238" s="582"/>
      <c r="FD238" s="582">
        <f t="shared" si="546"/>
        <v>0</v>
      </c>
      <c r="FE238" s="622"/>
      <c r="FF238" s="622">
        <f t="shared" si="547"/>
        <v>0</v>
      </c>
      <c r="FG238" s="622"/>
      <c r="FH238" s="622"/>
      <c r="FI238" s="622"/>
      <c r="FJ238" s="622"/>
      <c r="FK238" s="622">
        <f t="shared" si="548"/>
        <v>0</v>
      </c>
      <c r="FL238" s="622">
        <f t="shared" si="549"/>
        <v>0</v>
      </c>
      <c r="FM238" s="622">
        <f t="shared" si="550"/>
        <v>0</v>
      </c>
      <c r="FN238" s="622">
        <f t="shared" si="551"/>
        <v>0</v>
      </c>
      <c r="FO238" s="622">
        <f t="shared" si="552"/>
        <v>0</v>
      </c>
      <c r="FP238" s="622"/>
      <c r="FQ238" s="582">
        <f t="shared" si="553"/>
        <v>7268.9999999999991</v>
      </c>
      <c r="FR238" s="582"/>
      <c r="FS238" s="582">
        <f t="shared" si="554"/>
        <v>0</v>
      </c>
      <c r="FT238" s="582"/>
      <c r="FU238" s="582"/>
      <c r="FV238" s="582"/>
      <c r="FW238" s="582"/>
      <c r="FX238" s="582"/>
      <c r="FY238" s="581" t="s">
        <v>459</v>
      </c>
      <c r="FZ238" s="582"/>
      <c r="GA238" s="582"/>
      <c r="GB238" s="582"/>
      <c r="GC238" s="582"/>
      <c r="GD238" s="582"/>
      <c r="GE238" s="582"/>
      <c r="GF238" s="599" t="s">
        <v>417</v>
      </c>
      <c r="GG238" s="582" t="s">
        <v>417</v>
      </c>
      <c r="GH238" s="582" t="s">
        <v>417</v>
      </c>
      <c r="GI238" s="582" t="s">
        <v>418</v>
      </c>
      <c r="GJ238" s="582">
        <v>5</v>
      </c>
      <c r="GK238" s="581"/>
      <c r="GL238" s="581" t="s">
        <v>418</v>
      </c>
      <c r="GM238" s="581" t="s">
        <v>497</v>
      </c>
      <c r="GN238" s="589">
        <v>5</v>
      </c>
      <c r="GO238" s="809" t="s">
        <v>439</v>
      </c>
      <c r="GP238" s="809" t="s">
        <v>440</v>
      </c>
      <c r="GQ238" s="685"/>
      <c r="GR238" s="1002"/>
      <c r="GS238" s="813" t="s">
        <v>409</v>
      </c>
      <c r="GT238" s="811">
        <v>18</v>
      </c>
      <c r="GU238" s="811">
        <v>18</v>
      </c>
      <c r="GV238" s="590"/>
      <c r="GW238" s="312">
        <v>1</v>
      </c>
      <c r="GX238" s="590"/>
      <c r="GY238" s="590"/>
      <c r="GZ238" s="590"/>
      <c r="HA238" s="812">
        <f t="shared" si="555"/>
        <v>80</v>
      </c>
      <c r="HB238" s="809">
        <f t="shared" si="556"/>
        <v>0</v>
      </c>
      <c r="HC238" s="811">
        <f t="shared" si="557"/>
        <v>0</v>
      </c>
      <c r="HD238" s="809">
        <f t="shared" si="558"/>
        <v>0</v>
      </c>
      <c r="HE238" s="812">
        <f t="shared" si="559"/>
        <v>0</v>
      </c>
      <c r="HF238" s="809">
        <f t="shared" si="560"/>
        <v>0</v>
      </c>
      <c r="HG238" s="811">
        <f t="shared" si="561"/>
        <v>0</v>
      </c>
      <c r="HH238" s="809">
        <f t="shared" si="562"/>
        <v>0</v>
      </c>
      <c r="HI238" s="591">
        <f t="shared" si="458"/>
        <v>0</v>
      </c>
      <c r="HJ238" s="592"/>
      <c r="HK238" s="592"/>
      <c r="HL238" s="688">
        <f t="shared" si="457"/>
        <v>0</v>
      </c>
      <c r="HM238" s="592"/>
      <c r="HN238" s="592"/>
      <c r="HO238" s="592"/>
      <c r="HP238" s="592"/>
      <c r="HQ238" s="592"/>
      <c r="HR238" s="592"/>
      <c r="HS238" s="592"/>
      <c r="HT238" s="592"/>
      <c r="HU238" s="592"/>
      <c r="HV238" s="592"/>
      <c r="HW238" s="592"/>
      <c r="HX238" s="592"/>
      <c r="HY238" s="592"/>
      <c r="HZ238" s="592"/>
      <c r="IA238" s="592"/>
      <c r="IB238" s="592"/>
      <c r="IC238" s="592"/>
      <c r="ID238" s="592"/>
      <c r="IE238" s="592"/>
      <c r="IF238" s="592"/>
      <c r="IG238" s="592"/>
      <c r="IH238" s="592"/>
      <c r="II238" s="592"/>
      <c r="IJ238" s="592"/>
      <c r="IK238" s="592"/>
      <c r="IL238" s="592"/>
      <c r="IM238" s="592"/>
      <c r="IN238" s="592"/>
      <c r="IO238" s="592"/>
      <c r="IP238" s="592"/>
      <c r="IQ238" s="592"/>
      <c r="IR238" s="592"/>
      <c r="IS238" s="592"/>
      <c r="IT238" s="592"/>
      <c r="IU238" s="592"/>
      <c r="IV238" s="592"/>
    </row>
    <row r="239" spans="1:256" s="623" customFormat="1" ht="24" outlineLevel="1">
      <c r="A239" s="578" t="s">
        <v>386</v>
      </c>
      <c r="B239" s="579"/>
      <c r="C239" s="1207">
        <v>176</v>
      </c>
      <c r="D239" s="580"/>
      <c r="E239" s="580"/>
      <c r="F239" s="1213" t="s">
        <v>324</v>
      </c>
      <c r="G239" s="270"/>
      <c r="H239" s="270"/>
      <c r="I239" s="270"/>
      <c r="J239" s="581">
        <v>2007</v>
      </c>
      <c r="K239" s="581">
        <v>2011</v>
      </c>
      <c r="L239" s="581" t="s">
        <v>418</v>
      </c>
      <c r="M239" s="581" t="s">
        <v>418</v>
      </c>
      <c r="N239" s="581" t="s">
        <v>417</v>
      </c>
      <c r="O239" s="581" t="s">
        <v>417</v>
      </c>
      <c r="P239" s="1183" t="s">
        <v>417</v>
      </c>
      <c r="Q239" s="1183">
        <v>2</v>
      </c>
      <c r="R239" s="1183" t="s">
        <v>1350</v>
      </c>
      <c r="S239" s="1183">
        <v>2</v>
      </c>
      <c r="T239" s="1183">
        <v>80</v>
      </c>
      <c r="U239" s="582">
        <v>80</v>
      </c>
      <c r="V239" s="582">
        <v>0</v>
      </c>
      <c r="W239" s="582">
        <v>0</v>
      </c>
      <c r="X239" s="582">
        <v>0</v>
      </c>
      <c r="Y239" s="583">
        <v>80</v>
      </c>
      <c r="Z239" s="582"/>
      <c r="AA239" s="582"/>
      <c r="AB239" s="582"/>
      <c r="AC239" s="583">
        <v>80</v>
      </c>
      <c r="AD239" s="583"/>
      <c r="AE239" s="583"/>
      <c r="AF239" s="583"/>
      <c r="AG239" s="582">
        <f t="shared" si="520"/>
        <v>80</v>
      </c>
      <c r="AH239" s="582">
        <f t="shared" si="521"/>
        <v>0</v>
      </c>
      <c r="AI239" s="582">
        <f t="shared" si="522"/>
        <v>0</v>
      </c>
      <c r="AJ239" s="582">
        <f t="shared" si="523"/>
        <v>0</v>
      </c>
      <c r="AK239" s="582">
        <f t="shared" si="524"/>
        <v>80</v>
      </c>
      <c r="AL239" s="582">
        <f t="shared" si="525"/>
        <v>0</v>
      </c>
      <c r="AM239" s="582"/>
      <c r="AN239" s="582"/>
      <c r="AO239" s="582">
        <f t="shared" si="526"/>
        <v>0</v>
      </c>
      <c r="AP239" s="582">
        <f t="shared" si="527"/>
        <v>0</v>
      </c>
      <c r="AQ239" s="582"/>
      <c r="AR239" s="582"/>
      <c r="AS239" s="582">
        <f t="shared" si="528"/>
        <v>0</v>
      </c>
      <c r="AT239" s="582">
        <f t="shared" si="529"/>
        <v>0</v>
      </c>
      <c r="AU239" s="582"/>
      <c r="AV239" s="582"/>
      <c r="AW239" s="582">
        <f t="shared" si="530"/>
        <v>0</v>
      </c>
      <c r="AX239" s="582">
        <f t="shared" si="531"/>
        <v>0</v>
      </c>
      <c r="AY239" s="582"/>
      <c r="AZ239" s="582"/>
      <c r="BA239" s="582"/>
      <c r="BB239" s="582"/>
      <c r="BC239" s="582"/>
      <c r="BD239" s="582"/>
      <c r="BE239" s="582"/>
      <c r="BF239" s="582"/>
      <c r="BG239" s="582"/>
      <c r="BH239" s="582"/>
      <c r="BI239" s="582">
        <v>0</v>
      </c>
      <c r="BJ239" s="582">
        <v>0</v>
      </c>
      <c r="BK239" s="582"/>
      <c r="BL239" s="582"/>
      <c r="BM239" s="582">
        <v>80</v>
      </c>
      <c r="BN239" s="582"/>
      <c r="BO239" s="582"/>
      <c r="BP239" s="582"/>
      <c r="BQ239" s="582">
        <v>80</v>
      </c>
      <c r="BR239" s="582"/>
      <c r="BS239" s="582"/>
      <c r="BT239" s="582"/>
      <c r="BU239" s="582">
        <f t="shared" si="532"/>
        <v>708840</v>
      </c>
      <c r="BV239" s="582">
        <v>50855</v>
      </c>
      <c r="BW239" s="582">
        <v>374792</v>
      </c>
      <c r="BX239" s="582">
        <v>219583</v>
      </c>
      <c r="BY239" s="582">
        <v>63610</v>
      </c>
      <c r="BZ239" s="582">
        <v>708840</v>
      </c>
      <c r="CA239" s="582"/>
      <c r="CB239" s="582"/>
      <c r="CC239" s="581" t="s">
        <v>426</v>
      </c>
      <c r="CD239" s="582">
        <v>4</v>
      </c>
      <c r="CE239" s="582">
        <v>-634759.4</v>
      </c>
      <c r="CF239" s="581" t="s">
        <v>429</v>
      </c>
      <c r="CG239" s="581" t="s">
        <v>429</v>
      </c>
      <c r="CH239" s="582"/>
      <c r="CI239" s="582"/>
      <c r="CJ239" s="582"/>
      <c r="CK239" s="582">
        <v>708840.03</v>
      </c>
      <c r="CL239" s="582"/>
      <c r="CM239" s="582">
        <v>0</v>
      </c>
      <c r="CN239" s="582">
        <v>0</v>
      </c>
      <c r="CO239" s="1180">
        <v>533845.42924576299</v>
      </c>
      <c r="CP239" s="582">
        <v>0</v>
      </c>
      <c r="CQ239" s="582">
        <f t="shared" si="533"/>
        <v>0</v>
      </c>
      <c r="CR239" s="582"/>
      <c r="CS239" s="582"/>
      <c r="CT239" s="582"/>
      <c r="CU239" s="582"/>
      <c r="CV239" s="582">
        <v>0</v>
      </c>
      <c r="CW239" s="582">
        <v>0</v>
      </c>
      <c r="CX239" s="582">
        <v>0</v>
      </c>
      <c r="CY239" s="809">
        <f t="shared" si="534"/>
        <v>0</v>
      </c>
      <c r="CZ239" s="582"/>
      <c r="DA239" s="582"/>
      <c r="DB239" s="582">
        <v>0</v>
      </c>
      <c r="DC239" s="582">
        <v>0</v>
      </c>
      <c r="DD239" s="1180">
        <v>385002.29207000002</v>
      </c>
      <c r="DE239" s="582">
        <v>0</v>
      </c>
      <c r="DF239" s="582">
        <f t="shared" si="535"/>
        <v>0</v>
      </c>
      <c r="DG239" s="582"/>
      <c r="DH239" s="582"/>
      <c r="DI239" s="582"/>
      <c r="DJ239" s="582"/>
      <c r="DK239" s="582"/>
      <c r="DL239" s="582"/>
      <c r="DM239" s="582"/>
      <c r="DN239" s="582"/>
      <c r="DO239" s="582"/>
      <c r="DP239" s="582"/>
      <c r="DQ239" s="582">
        <v>0</v>
      </c>
      <c r="DR239" s="582">
        <v>0</v>
      </c>
      <c r="DS239" s="582">
        <v>0</v>
      </c>
      <c r="DT239" s="582"/>
      <c r="DU239" s="582"/>
      <c r="DV239" s="582"/>
      <c r="DW239" s="582"/>
      <c r="DX239" s="582"/>
      <c r="DY239" s="582"/>
      <c r="DZ239" s="582"/>
      <c r="EA239" s="582"/>
      <c r="EB239" s="582"/>
      <c r="EC239" s="582"/>
      <c r="ED239" s="582">
        <f t="shared" si="536"/>
        <v>0</v>
      </c>
      <c r="EE239" s="582"/>
      <c r="EF239" s="1180"/>
      <c r="EG239" s="1180">
        <v>708840</v>
      </c>
      <c r="EH239" s="1180">
        <f t="shared" si="537"/>
        <v>708840</v>
      </c>
      <c r="EI239" s="1180">
        <v>708840</v>
      </c>
      <c r="EJ239" s="582"/>
      <c r="EK239" s="582"/>
      <c r="EL239" s="582"/>
      <c r="EM239" s="582">
        <v>0</v>
      </c>
      <c r="EN239" s="582">
        <v>0</v>
      </c>
      <c r="EO239" s="582">
        <v>0</v>
      </c>
      <c r="EP239" s="582"/>
      <c r="EQ239" s="582"/>
      <c r="ER239" s="582">
        <f t="shared" si="563"/>
        <v>3.0000000027939677E-2</v>
      </c>
      <c r="ES239" s="584"/>
      <c r="ET239" s="585">
        <f t="shared" si="538"/>
        <v>0</v>
      </c>
      <c r="EU239" s="582">
        <f t="shared" si="539"/>
        <v>127591.2</v>
      </c>
      <c r="EV239" s="586">
        <v>2011</v>
      </c>
      <c r="EW239" s="587">
        <f t="shared" si="540"/>
        <v>0</v>
      </c>
      <c r="EX239" s="582">
        <f t="shared" si="541"/>
        <v>0</v>
      </c>
      <c r="EY239" s="582">
        <f t="shared" si="542"/>
        <v>0</v>
      </c>
      <c r="EZ239" s="582">
        <f t="shared" si="543"/>
        <v>0</v>
      </c>
      <c r="FA239" s="582">
        <f t="shared" si="544"/>
        <v>0</v>
      </c>
      <c r="FB239" s="582">
        <f t="shared" si="545"/>
        <v>0</v>
      </c>
      <c r="FC239" s="582"/>
      <c r="FD239" s="582">
        <f t="shared" si="546"/>
        <v>0</v>
      </c>
      <c r="FE239" s="622"/>
      <c r="FF239" s="622">
        <f t="shared" si="547"/>
        <v>0</v>
      </c>
      <c r="FG239" s="622"/>
      <c r="FH239" s="622"/>
      <c r="FI239" s="622"/>
      <c r="FJ239" s="622"/>
      <c r="FK239" s="622">
        <f t="shared" si="548"/>
        <v>0</v>
      </c>
      <c r="FL239" s="622">
        <f t="shared" si="549"/>
        <v>0</v>
      </c>
      <c r="FM239" s="622">
        <f t="shared" si="550"/>
        <v>0</v>
      </c>
      <c r="FN239" s="622">
        <f t="shared" si="551"/>
        <v>0</v>
      </c>
      <c r="FO239" s="622">
        <f t="shared" si="552"/>
        <v>0</v>
      </c>
      <c r="FP239" s="622"/>
      <c r="FQ239" s="582">
        <f t="shared" si="553"/>
        <v>0</v>
      </c>
      <c r="FR239" s="582"/>
      <c r="FS239" s="582">
        <f t="shared" si="554"/>
        <v>0</v>
      </c>
      <c r="FT239" s="582"/>
      <c r="FU239" s="582"/>
      <c r="FV239" s="582"/>
      <c r="FW239" s="582"/>
      <c r="FX239" s="582"/>
      <c r="FY239" s="581" t="s">
        <v>417</v>
      </c>
      <c r="FZ239" s="582"/>
      <c r="GA239" s="582"/>
      <c r="GB239" s="582"/>
      <c r="GC239" s="582"/>
      <c r="GD239" s="582"/>
      <c r="GE239" s="582"/>
      <c r="GF239" s="599" t="s">
        <v>417</v>
      </c>
      <c r="GG239" s="582" t="s">
        <v>417</v>
      </c>
      <c r="GH239" s="582" t="s">
        <v>417</v>
      </c>
      <c r="GI239" s="582" t="s">
        <v>418</v>
      </c>
      <c r="GJ239" s="582">
        <v>6</v>
      </c>
      <c r="GK239" s="581"/>
      <c r="GL239" s="581" t="s">
        <v>418</v>
      </c>
      <c r="GM239" s="581" t="s">
        <v>497</v>
      </c>
      <c r="GN239" s="589">
        <v>5</v>
      </c>
      <c r="GO239" s="809" t="s">
        <v>439</v>
      </c>
      <c r="GP239" s="809" t="s">
        <v>440</v>
      </c>
      <c r="GQ239" s="685"/>
      <c r="GR239" s="1002"/>
      <c r="GS239" s="813" t="s">
        <v>409</v>
      </c>
      <c r="GT239" s="811"/>
      <c r="GU239" s="811"/>
      <c r="GV239" s="590"/>
      <c r="GW239" s="312">
        <v>1</v>
      </c>
      <c r="GX239" s="590"/>
      <c r="GY239" s="590"/>
      <c r="GZ239" s="590"/>
      <c r="HA239" s="812">
        <f t="shared" si="555"/>
        <v>80</v>
      </c>
      <c r="HB239" s="809">
        <f t="shared" si="556"/>
        <v>708840</v>
      </c>
      <c r="HC239" s="811">
        <f t="shared" si="557"/>
        <v>0</v>
      </c>
      <c r="HD239" s="809">
        <f t="shared" si="558"/>
        <v>0</v>
      </c>
      <c r="HE239" s="812">
        <f t="shared" si="559"/>
        <v>0</v>
      </c>
      <c r="HF239" s="809">
        <f t="shared" si="560"/>
        <v>0</v>
      </c>
      <c r="HG239" s="811">
        <f t="shared" si="561"/>
        <v>0</v>
      </c>
      <c r="HH239" s="809">
        <f t="shared" si="562"/>
        <v>0</v>
      </c>
      <c r="HI239" s="591">
        <f t="shared" si="458"/>
        <v>0</v>
      </c>
      <c r="HJ239" s="592"/>
      <c r="HK239" s="592"/>
      <c r="HL239" s="688">
        <f t="shared" si="457"/>
        <v>0</v>
      </c>
      <c r="HM239" s="592"/>
      <c r="HN239" s="592"/>
      <c r="HO239" s="592"/>
      <c r="HP239" s="592"/>
      <c r="HQ239" s="592"/>
      <c r="HR239" s="592"/>
      <c r="HS239" s="592"/>
      <c r="HT239" s="592"/>
      <c r="HU239" s="592"/>
      <c r="HV239" s="592"/>
      <c r="HW239" s="592"/>
      <c r="HX239" s="592"/>
      <c r="HY239" s="592"/>
      <c r="HZ239" s="592"/>
      <c r="IA239" s="592"/>
      <c r="IB239" s="592"/>
      <c r="IC239" s="592"/>
      <c r="ID239" s="592"/>
      <c r="IE239" s="592"/>
      <c r="IF239" s="592"/>
      <c r="IG239" s="592"/>
      <c r="IH239" s="592"/>
      <c r="II239" s="592"/>
      <c r="IJ239" s="592"/>
      <c r="IK239" s="592"/>
      <c r="IL239" s="592"/>
      <c r="IM239" s="592"/>
      <c r="IN239" s="592"/>
      <c r="IO239" s="592"/>
      <c r="IP239" s="592"/>
      <c r="IQ239" s="592"/>
      <c r="IR239" s="592"/>
      <c r="IS239" s="592"/>
      <c r="IT239" s="592"/>
      <c r="IU239" s="592"/>
      <c r="IV239" s="592"/>
    </row>
    <row r="240" spans="1:256" s="623" customFormat="1" ht="24" outlineLevel="1">
      <c r="A240" s="578" t="s">
        <v>386</v>
      </c>
      <c r="B240" s="579"/>
      <c r="C240" s="1208"/>
      <c r="D240" s="580"/>
      <c r="E240" s="580"/>
      <c r="F240" s="1214"/>
      <c r="G240" s="270"/>
      <c r="H240" s="270"/>
      <c r="I240" s="270"/>
      <c r="J240" s="581"/>
      <c r="K240" s="581"/>
      <c r="L240" s="581"/>
      <c r="M240" s="581"/>
      <c r="N240" s="581"/>
      <c r="O240" s="581"/>
      <c r="P240" s="1184"/>
      <c r="Q240" s="1184"/>
      <c r="R240" s="1184"/>
      <c r="S240" s="1184"/>
      <c r="T240" s="1184"/>
      <c r="U240" s="582"/>
      <c r="V240" s="582"/>
      <c r="W240" s="582"/>
      <c r="X240" s="582"/>
      <c r="Y240" s="583"/>
      <c r="Z240" s="582"/>
      <c r="AA240" s="582"/>
      <c r="AB240" s="582"/>
      <c r="AC240" s="583"/>
      <c r="AD240" s="583"/>
      <c r="AE240" s="583"/>
      <c r="AF240" s="583"/>
      <c r="AG240" s="582">
        <f t="shared" si="520"/>
        <v>0</v>
      </c>
      <c r="AH240" s="582">
        <f t="shared" si="521"/>
        <v>0</v>
      </c>
      <c r="AI240" s="582">
        <f t="shared" si="522"/>
        <v>0</v>
      </c>
      <c r="AJ240" s="582">
        <f t="shared" si="523"/>
        <v>0</v>
      </c>
      <c r="AK240" s="582">
        <f t="shared" si="524"/>
        <v>0</v>
      </c>
      <c r="AL240" s="582">
        <f t="shared" si="525"/>
        <v>0</v>
      </c>
      <c r="AM240" s="582"/>
      <c r="AN240" s="582"/>
      <c r="AO240" s="582">
        <f t="shared" si="526"/>
        <v>0</v>
      </c>
      <c r="AP240" s="582">
        <f t="shared" si="527"/>
        <v>0</v>
      </c>
      <c r="AQ240" s="582"/>
      <c r="AR240" s="582"/>
      <c r="AS240" s="582">
        <f t="shared" si="528"/>
        <v>0</v>
      </c>
      <c r="AT240" s="582">
        <f t="shared" si="529"/>
        <v>0</v>
      </c>
      <c r="AU240" s="582"/>
      <c r="AV240" s="582"/>
      <c r="AW240" s="582">
        <f t="shared" si="530"/>
        <v>0</v>
      </c>
      <c r="AX240" s="582">
        <f t="shared" si="531"/>
        <v>0</v>
      </c>
      <c r="AY240" s="582"/>
      <c r="AZ240" s="582"/>
      <c r="BA240" s="582"/>
      <c r="BB240" s="582"/>
      <c r="BC240" s="582"/>
      <c r="BD240" s="582"/>
      <c r="BE240" s="582"/>
      <c r="BF240" s="582"/>
      <c r="BG240" s="582"/>
      <c r="BH240" s="582"/>
      <c r="BI240" s="582">
        <v>0</v>
      </c>
      <c r="BJ240" s="582">
        <v>0</v>
      </c>
      <c r="BK240" s="582"/>
      <c r="BL240" s="582"/>
      <c r="BM240" s="582"/>
      <c r="BN240" s="582"/>
      <c r="BO240" s="582"/>
      <c r="BP240" s="582"/>
      <c r="BQ240" s="582"/>
      <c r="BR240" s="582"/>
      <c r="BS240" s="582"/>
      <c r="BT240" s="582"/>
      <c r="BU240" s="582">
        <f t="shared" si="532"/>
        <v>0</v>
      </c>
      <c r="BV240" s="582"/>
      <c r="BW240" s="582"/>
      <c r="BX240" s="582"/>
      <c r="BY240" s="582"/>
      <c r="BZ240" s="582"/>
      <c r="CA240" s="582"/>
      <c r="CB240" s="582"/>
      <c r="CC240" s="581" t="s">
        <v>425</v>
      </c>
      <c r="CD240" s="582"/>
      <c r="CE240" s="582"/>
      <c r="CF240" s="581"/>
      <c r="CG240" s="581"/>
      <c r="CH240" s="582"/>
      <c r="CI240" s="582"/>
      <c r="CJ240" s="582"/>
      <c r="CK240" s="582"/>
      <c r="CL240" s="582"/>
      <c r="CM240" s="582"/>
      <c r="CN240" s="582">
        <v>24434.90247055444</v>
      </c>
      <c r="CO240" s="1181"/>
      <c r="CP240" s="582">
        <v>0</v>
      </c>
      <c r="CQ240" s="582">
        <f t="shared" si="533"/>
        <v>0</v>
      </c>
      <c r="CR240" s="582"/>
      <c r="CS240" s="582"/>
      <c r="CT240" s="582"/>
      <c r="CU240" s="582"/>
      <c r="CV240" s="582">
        <v>0</v>
      </c>
      <c r="CW240" s="582">
        <v>0</v>
      </c>
      <c r="CX240" s="582">
        <v>0</v>
      </c>
      <c r="CY240" s="809">
        <f t="shared" si="534"/>
        <v>0</v>
      </c>
      <c r="CZ240" s="582"/>
      <c r="DA240" s="582"/>
      <c r="DB240" s="582">
        <v>28833.184915254235</v>
      </c>
      <c r="DC240" s="582"/>
      <c r="DD240" s="1181"/>
      <c r="DE240" s="582">
        <v>28833.184915254235</v>
      </c>
      <c r="DF240" s="582">
        <f t="shared" si="535"/>
        <v>28833.184915254235</v>
      </c>
      <c r="DG240" s="582"/>
      <c r="DH240" s="582"/>
      <c r="DI240" s="582"/>
      <c r="DJ240" s="582">
        <v>4324.9777372881354</v>
      </c>
      <c r="DK240" s="582"/>
      <c r="DL240" s="582">
        <v>7208.2962288135595</v>
      </c>
      <c r="DM240" s="582"/>
      <c r="DN240" s="582">
        <v>8649.9554745762707</v>
      </c>
      <c r="DO240" s="582">
        <v>8649.9554745762707</v>
      </c>
      <c r="DP240" s="582"/>
      <c r="DQ240" s="582">
        <v>864.99554745762714</v>
      </c>
      <c r="DR240" s="582">
        <v>2594.9866423728813</v>
      </c>
      <c r="DS240" s="582">
        <v>5189.9732847457617</v>
      </c>
      <c r="DT240" s="582"/>
      <c r="DU240" s="582"/>
      <c r="DV240" s="582"/>
      <c r="DW240" s="582"/>
      <c r="DX240" s="582"/>
      <c r="DY240" s="582"/>
      <c r="DZ240" s="582"/>
      <c r="EA240" s="582"/>
      <c r="EB240" s="582"/>
      <c r="EC240" s="582"/>
      <c r="ED240" s="582">
        <f t="shared" si="536"/>
        <v>0</v>
      </c>
      <c r="EE240" s="582"/>
      <c r="EF240" s="1181"/>
      <c r="EG240" s="1181"/>
      <c r="EH240" s="1181">
        <f t="shared" si="537"/>
        <v>0</v>
      </c>
      <c r="EI240" s="1181"/>
      <c r="EJ240" s="582"/>
      <c r="EK240" s="582"/>
      <c r="EL240" s="582"/>
      <c r="EM240" s="582">
        <v>0</v>
      </c>
      <c r="EN240" s="582">
        <v>0</v>
      </c>
      <c r="EO240" s="582">
        <v>0</v>
      </c>
      <c r="EP240" s="582"/>
      <c r="EQ240" s="582"/>
      <c r="ER240" s="582">
        <f t="shared" si="563"/>
        <v>0</v>
      </c>
      <c r="ES240" s="584"/>
      <c r="ET240" s="585">
        <f t="shared" si="538"/>
        <v>0</v>
      </c>
      <c r="EU240" s="582">
        <f t="shared" si="539"/>
        <v>0</v>
      </c>
      <c r="EV240" s="582"/>
      <c r="EW240" s="587">
        <f t="shared" si="540"/>
        <v>0</v>
      </c>
      <c r="EX240" s="582">
        <f t="shared" si="541"/>
        <v>0</v>
      </c>
      <c r="EY240" s="582">
        <f t="shared" si="542"/>
        <v>0</v>
      </c>
      <c r="EZ240" s="582">
        <f t="shared" si="543"/>
        <v>0</v>
      </c>
      <c r="FA240" s="582">
        <f t="shared" si="544"/>
        <v>0</v>
      </c>
      <c r="FB240" s="582">
        <f t="shared" si="545"/>
        <v>0</v>
      </c>
      <c r="FC240" s="582"/>
      <c r="FD240" s="582">
        <f t="shared" si="546"/>
        <v>0</v>
      </c>
      <c r="FE240" s="622"/>
      <c r="FF240" s="622">
        <f t="shared" si="547"/>
        <v>0</v>
      </c>
      <c r="FG240" s="622"/>
      <c r="FH240" s="622"/>
      <c r="FI240" s="622"/>
      <c r="FJ240" s="622"/>
      <c r="FK240" s="622">
        <f t="shared" si="548"/>
        <v>0</v>
      </c>
      <c r="FL240" s="622">
        <f t="shared" si="549"/>
        <v>28833.184915254235</v>
      </c>
      <c r="FM240" s="622">
        <f t="shared" si="550"/>
        <v>0</v>
      </c>
      <c r="FN240" s="622">
        <f t="shared" si="551"/>
        <v>0</v>
      </c>
      <c r="FO240" s="622">
        <f t="shared" si="552"/>
        <v>0</v>
      </c>
      <c r="FP240" s="622"/>
      <c r="FQ240" s="582">
        <f t="shared" si="553"/>
        <v>0</v>
      </c>
      <c r="FR240" s="582"/>
      <c r="FS240" s="582">
        <f t="shared" si="554"/>
        <v>0</v>
      </c>
      <c r="FT240" s="582"/>
      <c r="FU240" s="582"/>
      <c r="FV240" s="582"/>
      <c r="FW240" s="582"/>
      <c r="FX240" s="582"/>
      <c r="FY240" s="581"/>
      <c r="FZ240" s="582"/>
      <c r="GA240" s="582"/>
      <c r="GB240" s="582"/>
      <c r="GC240" s="582"/>
      <c r="GD240" s="582"/>
      <c r="GE240" s="582"/>
      <c r="GF240" s="599"/>
      <c r="GG240" s="582"/>
      <c r="GH240" s="582"/>
      <c r="GI240" s="582"/>
      <c r="GJ240" s="582"/>
      <c r="GK240" s="581"/>
      <c r="GL240" s="581"/>
      <c r="GM240" s="581" t="s">
        <v>497</v>
      </c>
      <c r="GN240" s="589"/>
      <c r="GO240" s="809"/>
      <c r="GP240" s="809" t="s">
        <v>440</v>
      </c>
      <c r="GQ240" s="685"/>
      <c r="GR240" s="1002"/>
      <c r="GS240" s="813" t="s">
        <v>409</v>
      </c>
      <c r="GT240" s="811">
        <v>5</v>
      </c>
      <c r="GU240" s="811">
        <v>5</v>
      </c>
      <c r="GV240" s="590"/>
      <c r="GW240" s="312">
        <v>1</v>
      </c>
      <c r="GX240" s="590"/>
      <c r="GY240" s="590"/>
      <c r="GZ240" s="590"/>
      <c r="HA240" s="812">
        <f t="shared" si="555"/>
        <v>0</v>
      </c>
      <c r="HB240" s="809">
        <f t="shared" si="556"/>
        <v>0</v>
      </c>
      <c r="HC240" s="811">
        <f t="shared" si="557"/>
        <v>0</v>
      </c>
      <c r="HD240" s="809">
        <f t="shared" si="558"/>
        <v>0</v>
      </c>
      <c r="HE240" s="812">
        <f t="shared" si="559"/>
        <v>0</v>
      </c>
      <c r="HF240" s="809">
        <f t="shared" si="560"/>
        <v>0</v>
      </c>
      <c r="HG240" s="811">
        <f t="shared" si="561"/>
        <v>0</v>
      </c>
      <c r="HH240" s="809">
        <f t="shared" si="562"/>
        <v>0</v>
      </c>
      <c r="HI240" s="591">
        <f t="shared" si="458"/>
        <v>0</v>
      </c>
      <c r="HJ240" s="592"/>
      <c r="HK240" s="592"/>
      <c r="HL240" s="688">
        <f t="shared" si="457"/>
        <v>0</v>
      </c>
      <c r="HM240" s="592"/>
      <c r="HN240" s="592"/>
      <c r="HO240" s="592"/>
      <c r="HP240" s="592"/>
      <c r="HQ240" s="592"/>
      <c r="HR240" s="592"/>
      <c r="HS240" s="592"/>
      <c r="HT240" s="592"/>
      <c r="HU240" s="592"/>
      <c r="HV240" s="592"/>
      <c r="HW240" s="592"/>
      <c r="HX240" s="592"/>
      <c r="HY240" s="592"/>
      <c r="HZ240" s="592"/>
      <c r="IA240" s="592"/>
      <c r="IB240" s="592"/>
      <c r="IC240" s="592"/>
      <c r="ID240" s="592"/>
      <c r="IE240" s="592"/>
      <c r="IF240" s="592"/>
      <c r="IG240" s="592"/>
      <c r="IH240" s="592"/>
      <c r="II240" s="592"/>
      <c r="IJ240" s="592"/>
      <c r="IK240" s="592"/>
      <c r="IL240" s="592"/>
      <c r="IM240" s="592"/>
      <c r="IN240" s="592"/>
      <c r="IO240" s="592"/>
      <c r="IP240" s="592"/>
      <c r="IQ240" s="592"/>
      <c r="IR240" s="592"/>
      <c r="IS240" s="592"/>
      <c r="IT240" s="592"/>
      <c r="IU240" s="592"/>
      <c r="IV240" s="592"/>
    </row>
    <row r="241" spans="1:256" s="623" customFormat="1" ht="24" outlineLevel="1">
      <c r="A241" s="578" t="s">
        <v>386</v>
      </c>
      <c r="B241" s="579"/>
      <c r="C241" s="1209"/>
      <c r="D241" s="580"/>
      <c r="E241" s="580"/>
      <c r="F241" s="1215"/>
      <c r="G241" s="270"/>
      <c r="H241" s="270"/>
      <c r="I241" s="270"/>
      <c r="J241" s="581">
        <v>2007</v>
      </c>
      <c r="K241" s="581">
        <v>2011</v>
      </c>
      <c r="L241" s="581"/>
      <c r="M241" s="581"/>
      <c r="N241" s="581"/>
      <c r="O241" s="581"/>
      <c r="P241" s="1185"/>
      <c r="Q241" s="1185"/>
      <c r="R241" s="1185"/>
      <c r="S241" s="1185"/>
      <c r="T241" s="1185"/>
      <c r="U241" s="582">
        <v>0</v>
      </c>
      <c r="V241" s="582">
        <v>0</v>
      </c>
      <c r="W241" s="582">
        <v>0</v>
      </c>
      <c r="X241" s="582">
        <v>0</v>
      </c>
      <c r="Y241" s="583"/>
      <c r="Z241" s="582"/>
      <c r="AA241" s="582"/>
      <c r="AB241" s="582"/>
      <c r="AC241" s="583"/>
      <c r="AD241" s="583"/>
      <c r="AE241" s="583"/>
      <c r="AF241" s="583"/>
      <c r="AG241" s="582">
        <f t="shared" si="520"/>
        <v>0</v>
      </c>
      <c r="AH241" s="582">
        <f t="shared" si="521"/>
        <v>0</v>
      </c>
      <c r="AI241" s="582">
        <f t="shared" si="522"/>
        <v>0</v>
      </c>
      <c r="AJ241" s="582">
        <f t="shared" si="523"/>
        <v>0</v>
      </c>
      <c r="AK241" s="582">
        <f t="shared" si="524"/>
        <v>0</v>
      </c>
      <c r="AL241" s="582">
        <f t="shared" si="525"/>
        <v>0</v>
      </c>
      <c r="AM241" s="582"/>
      <c r="AN241" s="582"/>
      <c r="AO241" s="582">
        <f t="shared" si="526"/>
        <v>0</v>
      </c>
      <c r="AP241" s="582">
        <f t="shared" si="527"/>
        <v>0</v>
      </c>
      <c r="AQ241" s="582"/>
      <c r="AR241" s="582"/>
      <c r="AS241" s="582">
        <f t="shared" si="528"/>
        <v>0</v>
      </c>
      <c r="AT241" s="582">
        <f t="shared" si="529"/>
        <v>0</v>
      </c>
      <c r="AU241" s="582"/>
      <c r="AV241" s="582"/>
      <c r="AW241" s="582">
        <f t="shared" si="530"/>
        <v>0</v>
      </c>
      <c r="AX241" s="582">
        <f t="shared" si="531"/>
        <v>0</v>
      </c>
      <c r="AY241" s="582"/>
      <c r="AZ241" s="582"/>
      <c r="BA241" s="582"/>
      <c r="BB241" s="582"/>
      <c r="BC241" s="582"/>
      <c r="BD241" s="582"/>
      <c r="BE241" s="582"/>
      <c r="BF241" s="582"/>
      <c r="BG241" s="582"/>
      <c r="BH241" s="582"/>
      <c r="BI241" s="582">
        <v>0</v>
      </c>
      <c r="BJ241" s="582">
        <v>0</v>
      </c>
      <c r="BK241" s="582"/>
      <c r="BL241" s="582"/>
      <c r="BM241" s="582"/>
      <c r="BN241" s="582"/>
      <c r="BO241" s="582"/>
      <c r="BP241" s="582"/>
      <c r="BQ241" s="582"/>
      <c r="BR241" s="582"/>
      <c r="BS241" s="582"/>
      <c r="BT241" s="582"/>
      <c r="BU241" s="582">
        <f t="shared" si="532"/>
        <v>0</v>
      </c>
      <c r="BV241" s="582">
        <v>0</v>
      </c>
      <c r="BW241" s="582">
        <v>0</v>
      </c>
      <c r="BX241" s="582">
        <v>0</v>
      </c>
      <c r="BY241" s="582">
        <v>0</v>
      </c>
      <c r="BZ241" s="582">
        <v>0</v>
      </c>
      <c r="CA241" s="582"/>
      <c r="CB241" s="582"/>
      <c r="CC241" s="581" t="s">
        <v>425</v>
      </c>
      <c r="CD241" s="582"/>
      <c r="CE241" s="582"/>
      <c r="CF241" s="581"/>
      <c r="CG241" s="581"/>
      <c r="CH241" s="582"/>
      <c r="CI241" s="582"/>
      <c r="CJ241" s="582"/>
      <c r="CK241" s="582"/>
      <c r="CL241" s="582"/>
      <c r="CM241" s="582">
        <v>0</v>
      </c>
      <c r="CN241" s="582">
        <v>104353.2331226659</v>
      </c>
      <c r="CO241" s="1182"/>
      <c r="CP241" s="582">
        <v>0</v>
      </c>
      <c r="CQ241" s="582">
        <f t="shared" si="533"/>
        <v>0</v>
      </c>
      <c r="CR241" s="582"/>
      <c r="CS241" s="582"/>
      <c r="CT241" s="582"/>
      <c r="CU241" s="582"/>
      <c r="CV241" s="582">
        <v>0</v>
      </c>
      <c r="CW241" s="582">
        <v>0</v>
      </c>
      <c r="CX241" s="582">
        <v>0</v>
      </c>
      <c r="CY241" s="809">
        <f t="shared" si="534"/>
        <v>0</v>
      </c>
      <c r="CZ241" s="582"/>
      <c r="DA241" s="582"/>
      <c r="DB241" s="582">
        <v>123136.81508474576</v>
      </c>
      <c r="DC241" s="582"/>
      <c r="DD241" s="1182"/>
      <c r="DE241" s="582">
        <v>123136.81508474576</v>
      </c>
      <c r="DF241" s="582">
        <f t="shared" si="535"/>
        <v>123136.81508474576</v>
      </c>
      <c r="DG241" s="582"/>
      <c r="DH241" s="582"/>
      <c r="DI241" s="582"/>
      <c r="DJ241" s="582">
        <v>18470.522262711864</v>
      </c>
      <c r="DK241" s="582"/>
      <c r="DL241" s="582">
        <v>30784.20377118644</v>
      </c>
      <c r="DM241" s="582"/>
      <c r="DN241" s="582">
        <v>36941.044525423727</v>
      </c>
      <c r="DO241" s="582">
        <v>36941.044525423727</v>
      </c>
      <c r="DP241" s="582"/>
      <c r="DQ241" s="582">
        <v>3694.1044525423727</v>
      </c>
      <c r="DR241" s="582">
        <v>11082.313357627118</v>
      </c>
      <c r="DS241" s="582">
        <v>22164.626715254239</v>
      </c>
      <c r="DT241" s="582"/>
      <c r="DU241" s="582"/>
      <c r="DV241" s="582"/>
      <c r="DW241" s="582"/>
      <c r="DX241" s="582"/>
      <c r="DY241" s="582"/>
      <c r="DZ241" s="582"/>
      <c r="EA241" s="582"/>
      <c r="EB241" s="582"/>
      <c r="EC241" s="582"/>
      <c r="ED241" s="582">
        <f t="shared" si="536"/>
        <v>0</v>
      </c>
      <c r="EE241" s="582"/>
      <c r="EF241" s="1182"/>
      <c r="EG241" s="1182"/>
      <c r="EH241" s="1182">
        <f t="shared" si="537"/>
        <v>0</v>
      </c>
      <c r="EI241" s="1182"/>
      <c r="EJ241" s="582"/>
      <c r="EK241" s="582"/>
      <c r="EL241" s="582"/>
      <c r="EM241" s="582">
        <v>0</v>
      </c>
      <c r="EN241" s="582">
        <v>0</v>
      </c>
      <c r="EO241" s="582">
        <v>0</v>
      </c>
      <c r="EP241" s="582"/>
      <c r="EQ241" s="582"/>
      <c r="ER241" s="582">
        <f t="shared" si="563"/>
        <v>0</v>
      </c>
      <c r="ES241" s="584"/>
      <c r="ET241" s="585">
        <f t="shared" si="538"/>
        <v>0</v>
      </c>
      <c r="EU241" s="582">
        <f t="shared" si="539"/>
        <v>0</v>
      </c>
      <c r="EV241" s="582"/>
      <c r="EW241" s="587">
        <f t="shared" si="540"/>
        <v>0</v>
      </c>
      <c r="EX241" s="582">
        <f t="shared" si="541"/>
        <v>0</v>
      </c>
      <c r="EY241" s="582">
        <f t="shared" si="542"/>
        <v>0</v>
      </c>
      <c r="EZ241" s="582">
        <f t="shared" si="543"/>
        <v>0</v>
      </c>
      <c r="FA241" s="582">
        <f t="shared" si="544"/>
        <v>0</v>
      </c>
      <c r="FB241" s="582">
        <f t="shared" si="545"/>
        <v>0</v>
      </c>
      <c r="FC241" s="582"/>
      <c r="FD241" s="582">
        <f t="shared" si="546"/>
        <v>0</v>
      </c>
      <c r="FE241" s="622"/>
      <c r="FF241" s="622">
        <f t="shared" si="547"/>
        <v>0</v>
      </c>
      <c r="FG241" s="622"/>
      <c r="FH241" s="622"/>
      <c r="FI241" s="622"/>
      <c r="FJ241" s="622"/>
      <c r="FK241" s="622">
        <f t="shared" si="548"/>
        <v>0</v>
      </c>
      <c r="FL241" s="622">
        <f t="shared" si="549"/>
        <v>0</v>
      </c>
      <c r="FM241" s="622">
        <f t="shared" si="550"/>
        <v>123136.81508474576</v>
      </c>
      <c r="FN241" s="622">
        <f t="shared" si="551"/>
        <v>0</v>
      </c>
      <c r="FO241" s="622">
        <f t="shared" si="552"/>
        <v>0</v>
      </c>
      <c r="FP241" s="622"/>
      <c r="FQ241" s="582">
        <f t="shared" si="553"/>
        <v>0</v>
      </c>
      <c r="FR241" s="582"/>
      <c r="FS241" s="582">
        <f t="shared" si="554"/>
        <v>0</v>
      </c>
      <c r="FT241" s="582"/>
      <c r="FU241" s="582"/>
      <c r="FV241" s="582"/>
      <c r="FW241" s="582"/>
      <c r="FX241" s="582"/>
      <c r="FY241" s="581" t="s">
        <v>459</v>
      </c>
      <c r="FZ241" s="582"/>
      <c r="GA241" s="582"/>
      <c r="GB241" s="582"/>
      <c r="GC241" s="582"/>
      <c r="GD241" s="582"/>
      <c r="GE241" s="582"/>
      <c r="GF241" s="599" t="s">
        <v>417</v>
      </c>
      <c r="GG241" s="582" t="s">
        <v>417</v>
      </c>
      <c r="GH241" s="582" t="s">
        <v>417</v>
      </c>
      <c r="GI241" s="582" t="s">
        <v>418</v>
      </c>
      <c r="GJ241" s="582">
        <v>6</v>
      </c>
      <c r="GK241" s="581"/>
      <c r="GL241" s="581" t="s">
        <v>418</v>
      </c>
      <c r="GM241" s="581" t="s">
        <v>497</v>
      </c>
      <c r="GN241" s="589"/>
      <c r="GO241" s="809"/>
      <c r="GP241" s="809" t="s">
        <v>440</v>
      </c>
      <c r="GQ241" s="685"/>
      <c r="GR241" s="1002"/>
      <c r="GS241" s="813" t="s">
        <v>409</v>
      </c>
      <c r="GT241" s="811">
        <v>6</v>
      </c>
      <c r="GU241" s="811">
        <v>6</v>
      </c>
      <c r="GV241" s="590"/>
      <c r="GW241" s="312">
        <v>1</v>
      </c>
      <c r="GX241" s="590"/>
      <c r="GY241" s="590"/>
      <c r="GZ241" s="590"/>
      <c r="HA241" s="812">
        <f t="shared" si="555"/>
        <v>0</v>
      </c>
      <c r="HB241" s="809">
        <f t="shared" si="556"/>
        <v>0</v>
      </c>
      <c r="HC241" s="811">
        <f t="shared" si="557"/>
        <v>0</v>
      </c>
      <c r="HD241" s="809">
        <f t="shared" si="558"/>
        <v>0</v>
      </c>
      <c r="HE241" s="812">
        <f t="shared" si="559"/>
        <v>0</v>
      </c>
      <c r="HF241" s="809">
        <f t="shared" si="560"/>
        <v>0</v>
      </c>
      <c r="HG241" s="811">
        <f t="shared" si="561"/>
        <v>0</v>
      </c>
      <c r="HH241" s="809">
        <f t="shared" si="562"/>
        <v>0</v>
      </c>
      <c r="HI241" s="591">
        <f t="shared" si="458"/>
        <v>0</v>
      </c>
      <c r="HJ241" s="592"/>
      <c r="HK241" s="592"/>
      <c r="HL241" s="688">
        <f t="shared" si="457"/>
        <v>0</v>
      </c>
      <c r="HM241" s="592"/>
      <c r="HN241" s="592"/>
      <c r="HO241" s="592"/>
      <c r="HP241" s="592"/>
      <c r="HQ241" s="592"/>
      <c r="HR241" s="592"/>
      <c r="HS241" s="592"/>
      <c r="HT241" s="592"/>
      <c r="HU241" s="592"/>
      <c r="HV241" s="592"/>
      <c r="HW241" s="592"/>
      <c r="HX241" s="592"/>
      <c r="HY241" s="592"/>
      <c r="HZ241" s="592"/>
      <c r="IA241" s="592"/>
      <c r="IB241" s="592"/>
      <c r="IC241" s="592"/>
      <c r="ID241" s="592"/>
      <c r="IE241" s="592"/>
      <c r="IF241" s="592"/>
      <c r="IG241" s="592"/>
      <c r="IH241" s="592"/>
      <c r="II241" s="592"/>
      <c r="IJ241" s="592"/>
      <c r="IK241" s="592"/>
      <c r="IL241" s="592"/>
      <c r="IM241" s="592"/>
      <c r="IN241" s="592"/>
      <c r="IO241" s="592"/>
      <c r="IP241" s="592"/>
      <c r="IQ241" s="592"/>
      <c r="IR241" s="592"/>
      <c r="IS241" s="592"/>
      <c r="IT241" s="592"/>
      <c r="IU241" s="592"/>
      <c r="IV241" s="592"/>
    </row>
    <row r="242" spans="1:256" s="592" customFormat="1" ht="24" outlineLevel="1">
      <c r="A242" s="578" t="s">
        <v>387</v>
      </c>
      <c r="B242" s="579"/>
      <c r="C242" s="580">
        <v>177</v>
      </c>
      <c r="D242" s="580"/>
      <c r="E242" s="580"/>
      <c r="F242" s="267" t="s">
        <v>325</v>
      </c>
      <c r="G242" s="270"/>
      <c r="H242" s="270"/>
      <c r="I242" s="270"/>
      <c r="J242" s="581">
        <v>2011</v>
      </c>
      <c r="K242" s="581">
        <v>2011</v>
      </c>
      <c r="L242" s="581"/>
      <c r="M242" s="581"/>
      <c r="N242" s="581"/>
      <c r="O242" s="581"/>
      <c r="P242" s="273"/>
      <c r="Q242" s="273"/>
      <c r="R242" s="273"/>
      <c r="S242" s="273"/>
      <c r="T242" s="273"/>
      <c r="U242" s="582"/>
      <c r="V242" s="582"/>
      <c r="W242" s="582"/>
      <c r="X242" s="582"/>
      <c r="Y242" s="583"/>
      <c r="Z242" s="582"/>
      <c r="AA242" s="582"/>
      <c r="AB242" s="582"/>
      <c r="AC242" s="583"/>
      <c r="AD242" s="583"/>
      <c r="AE242" s="583"/>
      <c r="AF242" s="583"/>
      <c r="AG242" s="582">
        <f t="shared" si="520"/>
        <v>0</v>
      </c>
      <c r="AH242" s="582">
        <f t="shared" si="521"/>
        <v>0</v>
      </c>
      <c r="AI242" s="582">
        <f t="shared" si="522"/>
        <v>0</v>
      </c>
      <c r="AJ242" s="582">
        <f t="shared" si="523"/>
        <v>0</v>
      </c>
      <c r="AK242" s="582">
        <f t="shared" si="524"/>
        <v>0</v>
      </c>
      <c r="AL242" s="582">
        <f t="shared" si="525"/>
        <v>0</v>
      </c>
      <c r="AM242" s="582"/>
      <c r="AN242" s="582"/>
      <c r="AO242" s="582">
        <f t="shared" si="526"/>
        <v>0</v>
      </c>
      <c r="AP242" s="582">
        <f t="shared" si="527"/>
        <v>0</v>
      </c>
      <c r="AQ242" s="582"/>
      <c r="AR242" s="582"/>
      <c r="AS242" s="582">
        <f t="shared" si="528"/>
        <v>0</v>
      </c>
      <c r="AT242" s="582">
        <f t="shared" si="529"/>
        <v>0</v>
      </c>
      <c r="AU242" s="582"/>
      <c r="AV242" s="582"/>
      <c r="AW242" s="582">
        <f t="shared" si="530"/>
        <v>0</v>
      </c>
      <c r="AX242" s="582">
        <f t="shared" si="531"/>
        <v>0</v>
      </c>
      <c r="AY242" s="582"/>
      <c r="AZ242" s="582"/>
      <c r="BA242" s="582"/>
      <c r="BB242" s="582"/>
      <c r="BC242" s="582"/>
      <c r="BD242" s="582"/>
      <c r="BE242" s="582"/>
      <c r="BF242" s="582"/>
      <c r="BG242" s="582"/>
      <c r="BH242" s="582"/>
      <c r="BI242" s="582">
        <v>0</v>
      </c>
      <c r="BJ242" s="582">
        <v>0</v>
      </c>
      <c r="BK242" s="582"/>
      <c r="BL242" s="582"/>
      <c r="BM242" s="582"/>
      <c r="BN242" s="582"/>
      <c r="BO242" s="582"/>
      <c r="BP242" s="582"/>
      <c r="BQ242" s="582"/>
      <c r="BR242" s="582"/>
      <c r="BS242" s="582"/>
      <c r="BT242" s="582"/>
      <c r="BU242" s="582">
        <f t="shared" si="532"/>
        <v>55181</v>
      </c>
      <c r="BV242" s="582">
        <v>55181</v>
      </c>
      <c r="BW242" s="582">
        <v>0</v>
      </c>
      <c r="BX242" s="582">
        <v>0</v>
      </c>
      <c r="BY242" s="582">
        <v>0</v>
      </c>
      <c r="BZ242" s="582"/>
      <c r="CA242" s="582"/>
      <c r="CB242" s="582"/>
      <c r="CC242" s="581" t="s">
        <v>425</v>
      </c>
      <c r="CD242" s="582"/>
      <c r="CE242" s="582"/>
      <c r="CF242" s="581"/>
      <c r="CG242" s="581"/>
      <c r="CH242" s="582"/>
      <c r="CI242" s="582"/>
      <c r="CJ242" s="582"/>
      <c r="CK242" s="582"/>
      <c r="CL242" s="582"/>
      <c r="CM242" s="582"/>
      <c r="CN242" s="582">
        <v>55181</v>
      </c>
      <c r="CO242" s="582"/>
      <c r="CP242" s="582">
        <v>55181</v>
      </c>
      <c r="CQ242" s="582">
        <f t="shared" si="533"/>
        <v>55181</v>
      </c>
      <c r="CR242" s="582">
        <v>13795</v>
      </c>
      <c r="CS242" s="582">
        <v>13795</v>
      </c>
      <c r="CT242" s="582">
        <v>13795</v>
      </c>
      <c r="CU242" s="582">
        <v>13796</v>
      </c>
      <c r="CV242" s="582">
        <v>1379.6</v>
      </c>
      <c r="CW242" s="582">
        <v>4138.8</v>
      </c>
      <c r="CX242" s="582">
        <v>8277.5999999999985</v>
      </c>
      <c r="CY242" s="809">
        <f t="shared" si="534"/>
        <v>0</v>
      </c>
      <c r="CZ242" s="582"/>
      <c r="DA242" s="582"/>
      <c r="DB242" s="582"/>
      <c r="DC242" s="582"/>
      <c r="DD242" s="582"/>
      <c r="DE242" s="582">
        <v>65113.58</v>
      </c>
      <c r="DF242" s="582">
        <f t="shared" si="535"/>
        <v>65113.579999999994</v>
      </c>
      <c r="DG242" s="582"/>
      <c r="DH242" s="582"/>
      <c r="DI242" s="582"/>
      <c r="DJ242" s="582">
        <v>16278.4</v>
      </c>
      <c r="DK242" s="582"/>
      <c r="DL242" s="582">
        <v>16278.4</v>
      </c>
      <c r="DM242" s="582"/>
      <c r="DN242" s="582">
        <v>16278.4</v>
      </c>
      <c r="DO242" s="582">
        <v>16278.38</v>
      </c>
      <c r="DP242" s="582"/>
      <c r="DQ242" s="582">
        <v>1627.838</v>
      </c>
      <c r="DR242" s="582">
        <v>4883.5139999999992</v>
      </c>
      <c r="DS242" s="582">
        <v>9767.0280000000002</v>
      </c>
      <c r="DT242" s="582"/>
      <c r="DU242" s="582"/>
      <c r="DV242" s="582"/>
      <c r="DW242" s="582"/>
      <c r="DX242" s="582"/>
      <c r="DY242" s="582">
        <v>59000</v>
      </c>
      <c r="DZ242" s="582"/>
      <c r="EA242" s="582"/>
      <c r="EB242" s="582"/>
      <c r="EC242" s="582"/>
      <c r="ED242" s="582">
        <f t="shared" si="536"/>
        <v>0</v>
      </c>
      <c r="EE242" s="582"/>
      <c r="EF242" s="582"/>
      <c r="EG242" s="582">
        <v>0</v>
      </c>
      <c r="EH242" s="582">
        <f t="shared" si="537"/>
        <v>0</v>
      </c>
      <c r="EI242" s="582">
        <v>0</v>
      </c>
      <c r="EJ242" s="582">
        <v>0</v>
      </c>
      <c r="EK242" s="582">
        <v>0</v>
      </c>
      <c r="EL242" s="582">
        <v>0</v>
      </c>
      <c r="EM242" s="582">
        <v>0</v>
      </c>
      <c r="EN242" s="582">
        <v>0</v>
      </c>
      <c r="EO242" s="582">
        <v>0</v>
      </c>
      <c r="EP242" s="582"/>
      <c r="EQ242" s="582"/>
      <c r="ER242" s="582">
        <f t="shared" si="563"/>
        <v>55181</v>
      </c>
      <c r="ES242" s="584"/>
      <c r="ET242" s="585">
        <f t="shared" si="538"/>
        <v>9932.58</v>
      </c>
      <c r="EU242" s="582">
        <f t="shared" si="539"/>
        <v>0</v>
      </c>
      <c r="EV242" s="582"/>
      <c r="EW242" s="587">
        <f t="shared" si="540"/>
        <v>6.0227300239220159E-3</v>
      </c>
      <c r="EX242" s="582">
        <f t="shared" si="541"/>
        <v>0</v>
      </c>
      <c r="EY242" s="582">
        <f t="shared" si="542"/>
        <v>0</v>
      </c>
      <c r="EZ242" s="582">
        <f t="shared" si="543"/>
        <v>0</v>
      </c>
      <c r="FA242" s="582">
        <f t="shared" si="544"/>
        <v>0</v>
      </c>
      <c r="FB242" s="582">
        <f t="shared" si="545"/>
        <v>0</v>
      </c>
      <c r="FC242" s="582"/>
      <c r="FD242" s="582">
        <f t="shared" si="546"/>
        <v>0</v>
      </c>
      <c r="FE242" s="582"/>
      <c r="FF242" s="582">
        <f t="shared" si="547"/>
        <v>55181</v>
      </c>
      <c r="FG242" s="582"/>
      <c r="FH242" s="582"/>
      <c r="FI242" s="582"/>
      <c r="FJ242" s="582"/>
      <c r="FK242" s="582">
        <f t="shared" si="548"/>
        <v>0</v>
      </c>
      <c r="FL242" s="582">
        <f t="shared" si="549"/>
        <v>0</v>
      </c>
      <c r="FM242" s="582">
        <f t="shared" si="550"/>
        <v>0</v>
      </c>
      <c r="FN242" s="582">
        <f t="shared" si="551"/>
        <v>0</v>
      </c>
      <c r="FO242" s="582">
        <f t="shared" si="552"/>
        <v>0</v>
      </c>
      <c r="FP242" s="582"/>
      <c r="FQ242" s="582">
        <f t="shared" si="553"/>
        <v>0</v>
      </c>
      <c r="FR242" s="582"/>
      <c r="FS242" s="582">
        <f t="shared" si="554"/>
        <v>65113.579999999994</v>
      </c>
      <c r="FT242" s="582"/>
      <c r="FU242" s="582"/>
      <c r="FV242" s="582"/>
      <c r="FW242" s="582"/>
      <c r="FX242" s="582"/>
      <c r="FY242" s="581"/>
      <c r="FZ242" s="582"/>
      <c r="GA242" s="582"/>
      <c r="GB242" s="582"/>
      <c r="GC242" s="582"/>
      <c r="GD242" s="582"/>
      <c r="GE242" s="582"/>
      <c r="GF242" s="599"/>
      <c r="GG242" s="582"/>
      <c r="GH242" s="582"/>
      <c r="GI242" s="582"/>
      <c r="GJ242" s="582"/>
      <c r="GK242" s="581"/>
      <c r="GL242" s="581"/>
      <c r="GM242" s="581"/>
      <c r="GN242" s="589"/>
      <c r="GO242" s="809"/>
      <c r="GP242" s="809" t="s">
        <v>440</v>
      </c>
      <c r="GQ242" s="685"/>
      <c r="GR242" s="1002"/>
      <c r="GS242" s="590"/>
      <c r="GT242" s="811">
        <v>10</v>
      </c>
      <c r="GU242" s="811">
        <v>10</v>
      </c>
      <c r="GV242" s="590"/>
      <c r="GW242" s="312">
        <v>1</v>
      </c>
      <c r="GX242" s="590"/>
      <c r="GY242" s="590"/>
      <c r="GZ242" s="590"/>
      <c r="HA242" s="812">
        <f t="shared" si="555"/>
        <v>0</v>
      </c>
      <c r="HB242" s="809">
        <f t="shared" si="556"/>
        <v>0</v>
      </c>
      <c r="HC242" s="811">
        <f t="shared" si="557"/>
        <v>0</v>
      </c>
      <c r="HD242" s="809">
        <f t="shared" si="558"/>
        <v>0</v>
      </c>
      <c r="HE242" s="812">
        <f t="shared" si="559"/>
        <v>0</v>
      </c>
      <c r="HF242" s="809">
        <f t="shared" si="560"/>
        <v>0</v>
      </c>
      <c r="HG242" s="811">
        <f t="shared" si="561"/>
        <v>0</v>
      </c>
      <c r="HH242" s="809">
        <f t="shared" si="562"/>
        <v>0</v>
      </c>
      <c r="HI242" s="591">
        <f t="shared" si="458"/>
        <v>0</v>
      </c>
      <c r="HL242" s="688">
        <f t="shared" si="457"/>
        <v>0</v>
      </c>
    </row>
    <row r="243" spans="1:256" s="592" customFormat="1" ht="36" outlineLevel="1">
      <c r="A243" s="578" t="s">
        <v>386</v>
      </c>
      <c r="B243" s="579"/>
      <c r="C243" s="580">
        <v>178</v>
      </c>
      <c r="D243" s="580"/>
      <c r="E243" s="580"/>
      <c r="F243" s="267" t="s">
        <v>326</v>
      </c>
      <c r="G243" s="270"/>
      <c r="H243" s="270"/>
      <c r="I243" s="270"/>
      <c r="J243" s="581">
        <v>2010</v>
      </c>
      <c r="K243" s="581">
        <v>2012</v>
      </c>
      <c r="L243" s="581" t="s">
        <v>417</v>
      </c>
      <c r="M243" s="581" t="s">
        <v>417</v>
      </c>
      <c r="N243" s="581" t="s">
        <v>417</v>
      </c>
      <c r="O243" s="581" t="s">
        <v>417</v>
      </c>
      <c r="P243" s="273" t="s">
        <v>417</v>
      </c>
      <c r="Q243" s="273">
        <v>2</v>
      </c>
      <c r="R243" s="273" t="s">
        <v>1351</v>
      </c>
      <c r="S243" s="273">
        <v>2</v>
      </c>
      <c r="T243" s="273">
        <v>58</v>
      </c>
      <c r="U243" s="582">
        <v>80</v>
      </c>
      <c r="V243" s="582">
        <v>0</v>
      </c>
      <c r="W243" s="582">
        <v>0</v>
      </c>
      <c r="X243" s="582">
        <v>0</v>
      </c>
      <c r="Y243" s="583"/>
      <c r="Z243" s="582"/>
      <c r="AA243" s="582"/>
      <c r="AB243" s="582"/>
      <c r="AC243" s="583"/>
      <c r="AD243" s="583"/>
      <c r="AE243" s="583"/>
      <c r="AF243" s="583"/>
      <c r="AG243" s="582">
        <f t="shared" si="520"/>
        <v>0</v>
      </c>
      <c r="AH243" s="582">
        <f t="shared" si="521"/>
        <v>0</v>
      </c>
      <c r="AI243" s="582">
        <f t="shared" si="522"/>
        <v>0</v>
      </c>
      <c r="AJ243" s="582">
        <f t="shared" si="523"/>
        <v>0</v>
      </c>
      <c r="AK243" s="582">
        <f t="shared" si="524"/>
        <v>0</v>
      </c>
      <c r="AL243" s="582">
        <f t="shared" si="525"/>
        <v>0</v>
      </c>
      <c r="AM243" s="582"/>
      <c r="AN243" s="582"/>
      <c r="AO243" s="582">
        <f t="shared" si="526"/>
        <v>0</v>
      </c>
      <c r="AP243" s="582">
        <f t="shared" si="527"/>
        <v>0</v>
      </c>
      <c r="AQ243" s="582"/>
      <c r="AR243" s="582"/>
      <c r="AS243" s="582">
        <f t="shared" si="528"/>
        <v>0</v>
      </c>
      <c r="AT243" s="582">
        <f t="shared" si="529"/>
        <v>0</v>
      </c>
      <c r="AU243" s="582"/>
      <c r="AV243" s="582"/>
      <c r="AW243" s="582">
        <f t="shared" si="530"/>
        <v>0</v>
      </c>
      <c r="AX243" s="582">
        <f t="shared" si="531"/>
        <v>0</v>
      </c>
      <c r="AY243" s="582"/>
      <c r="AZ243" s="582"/>
      <c r="BA243" s="582"/>
      <c r="BB243" s="582"/>
      <c r="BC243" s="582"/>
      <c r="BD243" s="582"/>
      <c r="BE243" s="582"/>
      <c r="BF243" s="582"/>
      <c r="BG243" s="582"/>
      <c r="BH243" s="582"/>
      <c r="BI243" s="582">
        <v>0</v>
      </c>
      <c r="BJ243" s="582">
        <v>0</v>
      </c>
      <c r="BK243" s="582"/>
      <c r="BL243" s="582"/>
      <c r="BM243" s="582"/>
      <c r="BN243" s="582"/>
      <c r="BO243" s="582"/>
      <c r="BP243" s="582"/>
      <c r="BQ243" s="582"/>
      <c r="BR243" s="582"/>
      <c r="BS243" s="582"/>
      <c r="BT243" s="582"/>
      <c r="BU243" s="582">
        <f t="shared" si="532"/>
        <v>649045.6656123409</v>
      </c>
      <c r="BV243" s="582">
        <v>39348.105389830518</v>
      </c>
      <c r="BW243" s="582">
        <v>353367.41073848581</v>
      </c>
      <c r="BX243" s="582">
        <v>251944.30155182118</v>
      </c>
      <c r="BY243" s="582">
        <v>4385.8479322033872</v>
      </c>
      <c r="BZ243" s="582">
        <v>649045.66561234079</v>
      </c>
      <c r="CA243" s="582"/>
      <c r="CB243" s="582"/>
      <c r="CC243" s="581" t="s">
        <v>426</v>
      </c>
      <c r="CD243" s="582">
        <v>5.0999999999999996</v>
      </c>
      <c r="CE243" s="582">
        <v>-442441.18</v>
      </c>
      <c r="CF243" s="581">
        <v>21</v>
      </c>
      <c r="CG243" s="581" t="s">
        <v>429</v>
      </c>
      <c r="CH243" s="582"/>
      <c r="CI243" s="582"/>
      <c r="CJ243" s="582"/>
      <c r="CK243" s="582">
        <v>252.13</v>
      </c>
      <c r="CL243" s="582"/>
      <c r="CM243" s="582">
        <v>609445.43022251024</v>
      </c>
      <c r="CN243" s="582">
        <v>605311.01694915257</v>
      </c>
      <c r="CO243" s="582"/>
      <c r="CP243" s="582">
        <v>416471.70140895096</v>
      </c>
      <c r="CQ243" s="582">
        <f t="shared" si="533"/>
        <v>416471.70140895096</v>
      </c>
      <c r="CR243" s="582">
        <v>10000</v>
      </c>
      <c r="CS243" s="582">
        <v>41647.17014089509</v>
      </c>
      <c r="CT243" s="582">
        <v>124941.51042268527</v>
      </c>
      <c r="CU243" s="582">
        <v>239883.02084537057</v>
      </c>
      <c r="CV243" s="582">
        <v>23988.302084537056</v>
      </c>
      <c r="CW243" s="582">
        <v>71964.906253611174</v>
      </c>
      <c r="CX243" s="582">
        <v>143929.81250722235</v>
      </c>
      <c r="CY243" s="809">
        <f t="shared" si="534"/>
        <v>0</v>
      </c>
      <c r="CZ243" s="582">
        <v>192973.72881355934</v>
      </c>
      <c r="DA243" s="582"/>
      <c r="DB243" s="582"/>
      <c r="DC243" s="582">
        <v>4922.17</v>
      </c>
      <c r="DD243" s="582">
        <v>5175</v>
      </c>
      <c r="DE243" s="582">
        <v>486558</v>
      </c>
      <c r="DF243" s="582">
        <f t="shared" si="535"/>
        <v>486558</v>
      </c>
      <c r="DG243" s="582"/>
      <c r="DH243" s="582"/>
      <c r="DI243" s="582"/>
      <c r="DJ243" s="582">
        <v>11800</v>
      </c>
      <c r="DK243" s="582"/>
      <c r="DL243" s="582">
        <v>48655.8</v>
      </c>
      <c r="DM243" s="582"/>
      <c r="DN243" s="582">
        <v>145967.4</v>
      </c>
      <c r="DO243" s="582">
        <v>280134.8</v>
      </c>
      <c r="DP243" s="582"/>
      <c r="DQ243" s="582">
        <v>28013.48</v>
      </c>
      <c r="DR243" s="582">
        <v>84040.44</v>
      </c>
      <c r="DS243" s="582">
        <v>168080.87999999998</v>
      </c>
      <c r="DT243" s="582"/>
      <c r="DU243" s="582"/>
      <c r="DV243" s="582"/>
      <c r="DW243" s="582">
        <v>7800</v>
      </c>
      <c r="DX243" s="582"/>
      <c r="DY243" s="582">
        <v>486558</v>
      </c>
      <c r="DZ243" s="582">
        <v>4500</v>
      </c>
      <c r="EA243" s="582"/>
      <c r="EB243" s="582">
        <v>227709</v>
      </c>
      <c r="EC243" s="582"/>
      <c r="ED243" s="582">
        <v>0</v>
      </c>
      <c r="EE243" s="582">
        <v>43.562337437877403</v>
      </c>
      <c r="EF243" s="582"/>
      <c r="EG243" s="582">
        <v>0</v>
      </c>
      <c r="EH243" s="582">
        <f t="shared" si="537"/>
        <v>0</v>
      </c>
      <c r="EI243" s="582"/>
      <c r="EJ243" s="582"/>
      <c r="EK243" s="582"/>
      <c r="EL243" s="582"/>
      <c r="EM243" s="582">
        <v>0</v>
      </c>
      <c r="EN243" s="582">
        <v>0</v>
      </c>
      <c r="EO243" s="582">
        <v>0</v>
      </c>
      <c r="EP243" s="582">
        <v>649045.66561234079</v>
      </c>
      <c r="EQ243" s="582"/>
      <c r="ER243" s="582">
        <f t="shared" si="563"/>
        <v>416723.83140895097</v>
      </c>
      <c r="ES243" s="584"/>
      <c r="ET243" s="585">
        <f t="shared" si="538"/>
        <v>74964.906253611174</v>
      </c>
      <c r="EU243" s="582">
        <f t="shared" si="539"/>
        <v>0</v>
      </c>
      <c r="EV243" s="586">
        <v>2012</v>
      </c>
      <c r="EW243" s="587">
        <f t="shared" si="540"/>
        <v>4.5455802181721496E-2</v>
      </c>
      <c r="EX243" s="582">
        <f t="shared" si="541"/>
        <v>0</v>
      </c>
      <c r="EY243" s="582">
        <f t="shared" si="542"/>
        <v>0</v>
      </c>
      <c r="EZ243" s="582">
        <f t="shared" si="543"/>
        <v>0</v>
      </c>
      <c r="FA243" s="582">
        <f>CQ243</f>
        <v>416471.70140895096</v>
      </c>
      <c r="FB243" s="582">
        <f t="shared" si="545"/>
        <v>0</v>
      </c>
      <c r="FC243" s="582"/>
      <c r="FD243" s="582">
        <f t="shared" si="546"/>
        <v>0</v>
      </c>
      <c r="FE243" s="582"/>
      <c r="FF243" s="582">
        <f t="shared" si="547"/>
        <v>0</v>
      </c>
      <c r="FG243" s="582"/>
      <c r="FH243" s="582"/>
      <c r="FI243" s="582"/>
      <c r="FJ243" s="582"/>
      <c r="FK243" s="582">
        <f t="shared" si="548"/>
        <v>0</v>
      </c>
      <c r="FL243" s="582">
        <f t="shared" si="549"/>
        <v>0</v>
      </c>
      <c r="FM243" s="582">
        <f t="shared" si="550"/>
        <v>0</v>
      </c>
      <c r="FN243" s="582">
        <f t="shared" si="551"/>
        <v>486558</v>
      </c>
      <c r="FO243" s="582">
        <f t="shared" si="552"/>
        <v>0</v>
      </c>
      <c r="FP243" s="582"/>
      <c r="FQ243" s="582">
        <f t="shared" si="553"/>
        <v>0</v>
      </c>
      <c r="FR243" s="582"/>
      <c r="FS243" s="582">
        <f t="shared" si="554"/>
        <v>0</v>
      </c>
      <c r="FT243" s="582"/>
      <c r="FU243" s="582"/>
      <c r="FV243" s="582"/>
      <c r="FW243" s="582"/>
      <c r="FX243" s="582"/>
      <c r="FY243" s="581" t="s">
        <v>417</v>
      </c>
      <c r="FZ243" s="582"/>
      <c r="GA243" s="582"/>
      <c r="GB243" s="582"/>
      <c r="GC243" s="582"/>
      <c r="GD243" s="582"/>
      <c r="GE243" s="582"/>
      <c r="GF243" s="599" t="s">
        <v>417</v>
      </c>
      <c r="GG243" s="582" t="s">
        <v>417</v>
      </c>
      <c r="GH243" s="582" t="s">
        <v>417</v>
      </c>
      <c r="GI243" s="582" t="s">
        <v>418</v>
      </c>
      <c r="GJ243" s="582">
        <v>8</v>
      </c>
      <c r="GK243" s="581"/>
      <c r="GL243" s="581" t="s">
        <v>418</v>
      </c>
      <c r="GM243" s="581"/>
      <c r="GN243" s="589">
        <v>6</v>
      </c>
      <c r="GO243" s="809">
        <v>6</v>
      </c>
      <c r="GP243" s="809" t="s">
        <v>440</v>
      </c>
      <c r="GQ243" s="685"/>
      <c r="GR243" s="1002"/>
      <c r="GS243" s="813" t="s">
        <v>409</v>
      </c>
      <c r="GT243" s="811">
        <v>4</v>
      </c>
      <c r="GU243" s="811">
        <v>4</v>
      </c>
      <c r="GV243" s="590"/>
      <c r="GW243" s="312">
        <v>1</v>
      </c>
      <c r="GX243" s="590"/>
      <c r="GY243" s="590"/>
      <c r="GZ243" s="590"/>
      <c r="HA243" s="812">
        <f t="shared" si="555"/>
        <v>0</v>
      </c>
      <c r="HB243" s="809">
        <f t="shared" si="556"/>
        <v>0</v>
      </c>
      <c r="HC243" s="811">
        <f t="shared" si="557"/>
        <v>0</v>
      </c>
      <c r="HD243" s="809">
        <f t="shared" si="558"/>
        <v>0</v>
      </c>
      <c r="HE243" s="812">
        <f t="shared" si="559"/>
        <v>0</v>
      </c>
      <c r="HF243" s="809">
        <f t="shared" si="560"/>
        <v>0</v>
      </c>
      <c r="HG243" s="811">
        <f t="shared" si="561"/>
        <v>0</v>
      </c>
      <c r="HH243" s="809">
        <f t="shared" si="562"/>
        <v>0</v>
      </c>
      <c r="HI243" s="591">
        <f t="shared" si="458"/>
        <v>0</v>
      </c>
      <c r="HL243" s="688">
        <f t="shared" si="457"/>
        <v>0</v>
      </c>
    </row>
    <row r="244" spans="1:256" s="592" customFormat="1" ht="36" outlineLevel="1">
      <c r="A244" s="578" t="s">
        <v>390</v>
      </c>
      <c r="B244" s="579"/>
      <c r="C244" s="580">
        <v>179</v>
      </c>
      <c r="D244" s="580"/>
      <c r="E244" s="580"/>
      <c r="F244" s="267" t="s">
        <v>327</v>
      </c>
      <c r="G244" s="270"/>
      <c r="H244" s="270"/>
      <c r="I244" s="270"/>
      <c r="J244" s="581">
        <v>2009</v>
      </c>
      <c r="K244" s="581">
        <v>2011</v>
      </c>
      <c r="L244" s="581" t="s">
        <v>424</v>
      </c>
      <c r="M244" s="581" t="s">
        <v>417</v>
      </c>
      <c r="N244" s="581" t="s">
        <v>417</v>
      </c>
      <c r="O244" s="581" t="s">
        <v>417</v>
      </c>
      <c r="P244" s="273">
        <v>0</v>
      </c>
      <c r="Q244" s="273">
        <v>0</v>
      </c>
      <c r="R244" s="273" t="s">
        <v>1362</v>
      </c>
      <c r="S244" s="273">
        <v>2</v>
      </c>
      <c r="T244" s="273">
        <v>46</v>
      </c>
      <c r="U244" s="582">
        <v>80</v>
      </c>
      <c r="V244" s="582">
        <v>0</v>
      </c>
      <c r="W244" s="582">
        <v>0</v>
      </c>
      <c r="X244" s="582">
        <v>0</v>
      </c>
      <c r="Y244" s="583">
        <v>80</v>
      </c>
      <c r="Z244" s="582"/>
      <c r="AA244" s="582"/>
      <c r="AB244" s="582"/>
      <c r="AC244" s="583">
        <v>80</v>
      </c>
      <c r="AD244" s="583"/>
      <c r="AE244" s="583"/>
      <c r="AF244" s="583"/>
      <c r="AG244" s="582">
        <f t="shared" si="520"/>
        <v>80</v>
      </c>
      <c r="AH244" s="582">
        <f t="shared" si="521"/>
        <v>0</v>
      </c>
      <c r="AI244" s="582">
        <f t="shared" si="522"/>
        <v>0</v>
      </c>
      <c r="AJ244" s="582">
        <f t="shared" si="523"/>
        <v>0</v>
      </c>
      <c r="AK244" s="582">
        <f t="shared" si="524"/>
        <v>0</v>
      </c>
      <c r="AL244" s="582">
        <f t="shared" si="525"/>
        <v>0</v>
      </c>
      <c r="AM244" s="582"/>
      <c r="AN244" s="582"/>
      <c r="AO244" s="582">
        <f t="shared" si="526"/>
        <v>0</v>
      </c>
      <c r="AP244" s="582">
        <f t="shared" si="527"/>
        <v>0</v>
      </c>
      <c r="AQ244" s="582"/>
      <c r="AR244" s="582"/>
      <c r="AS244" s="582">
        <f t="shared" si="528"/>
        <v>0</v>
      </c>
      <c r="AT244" s="582">
        <f t="shared" si="529"/>
        <v>0</v>
      </c>
      <c r="AU244" s="582"/>
      <c r="AV244" s="582"/>
      <c r="AW244" s="582">
        <f t="shared" si="530"/>
        <v>80</v>
      </c>
      <c r="AX244" s="582">
        <f t="shared" si="531"/>
        <v>0</v>
      </c>
      <c r="AY244" s="582"/>
      <c r="AZ244" s="582"/>
      <c r="BA244" s="582"/>
      <c r="BB244" s="582"/>
      <c r="BC244" s="582"/>
      <c r="BD244" s="582"/>
      <c r="BE244" s="582"/>
      <c r="BF244" s="582"/>
      <c r="BG244" s="582"/>
      <c r="BH244" s="582"/>
      <c r="BI244" s="582">
        <v>80</v>
      </c>
      <c r="BJ244" s="582">
        <v>0</v>
      </c>
      <c r="BK244" s="582"/>
      <c r="BL244" s="582"/>
      <c r="BM244" s="582">
        <v>80</v>
      </c>
      <c r="BN244" s="582"/>
      <c r="BO244" s="582"/>
      <c r="BP244" s="582"/>
      <c r="BQ244" s="582">
        <v>80</v>
      </c>
      <c r="BR244" s="582"/>
      <c r="BS244" s="582"/>
      <c r="BT244" s="582"/>
      <c r="BU244" s="582">
        <f t="shared" si="532"/>
        <v>280000</v>
      </c>
      <c r="BV244" s="582">
        <v>23081</v>
      </c>
      <c r="BW244" s="582">
        <v>194419</v>
      </c>
      <c r="BX244" s="582">
        <v>52500</v>
      </c>
      <c r="BY244" s="582">
        <v>10000</v>
      </c>
      <c r="BZ244" s="582">
        <v>280000</v>
      </c>
      <c r="CA244" s="582"/>
      <c r="CB244" s="582"/>
      <c r="CC244" s="581" t="s">
        <v>425</v>
      </c>
      <c r="CD244" s="582">
        <v>43.9</v>
      </c>
      <c r="CE244" s="582">
        <v>2162077</v>
      </c>
      <c r="CF244" s="581">
        <v>11.5</v>
      </c>
      <c r="CG244" s="581">
        <v>13.4</v>
      </c>
      <c r="CH244" s="582"/>
      <c r="CI244" s="582"/>
      <c r="CJ244" s="582"/>
      <c r="CK244" s="582">
        <v>199943.63</v>
      </c>
      <c r="CL244" s="582"/>
      <c r="CM244" s="582">
        <v>80056.37</v>
      </c>
      <c r="CN244" s="582">
        <v>80056.37</v>
      </c>
      <c r="CO244" s="582">
        <v>176862.63</v>
      </c>
      <c r="CP244" s="582">
        <v>80056.37</v>
      </c>
      <c r="CQ244" s="582">
        <f t="shared" si="533"/>
        <v>80056.37</v>
      </c>
      <c r="CR244" s="582">
        <v>22300</v>
      </c>
      <c r="CS244" s="582">
        <v>35100</v>
      </c>
      <c r="CT244" s="582">
        <v>20000</v>
      </c>
      <c r="CU244" s="582">
        <v>2656.37</v>
      </c>
      <c r="CV244" s="582">
        <v>265.63699999999994</v>
      </c>
      <c r="CW244" s="582">
        <v>796.91099999999994</v>
      </c>
      <c r="CX244" s="582">
        <v>1593.8220000000001</v>
      </c>
      <c r="CY244" s="809">
        <f t="shared" si="534"/>
        <v>0</v>
      </c>
      <c r="CZ244" s="582"/>
      <c r="DA244" s="582"/>
      <c r="DB244" s="582">
        <v>27078</v>
      </c>
      <c r="DC244" s="582"/>
      <c r="DD244" s="582">
        <v>208697.55239999999</v>
      </c>
      <c r="DE244" s="582">
        <v>94466.516599999988</v>
      </c>
      <c r="DF244" s="582">
        <f t="shared" si="535"/>
        <v>94466.516599999988</v>
      </c>
      <c r="DG244" s="582"/>
      <c r="DH244" s="582"/>
      <c r="DI244" s="582"/>
      <c r="DJ244" s="582">
        <v>28340</v>
      </c>
      <c r="DK244" s="582"/>
      <c r="DL244" s="582">
        <v>44300</v>
      </c>
      <c r="DM244" s="582"/>
      <c r="DN244" s="582">
        <v>18627</v>
      </c>
      <c r="DO244" s="582">
        <v>3199.5165999999881</v>
      </c>
      <c r="DP244" s="582"/>
      <c r="DQ244" s="582">
        <v>319.95165999999881</v>
      </c>
      <c r="DR244" s="582">
        <v>959.85497999999643</v>
      </c>
      <c r="DS244" s="582">
        <v>1919.7099599999929</v>
      </c>
      <c r="DT244" s="582"/>
      <c r="DU244" s="582"/>
      <c r="DV244" s="582"/>
      <c r="DW244" s="582"/>
      <c r="DX244" s="582"/>
      <c r="DY244" s="582"/>
      <c r="DZ244" s="582"/>
      <c r="EA244" s="582"/>
      <c r="EB244" s="582"/>
      <c r="EC244" s="582"/>
      <c r="ED244" s="582">
        <f t="shared" si="536"/>
        <v>27078</v>
      </c>
      <c r="EE244" s="582"/>
      <c r="EF244" s="582">
        <v>0</v>
      </c>
      <c r="EG244" s="582">
        <v>280000</v>
      </c>
      <c r="EH244" s="582">
        <f t="shared" si="537"/>
        <v>280000</v>
      </c>
      <c r="EI244" s="582"/>
      <c r="EJ244" s="582"/>
      <c r="EK244" s="582"/>
      <c r="EL244" s="582">
        <v>280000</v>
      </c>
      <c r="EM244" s="582">
        <v>28000</v>
      </c>
      <c r="EN244" s="582">
        <v>84000</v>
      </c>
      <c r="EO244" s="582">
        <v>168000</v>
      </c>
      <c r="EP244" s="582"/>
      <c r="EQ244" s="582"/>
      <c r="ER244" s="582">
        <f t="shared" si="563"/>
        <v>0</v>
      </c>
      <c r="ES244" s="584"/>
      <c r="ET244" s="585">
        <f t="shared" si="538"/>
        <v>14410.146599999998</v>
      </c>
      <c r="EU244" s="582">
        <f t="shared" si="539"/>
        <v>50400</v>
      </c>
      <c r="EV244" s="586">
        <v>2012</v>
      </c>
      <c r="EW244" s="587">
        <f t="shared" si="540"/>
        <v>8.7377521829109604E-3</v>
      </c>
      <c r="EX244" s="582">
        <f t="shared" si="541"/>
        <v>0</v>
      </c>
      <c r="EY244" s="582">
        <f t="shared" si="542"/>
        <v>0</v>
      </c>
      <c r="EZ244" s="582">
        <f t="shared" si="543"/>
        <v>0</v>
      </c>
      <c r="FA244" s="582">
        <f t="shared" si="544"/>
        <v>0</v>
      </c>
      <c r="FB244" s="582">
        <f t="shared" si="545"/>
        <v>0</v>
      </c>
      <c r="FC244" s="582"/>
      <c r="FD244" s="582">
        <f t="shared" si="546"/>
        <v>80056.37</v>
      </c>
      <c r="FE244" s="582"/>
      <c r="FF244" s="582">
        <f t="shared" si="547"/>
        <v>0</v>
      </c>
      <c r="FG244" s="582"/>
      <c r="FH244" s="582"/>
      <c r="FI244" s="582"/>
      <c r="FJ244" s="582"/>
      <c r="FK244" s="582">
        <f t="shared" si="548"/>
        <v>0</v>
      </c>
      <c r="FL244" s="582">
        <f t="shared" si="549"/>
        <v>0</v>
      </c>
      <c r="FM244" s="582">
        <f t="shared" si="550"/>
        <v>0</v>
      </c>
      <c r="FN244" s="582">
        <f t="shared" si="551"/>
        <v>0</v>
      </c>
      <c r="FO244" s="582">
        <f t="shared" si="552"/>
        <v>0</v>
      </c>
      <c r="FP244" s="582"/>
      <c r="FQ244" s="582">
        <f t="shared" si="553"/>
        <v>94466.516599999988</v>
      </c>
      <c r="FR244" s="582"/>
      <c r="FS244" s="582">
        <f t="shared" si="554"/>
        <v>0</v>
      </c>
      <c r="FT244" s="582"/>
      <c r="FU244" s="582"/>
      <c r="FV244" s="582"/>
      <c r="FW244" s="582"/>
      <c r="FX244" s="582"/>
      <c r="FY244" s="581" t="s">
        <v>459</v>
      </c>
      <c r="FZ244" s="582"/>
      <c r="GA244" s="582"/>
      <c r="GB244" s="582"/>
      <c r="GC244" s="582"/>
      <c r="GD244" s="582"/>
      <c r="GE244" s="582"/>
      <c r="GF244" s="599" t="s">
        <v>417</v>
      </c>
      <c r="GG244" s="582" t="s">
        <v>417</v>
      </c>
      <c r="GH244" s="582" t="s">
        <v>417</v>
      </c>
      <c r="GI244" s="582" t="s">
        <v>417</v>
      </c>
      <c r="GJ244" s="582"/>
      <c r="GK244" s="581"/>
      <c r="GL244" s="581" t="s">
        <v>418</v>
      </c>
      <c r="GM244" s="581"/>
      <c r="GN244" s="589"/>
      <c r="GO244" s="809"/>
      <c r="GP244" s="809" t="s">
        <v>440</v>
      </c>
      <c r="GQ244" s="685"/>
      <c r="GR244" s="1002"/>
      <c r="GS244" s="590"/>
      <c r="GT244" s="811">
        <v>18</v>
      </c>
      <c r="GU244" s="811">
        <v>18</v>
      </c>
      <c r="GV244" s="590"/>
      <c r="GW244" s="312">
        <v>1</v>
      </c>
      <c r="GX244" s="590"/>
      <c r="GY244" s="590"/>
      <c r="GZ244" s="590"/>
      <c r="HA244" s="812">
        <f t="shared" si="555"/>
        <v>80</v>
      </c>
      <c r="HB244" s="809">
        <f t="shared" si="556"/>
        <v>280000</v>
      </c>
      <c r="HC244" s="811">
        <f t="shared" si="557"/>
        <v>0</v>
      </c>
      <c r="HD244" s="809">
        <f t="shared" si="558"/>
        <v>0</v>
      </c>
      <c r="HE244" s="812">
        <f t="shared" si="559"/>
        <v>0</v>
      </c>
      <c r="HF244" s="809">
        <f t="shared" si="560"/>
        <v>0</v>
      </c>
      <c r="HG244" s="811">
        <f t="shared" si="561"/>
        <v>0</v>
      </c>
      <c r="HH244" s="809">
        <f t="shared" si="562"/>
        <v>0</v>
      </c>
      <c r="HI244" s="591">
        <f t="shared" si="458"/>
        <v>0</v>
      </c>
      <c r="HL244" s="688">
        <f t="shared" si="457"/>
        <v>0</v>
      </c>
    </row>
    <row r="245" spans="1:256" s="576" customFormat="1">
      <c r="A245" s="550">
        <v>0</v>
      </c>
      <c r="B245" s="573" t="s">
        <v>545</v>
      </c>
      <c r="C245" s="574"/>
      <c r="D245" s="574"/>
      <c r="E245" s="574"/>
      <c r="F245" s="577" t="s">
        <v>806</v>
      </c>
      <c r="G245" s="577"/>
      <c r="H245" s="577"/>
      <c r="I245" s="577"/>
      <c r="J245" s="565"/>
      <c r="K245" s="565"/>
      <c r="L245" s="566"/>
      <c r="M245" s="566"/>
      <c r="N245" s="566"/>
      <c r="O245" s="566"/>
      <c r="P245" s="936"/>
      <c r="Q245" s="936"/>
      <c r="R245" s="936"/>
      <c r="S245" s="936"/>
      <c r="T245" s="936"/>
      <c r="U245" s="566"/>
      <c r="V245" s="566"/>
      <c r="W245" s="566"/>
      <c r="X245" s="566"/>
      <c r="Y245" s="567"/>
      <c r="Z245" s="566"/>
      <c r="AA245" s="566"/>
      <c r="AB245" s="566"/>
      <c r="AC245" s="567"/>
      <c r="AD245" s="567"/>
      <c r="AE245" s="567"/>
      <c r="AF245" s="567"/>
      <c r="AG245" s="566"/>
      <c r="AH245" s="566"/>
      <c r="AI245" s="566"/>
      <c r="AJ245" s="566"/>
      <c r="AK245" s="566"/>
      <c r="AL245" s="566"/>
      <c r="AM245" s="566"/>
      <c r="AN245" s="566"/>
      <c r="AO245" s="566"/>
      <c r="AP245" s="566"/>
      <c r="AQ245" s="566"/>
      <c r="AR245" s="566"/>
      <c r="AS245" s="566"/>
      <c r="AT245" s="566"/>
      <c r="AU245" s="566"/>
      <c r="AV245" s="566"/>
      <c r="AW245" s="566"/>
      <c r="AX245" s="566"/>
      <c r="AY245" s="566"/>
      <c r="AZ245" s="566"/>
      <c r="BA245" s="566"/>
      <c r="BB245" s="566"/>
      <c r="BC245" s="566"/>
      <c r="BD245" s="566"/>
      <c r="BE245" s="566"/>
      <c r="BF245" s="566"/>
      <c r="BG245" s="566"/>
      <c r="BH245" s="566"/>
      <c r="BI245" s="566"/>
      <c r="BJ245" s="566"/>
      <c r="BK245" s="566"/>
      <c r="BL245" s="566"/>
      <c r="BM245" s="566"/>
      <c r="BN245" s="566"/>
      <c r="BO245" s="566"/>
      <c r="BP245" s="566"/>
      <c r="BQ245" s="566"/>
      <c r="BR245" s="566"/>
      <c r="BS245" s="566"/>
      <c r="BT245" s="566"/>
      <c r="BU245" s="566"/>
      <c r="BV245" s="566"/>
      <c r="BW245" s="566"/>
      <c r="BX245" s="566"/>
      <c r="BY245" s="566"/>
      <c r="BZ245" s="566"/>
      <c r="CA245" s="566"/>
      <c r="CB245" s="566"/>
      <c r="CC245" s="565"/>
      <c r="CD245" s="566"/>
      <c r="CE245" s="566"/>
      <c r="CF245" s="565"/>
      <c r="CG245" s="565"/>
      <c r="CH245" s="566"/>
      <c r="CI245" s="566"/>
      <c r="CJ245" s="566"/>
      <c r="CK245" s="566"/>
      <c r="CL245" s="566"/>
      <c r="CM245" s="566"/>
      <c r="CN245" s="566"/>
      <c r="CO245" s="566"/>
      <c r="CP245" s="566"/>
      <c r="CQ245" s="566"/>
      <c r="CR245" s="566"/>
      <c r="CS245" s="566"/>
      <c r="CT245" s="566"/>
      <c r="CU245" s="566"/>
      <c r="CV245" s="566"/>
      <c r="CW245" s="566"/>
      <c r="CX245" s="566"/>
      <c r="CY245" s="593"/>
      <c r="CZ245" s="566"/>
      <c r="DA245" s="566"/>
      <c r="DB245" s="566"/>
      <c r="DC245" s="566"/>
      <c r="DD245" s="566"/>
      <c r="DE245" s="566"/>
      <c r="DF245" s="566"/>
      <c r="DG245" s="566"/>
      <c r="DH245" s="566"/>
      <c r="DI245" s="566"/>
      <c r="DJ245" s="566"/>
      <c r="DK245" s="566"/>
      <c r="DL245" s="566"/>
      <c r="DM245" s="566"/>
      <c r="DN245" s="566"/>
      <c r="DO245" s="566"/>
      <c r="DP245" s="566"/>
      <c r="DQ245" s="566"/>
      <c r="DR245" s="566"/>
      <c r="DS245" s="566"/>
      <c r="DT245" s="566"/>
      <c r="DU245" s="566"/>
      <c r="DV245" s="566"/>
      <c r="DW245" s="566"/>
      <c r="DX245" s="566"/>
      <c r="DY245" s="566"/>
      <c r="DZ245" s="566"/>
      <c r="EA245" s="566"/>
      <c r="EB245" s="566"/>
      <c r="EC245" s="566"/>
      <c r="ED245" s="566"/>
      <c r="EE245" s="566"/>
      <c r="EF245" s="566"/>
      <c r="EG245" s="566"/>
      <c r="EH245" s="566"/>
      <c r="EI245" s="566"/>
      <c r="EJ245" s="566"/>
      <c r="EK245" s="566"/>
      <c r="EL245" s="566"/>
      <c r="EM245" s="566"/>
      <c r="EN245" s="566"/>
      <c r="EO245" s="566"/>
      <c r="EP245" s="566"/>
      <c r="EQ245" s="566"/>
      <c r="ER245" s="566"/>
      <c r="ES245" s="594"/>
      <c r="ET245" s="595"/>
      <c r="EU245" s="566"/>
      <c r="EV245" s="566"/>
      <c r="EW245" s="568"/>
      <c r="EX245" s="566"/>
      <c r="EY245" s="566"/>
      <c r="EZ245" s="566"/>
      <c r="FA245" s="566"/>
      <c r="FB245" s="566"/>
      <c r="FC245" s="566"/>
      <c r="FD245" s="566"/>
      <c r="FE245" s="566"/>
      <c r="FF245" s="566"/>
      <c r="FG245" s="566"/>
      <c r="FH245" s="566"/>
      <c r="FI245" s="566"/>
      <c r="FJ245" s="566"/>
      <c r="FK245" s="566"/>
      <c r="FL245" s="566"/>
      <c r="FM245" s="566"/>
      <c r="FN245" s="566"/>
      <c r="FO245" s="566"/>
      <c r="FP245" s="566"/>
      <c r="FQ245" s="566"/>
      <c r="FR245" s="566"/>
      <c r="FS245" s="566"/>
      <c r="FT245" s="566"/>
      <c r="FU245" s="566"/>
      <c r="FV245" s="566"/>
      <c r="FW245" s="566"/>
      <c r="FX245" s="566"/>
      <c r="FY245" s="566"/>
      <c r="FZ245" s="566"/>
      <c r="GA245" s="566"/>
      <c r="GB245" s="566"/>
      <c r="GC245" s="566"/>
      <c r="GD245" s="566"/>
      <c r="GE245" s="566"/>
      <c r="GF245" s="569"/>
      <c r="GG245" s="566"/>
      <c r="GH245" s="566"/>
      <c r="GI245" s="566"/>
      <c r="GJ245" s="566"/>
      <c r="GK245" s="565"/>
      <c r="GL245" s="565"/>
      <c r="GM245" s="565"/>
      <c r="GN245" s="570"/>
      <c r="GO245" s="571"/>
      <c r="GP245" s="571"/>
      <c r="GQ245" s="684"/>
      <c r="GR245" s="1001"/>
      <c r="GS245" s="575"/>
      <c r="GT245" s="817"/>
      <c r="GU245" s="817"/>
      <c r="GV245" s="575"/>
      <c r="GW245" s="575"/>
      <c r="GX245" s="575"/>
      <c r="GY245" s="575"/>
      <c r="GZ245" s="575"/>
      <c r="HA245" s="572"/>
      <c r="HB245" s="565"/>
      <c r="HC245" s="565"/>
      <c r="HD245" s="565"/>
      <c r="HE245" s="572"/>
      <c r="HF245" s="565"/>
      <c r="HG245" s="565"/>
      <c r="HH245" s="565"/>
      <c r="HI245" s="591">
        <f t="shared" si="458"/>
        <v>0</v>
      </c>
      <c r="HL245" s="688">
        <f t="shared" si="457"/>
        <v>0</v>
      </c>
    </row>
    <row r="246" spans="1:256" s="576" customFormat="1">
      <c r="A246" s="550">
        <v>0</v>
      </c>
      <c r="B246" s="573" t="s">
        <v>546</v>
      </c>
      <c r="C246" s="574"/>
      <c r="D246" s="574"/>
      <c r="E246" s="574"/>
      <c r="F246" s="577" t="s">
        <v>807</v>
      </c>
      <c r="G246" s="577"/>
      <c r="H246" s="577"/>
      <c r="I246" s="577"/>
      <c r="J246" s="565"/>
      <c r="K246" s="565"/>
      <c r="L246" s="566"/>
      <c r="M246" s="566"/>
      <c r="N246" s="566"/>
      <c r="O246" s="566"/>
      <c r="P246" s="936"/>
      <c r="Q246" s="936"/>
      <c r="R246" s="936"/>
      <c r="S246" s="936"/>
      <c r="T246" s="936"/>
      <c r="U246" s="566">
        <f t="shared" ref="U246:CB246" si="564">SUM(U247:U248)</f>
        <v>3.26</v>
      </c>
      <c r="V246" s="566">
        <f t="shared" si="564"/>
        <v>15.6</v>
      </c>
      <c r="W246" s="566">
        <f t="shared" si="564"/>
        <v>0</v>
      </c>
      <c r="X246" s="566">
        <f t="shared" si="564"/>
        <v>0</v>
      </c>
      <c r="Y246" s="567">
        <f t="shared" si="564"/>
        <v>2</v>
      </c>
      <c r="Z246" s="566">
        <f t="shared" si="564"/>
        <v>0</v>
      </c>
      <c r="AA246" s="566">
        <f t="shared" si="564"/>
        <v>0</v>
      </c>
      <c r="AB246" s="566">
        <f t="shared" si="564"/>
        <v>0</v>
      </c>
      <c r="AC246" s="567">
        <f>SUM(AC247:AC248)</f>
        <v>2</v>
      </c>
      <c r="AD246" s="567">
        <f>SUM(AD247:AD248)</f>
        <v>0</v>
      </c>
      <c r="AE246" s="567">
        <f>SUM(AE247:AE248)</f>
        <v>0</v>
      </c>
      <c r="AF246" s="567">
        <f>SUM(AF247:AF248)</f>
        <v>0</v>
      </c>
      <c r="AG246" s="566">
        <f t="shared" si="564"/>
        <v>2</v>
      </c>
      <c r="AH246" s="566">
        <f t="shared" si="564"/>
        <v>0</v>
      </c>
      <c r="AI246" s="566">
        <f t="shared" si="564"/>
        <v>0</v>
      </c>
      <c r="AJ246" s="566">
        <f t="shared" si="564"/>
        <v>0</v>
      </c>
      <c r="AK246" s="566">
        <f t="shared" si="564"/>
        <v>0</v>
      </c>
      <c r="AL246" s="566">
        <f t="shared" si="564"/>
        <v>0</v>
      </c>
      <c r="AM246" s="566">
        <f t="shared" si="564"/>
        <v>0</v>
      </c>
      <c r="AN246" s="566">
        <f t="shared" si="564"/>
        <v>0</v>
      </c>
      <c r="AO246" s="566">
        <f t="shared" si="564"/>
        <v>0</v>
      </c>
      <c r="AP246" s="566">
        <f t="shared" si="564"/>
        <v>0</v>
      </c>
      <c r="AQ246" s="566">
        <f t="shared" si="564"/>
        <v>0</v>
      </c>
      <c r="AR246" s="566">
        <f t="shared" si="564"/>
        <v>0</v>
      </c>
      <c r="AS246" s="566">
        <f t="shared" si="564"/>
        <v>0</v>
      </c>
      <c r="AT246" s="566">
        <f t="shared" si="564"/>
        <v>0</v>
      </c>
      <c r="AU246" s="566">
        <f t="shared" si="564"/>
        <v>0</v>
      </c>
      <c r="AV246" s="566">
        <f t="shared" si="564"/>
        <v>0</v>
      </c>
      <c r="AW246" s="566">
        <f t="shared" si="564"/>
        <v>2</v>
      </c>
      <c r="AX246" s="566">
        <f t="shared" si="564"/>
        <v>0</v>
      </c>
      <c r="AY246" s="566">
        <f t="shared" si="564"/>
        <v>0</v>
      </c>
      <c r="AZ246" s="566">
        <f t="shared" si="564"/>
        <v>0</v>
      </c>
      <c r="BA246" s="566">
        <f t="shared" si="564"/>
        <v>0</v>
      </c>
      <c r="BB246" s="566">
        <f t="shared" si="564"/>
        <v>0</v>
      </c>
      <c r="BC246" s="566">
        <f t="shared" si="564"/>
        <v>0</v>
      </c>
      <c r="BD246" s="566">
        <f t="shared" si="564"/>
        <v>0</v>
      </c>
      <c r="BE246" s="566">
        <f t="shared" si="564"/>
        <v>0</v>
      </c>
      <c r="BF246" s="566">
        <f t="shared" si="564"/>
        <v>0</v>
      </c>
      <c r="BG246" s="566">
        <f t="shared" si="564"/>
        <v>0</v>
      </c>
      <c r="BH246" s="566">
        <f t="shared" si="564"/>
        <v>0</v>
      </c>
      <c r="BI246" s="566">
        <f t="shared" si="564"/>
        <v>2</v>
      </c>
      <c r="BJ246" s="566">
        <f t="shared" si="564"/>
        <v>0</v>
      </c>
      <c r="BK246" s="566">
        <f t="shared" si="564"/>
        <v>0</v>
      </c>
      <c r="BL246" s="566">
        <f t="shared" si="564"/>
        <v>0</v>
      </c>
      <c r="BM246" s="566">
        <f t="shared" si="564"/>
        <v>2</v>
      </c>
      <c r="BN246" s="566">
        <f t="shared" si="564"/>
        <v>0</v>
      </c>
      <c r="BO246" s="566">
        <f t="shared" si="564"/>
        <v>0</v>
      </c>
      <c r="BP246" s="566">
        <f t="shared" si="564"/>
        <v>0</v>
      </c>
      <c r="BQ246" s="566">
        <f>SUM(BQ247:BQ248)</f>
        <v>2</v>
      </c>
      <c r="BR246" s="566">
        <f>SUM(BR247:BR248)</f>
        <v>0</v>
      </c>
      <c r="BS246" s="566">
        <f>SUM(BS247:BS248)</f>
        <v>0</v>
      </c>
      <c r="BT246" s="566">
        <f>SUM(BT247:BT248)</f>
        <v>0</v>
      </c>
      <c r="BU246" s="566">
        <f t="shared" si="564"/>
        <v>200170.97999999998</v>
      </c>
      <c r="BV246" s="566">
        <f t="shared" si="564"/>
        <v>7447.2800000000007</v>
      </c>
      <c r="BW246" s="566">
        <f t="shared" si="564"/>
        <v>43851.25</v>
      </c>
      <c r="BX246" s="566">
        <f t="shared" si="564"/>
        <v>126563.37</v>
      </c>
      <c r="BY246" s="566">
        <f t="shared" si="564"/>
        <v>22309.08</v>
      </c>
      <c r="BZ246" s="566">
        <f t="shared" si="564"/>
        <v>118670.98</v>
      </c>
      <c r="CA246" s="566">
        <f t="shared" si="564"/>
        <v>0</v>
      </c>
      <c r="CB246" s="566">
        <f t="shared" si="564"/>
        <v>0</v>
      </c>
      <c r="CC246" s="565"/>
      <c r="CD246" s="566"/>
      <c r="CE246" s="566">
        <f>SUM(CE247:CE248)</f>
        <v>-86325</v>
      </c>
      <c r="CF246" s="565"/>
      <c r="CG246" s="565"/>
      <c r="CH246" s="566"/>
      <c r="CI246" s="566"/>
      <c r="CJ246" s="566"/>
      <c r="CK246" s="566">
        <f t="shared" ref="CK246:CP246" si="565">SUM(CK247:CK248)</f>
        <v>24829.76999999999</v>
      </c>
      <c r="CL246" s="566">
        <f t="shared" si="565"/>
        <v>0</v>
      </c>
      <c r="CM246" s="566">
        <f t="shared" si="565"/>
        <v>175341.21000000002</v>
      </c>
      <c r="CN246" s="566">
        <f t="shared" si="565"/>
        <v>175341.21000000002</v>
      </c>
      <c r="CO246" s="566">
        <f t="shared" si="565"/>
        <v>0</v>
      </c>
      <c r="CP246" s="566">
        <f t="shared" si="565"/>
        <v>108341.21</v>
      </c>
      <c r="CQ246" s="566">
        <f>SUM(CQ247:CQ248)</f>
        <v>108341.21</v>
      </c>
      <c r="CR246" s="566">
        <f t="shared" ref="CR246:EW246" si="566">SUM(CR247:CR248)</f>
        <v>150</v>
      </c>
      <c r="CS246" s="566">
        <f t="shared" si="566"/>
        <v>21668.242000000002</v>
      </c>
      <c r="CT246" s="566">
        <f t="shared" si="566"/>
        <v>32502.363000000001</v>
      </c>
      <c r="CU246" s="566">
        <f t="shared" si="566"/>
        <v>54020.605000000003</v>
      </c>
      <c r="CV246" s="566">
        <f t="shared" si="566"/>
        <v>5402.0605000000005</v>
      </c>
      <c r="CW246" s="566">
        <f t="shared" si="566"/>
        <v>16206.181500000001</v>
      </c>
      <c r="CX246" s="566">
        <f t="shared" si="566"/>
        <v>32412.363000000005</v>
      </c>
      <c r="CY246" s="566">
        <f t="shared" si="566"/>
        <v>0</v>
      </c>
      <c r="CZ246" s="566">
        <f t="shared" si="566"/>
        <v>67000</v>
      </c>
      <c r="DA246" s="566">
        <f t="shared" si="566"/>
        <v>0</v>
      </c>
      <c r="DB246" s="566">
        <f t="shared" si="566"/>
        <v>0</v>
      </c>
      <c r="DC246" s="566">
        <f t="shared" si="566"/>
        <v>0</v>
      </c>
      <c r="DD246" s="566">
        <f t="shared" si="566"/>
        <v>0</v>
      </c>
      <c r="DE246" s="566">
        <f t="shared" si="566"/>
        <v>127842.6278</v>
      </c>
      <c r="DF246" s="566">
        <f t="shared" si="566"/>
        <v>127842.6278</v>
      </c>
      <c r="DG246" s="566">
        <f t="shared" si="566"/>
        <v>0</v>
      </c>
      <c r="DH246" s="566">
        <f t="shared" si="566"/>
        <v>0</v>
      </c>
      <c r="DI246" s="566">
        <f t="shared" si="566"/>
        <v>0</v>
      </c>
      <c r="DJ246" s="566">
        <f t="shared" si="566"/>
        <v>0</v>
      </c>
      <c r="DK246" s="566">
        <f t="shared" si="566"/>
        <v>0</v>
      </c>
      <c r="DL246" s="566">
        <f t="shared" si="566"/>
        <v>25568.525560000002</v>
      </c>
      <c r="DM246" s="566">
        <f>SUM(DM247:DM248)</f>
        <v>0</v>
      </c>
      <c r="DN246" s="566">
        <f>SUM(DN247:DN248)</f>
        <v>38352.788339999999</v>
      </c>
      <c r="DO246" s="566">
        <f t="shared" si="566"/>
        <v>63921.313900000001</v>
      </c>
      <c r="DP246" s="566">
        <f t="shared" si="566"/>
        <v>0</v>
      </c>
      <c r="DQ246" s="566">
        <f t="shared" si="566"/>
        <v>6392.1313899999996</v>
      </c>
      <c r="DR246" s="566">
        <f t="shared" si="566"/>
        <v>19176.39417</v>
      </c>
      <c r="DS246" s="566">
        <f t="shared" si="566"/>
        <v>38352.788339999999</v>
      </c>
      <c r="DT246" s="566">
        <f t="shared" si="566"/>
        <v>0</v>
      </c>
      <c r="DU246" s="566">
        <f t="shared" si="566"/>
        <v>0</v>
      </c>
      <c r="DV246" s="566">
        <f t="shared" si="566"/>
        <v>0</v>
      </c>
      <c r="DW246" s="566">
        <f t="shared" si="566"/>
        <v>0</v>
      </c>
      <c r="DX246" s="566">
        <f t="shared" si="566"/>
        <v>0</v>
      </c>
      <c r="DY246" s="566">
        <f t="shared" si="566"/>
        <v>0</v>
      </c>
      <c r="DZ246" s="566">
        <f t="shared" si="566"/>
        <v>0</v>
      </c>
      <c r="EA246" s="566">
        <f t="shared" si="566"/>
        <v>0</v>
      </c>
      <c r="EB246" s="566">
        <f t="shared" si="566"/>
        <v>79060</v>
      </c>
      <c r="EC246" s="566">
        <f t="shared" si="566"/>
        <v>0</v>
      </c>
      <c r="ED246" s="566">
        <f t="shared" si="566"/>
        <v>0</v>
      </c>
      <c r="EE246" s="566">
        <f t="shared" si="566"/>
        <v>0</v>
      </c>
      <c r="EF246" s="566">
        <f t="shared" si="566"/>
        <v>0</v>
      </c>
      <c r="EG246" s="566">
        <f t="shared" si="566"/>
        <v>118670</v>
      </c>
      <c r="EH246" s="566">
        <f t="shared" si="566"/>
        <v>118670</v>
      </c>
      <c r="EI246" s="566">
        <f t="shared" si="566"/>
        <v>0</v>
      </c>
      <c r="EJ246" s="566">
        <f t="shared" si="566"/>
        <v>0</v>
      </c>
      <c r="EK246" s="566">
        <f t="shared" si="566"/>
        <v>0</v>
      </c>
      <c r="EL246" s="566">
        <f t="shared" si="566"/>
        <v>118670</v>
      </c>
      <c r="EM246" s="566">
        <f t="shared" si="566"/>
        <v>11867</v>
      </c>
      <c r="EN246" s="566">
        <f t="shared" si="566"/>
        <v>35601</v>
      </c>
      <c r="EO246" s="566">
        <f t="shared" si="566"/>
        <v>71202</v>
      </c>
      <c r="EP246" s="566">
        <f t="shared" si="566"/>
        <v>81500</v>
      </c>
      <c r="EQ246" s="566">
        <f t="shared" si="566"/>
        <v>0</v>
      </c>
      <c r="ER246" s="566">
        <f t="shared" si="566"/>
        <v>14500</v>
      </c>
      <c r="ES246" s="566">
        <f t="shared" si="566"/>
        <v>0</v>
      </c>
      <c r="ET246" s="566">
        <f t="shared" si="566"/>
        <v>19501.417799999999</v>
      </c>
      <c r="EU246" s="566">
        <f t="shared" si="566"/>
        <v>21360.6</v>
      </c>
      <c r="EV246" s="566"/>
      <c r="EW246" s="568">
        <f t="shared" si="566"/>
        <v>1.1824900931390155E-2</v>
      </c>
      <c r="EX246" s="566">
        <f t="shared" ref="EX246:FX246" si="567">SUM(EX247:EX248)</f>
        <v>10000</v>
      </c>
      <c r="EY246" s="566">
        <f t="shared" si="567"/>
        <v>0</v>
      </c>
      <c r="EZ246" s="566">
        <f t="shared" si="567"/>
        <v>0</v>
      </c>
      <c r="FA246" s="566">
        <f t="shared" si="567"/>
        <v>0</v>
      </c>
      <c r="FB246" s="566">
        <f t="shared" si="567"/>
        <v>0</v>
      </c>
      <c r="FC246" s="566">
        <f t="shared" si="567"/>
        <v>0</v>
      </c>
      <c r="FD246" s="566">
        <f t="shared" si="567"/>
        <v>98341.21</v>
      </c>
      <c r="FE246" s="566">
        <f t="shared" si="567"/>
        <v>0</v>
      </c>
      <c r="FF246" s="566">
        <f t="shared" si="567"/>
        <v>0</v>
      </c>
      <c r="FG246" s="566">
        <f t="shared" si="567"/>
        <v>0</v>
      </c>
      <c r="FH246" s="566">
        <f t="shared" si="567"/>
        <v>0</v>
      </c>
      <c r="FI246" s="566">
        <f t="shared" si="567"/>
        <v>0</v>
      </c>
      <c r="FJ246" s="566">
        <f t="shared" si="567"/>
        <v>0</v>
      </c>
      <c r="FK246" s="566">
        <f t="shared" si="567"/>
        <v>11800</v>
      </c>
      <c r="FL246" s="566">
        <f t="shared" si="567"/>
        <v>0</v>
      </c>
      <c r="FM246" s="566">
        <f t="shared" si="567"/>
        <v>0</v>
      </c>
      <c r="FN246" s="566">
        <f t="shared" si="567"/>
        <v>0</v>
      </c>
      <c r="FO246" s="566">
        <f t="shared" si="567"/>
        <v>0</v>
      </c>
      <c r="FP246" s="566">
        <f t="shared" si="567"/>
        <v>0</v>
      </c>
      <c r="FQ246" s="566">
        <f t="shared" si="567"/>
        <v>116042.6278</v>
      </c>
      <c r="FR246" s="566">
        <f t="shared" si="567"/>
        <v>0</v>
      </c>
      <c r="FS246" s="566">
        <f t="shared" si="567"/>
        <v>0</v>
      </c>
      <c r="FT246" s="566">
        <f t="shared" si="567"/>
        <v>0</v>
      </c>
      <c r="FU246" s="566">
        <f t="shared" si="567"/>
        <v>0</v>
      </c>
      <c r="FV246" s="566">
        <f t="shared" si="567"/>
        <v>0</v>
      </c>
      <c r="FW246" s="566">
        <f t="shared" si="567"/>
        <v>0</v>
      </c>
      <c r="FX246" s="566">
        <f t="shared" si="567"/>
        <v>0</v>
      </c>
      <c r="FY246" s="566"/>
      <c r="FZ246" s="566"/>
      <c r="GA246" s="566"/>
      <c r="GB246" s="566"/>
      <c r="GC246" s="566"/>
      <c r="GD246" s="566"/>
      <c r="GE246" s="566"/>
      <c r="GF246" s="569"/>
      <c r="GG246" s="566"/>
      <c r="GH246" s="566"/>
      <c r="GI246" s="566"/>
      <c r="GJ246" s="566"/>
      <c r="GK246" s="565"/>
      <c r="GL246" s="565"/>
      <c r="GM246" s="565"/>
      <c r="GN246" s="570"/>
      <c r="GO246" s="571"/>
      <c r="GP246" s="571"/>
      <c r="GQ246" s="684"/>
      <c r="GR246" s="1001"/>
      <c r="GS246" s="575"/>
      <c r="GT246" s="817"/>
      <c r="GU246" s="817"/>
      <c r="GV246" s="575"/>
      <c r="GW246" s="575"/>
      <c r="GX246" s="575"/>
      <c r="GY246" s="575"/>
      <c r="GZ246" s="575"/>
      <c r="HA246" s="572">
        <f t="shared" ref="HA246:HH246" si="568">SUM(HA247:HA248)</f>
        <v>0</v>
      </c>
      <c r="HB246" s="565">
        <f t="shared" si="568"/>
        <v>0</v>
      </c>
      <c r="HC246" s="565">
        <f t="shared" si="568"/>
        <v>0</v>
      </c>
      <c r="HD246" s="565">
        <f t="shared" si="568"/>
        <v>0</v>
      </c>
      <c r="HE246" s="572">
        <f t="shared" si="568"/>
        <v>2</v>
      </c>
      <c r="HF246" s="565">
        <f t="shared" si="568"/>
        <v>118670</v>
      </c>
      <c r="HG246" s="565">
        <f t="shared" si="568"/>
        <v>0</v>
      </c>
      <c r="HH246" s="565">
        <f t="shared" si="568"/>
        <v>0</v>
      </c>
      <c r="HI246" s="591">
        <f t="shared" si="458"/>
        <v>0</v>
      </c>
      <c r="HL246" s="688">
        <f t="shared" si="457"/>
        <v>0</v>
      </c>
    </row>
    <row r="247" spans="1:256" s="592" customFormat="1" ht="36" outlineLevel="1">
      <c r="A247" s="578" t="s">
        <v>386</v>
      </c>
      <c r="B247" s="579"/>
      <c r="C247" s="580">
        <v>180</v>
      </c>
      <c r="D247" s="580"/>
      <c r="E247" s="580"/>
      <c r="F247" s="271" t="s">
        <v>328</v>
      </c>
      <c r="G247" s="270"/>
      <c r="H247" s="270"/>
      <c r="I247" s="270"/>
      <c r="J247" s="581">
        <v>2008</v>
      </c>
      <c r="K247" s="581">
        <v>2011</v>
      </c>
      <c r="L247" s="582"/>
      <c r="M247" s="582"/>
      <c r="N247" s="582"/>
      <c r="O247" s="582"/>
      <c r="P247" s="273"/>
      <c r="Q247" s="273"/>
      <c r="R247" s="273"/>
      <c r="S247" s="273"/>
      <c r="T247" s="273"/>
      <c r="U247" s="582">
        <v>2</v>
      </c>
      <c r="V247" s="582">
        <v>0</v>
      </c>
      <c r="W247" s="582"/>
      <c r="X247" s="582"/>
      <c r="Y247" s="583">
        <v>2</v>
      </c>
      <c r="Z247" s="582"/>
      <c r="AA247" s="582"/>
      <c r="AB247" s="582"/>
      <c r="AC247" s="583">
        <v>2</v>
      </c>
      <c r="AD247" s="583"/>
      <c r="AE247" s="583"/>
      <c r="AF247" s="583"/>
      <c r="AG247" s="582">
        <f t="shared" ref="AG247:AJ248" si="569">Y247</f>
        <v>2</v>
      </c>
      <c r="AH247" s="582">
        <f t="shared" si="569"/>
        <v>0</v>
      </c>
      <c r="AI247" s="582">
        <f t="shared" si="569"/>
        <v>0</v>
      </c>
      <c r="AJ247" s="582">
        <f t="shared" si="569"/>
        <v>0</v>
      </c>
      <c r="AK247" s="582">
        <f>IF(EI247,Y247,0)</f>
        <v>0</v>
      </c>
      <c r="AL247" s="582">
        <f>IF(EI247,AH247,0)</f>
        <v>0</v>
      </c>
      <c r="AM247" s="582"/>
      <c r="AN247" s="582"/>
      <c r="AO247" s="582">
        <f>IF(EJ247,Y247,0)</f>
        <v>0</v>
      </c>
      <c r="AP247" s="582">
        <f>IF(EJ247,AH247,0)</f>
        <v>0</v>
      </c>
      <c r="AQ247" s="582"/>
      <c r="AR247" s="582"/>
      <c r="AS247" s="582">
        <f>IF(EK247,Y247,0)</f>
        <v>0</v>
      </c>
      <c r="AT247" s="582">
        <f>IF(EK247,AH247,0)</f>
        <v>0</v>
      </c>
      <c r="AU247" s="582"/>
      <c r="AV247" s="582"/>
      <c r="AW247" s="582">
        <f>IF(EL247,Y247,0)</f>
        <v>2</v>
      </c>
      <c r="AX247" s="582">
        <f>IF(EL247,AH247,0)</f>
        <v>0</v>
      </c>
      <c r="AY247" s="582"/>
      <c r="AZ247" s="582"/>
      <c r="BA247" s="582"/>
      <c r="BB247" s="582"/>
      <c r="BC247" s="582"/>
      <c r="BD247" s="582"/>
      <c r="BE247" s="582"/>
      <c r="BF247" s="582"/>
      <c r="BG247" s="582"/>
      <c r="BH247" s="582"/>
      <c r="BI247" s="582">
        <v>2</v>
      </c>
      <c r="BJ247" s="582">
        <v>0</v>
      </c>
      <c r="BK247" s="582"/>
      <c r="BL247" s="582"/>
      <c r="BM247" s="582">
        <v>2</v>
      </c>
      <c r="BN247" s="582"/>
      <c r="BO247" s="582"/>
      <c r="BP247" s="582"/>
      <c r="BQ247" s="582">
        <v>2</v>
      </c>
      <c r="BR247" s="582"/>
      <c r="BS247" s="582"/>
      <c r="BT247" s="582"/>
      <c r="BU247" s="582">
        <f>BV247+BW247+BX247+BY247</f>
        <v>118670.98</v>
      </c>
      <c r="BV247" s="582">
        <v>2947.28</v>
      </c>
      <c r="BW247" s="582">
        <v>25351.25</v>
      </c>
      <c r="BX247" s="582">
        <v>70863.37</v>
      </c>
      <c r="BY247" s="582">
        <v>19509.080000000002</v>
      </c>
      <c r="BZ247" s="582">
        <v>118670.98</v>
      </c>
      <c r="CA247" s="582"/>
      <c r="CB247" s="582"/>
      <c r="CC247" s="581" t="s">
        <v>425</v>
      </c>
      <c r="CD247" s="582">
        <v>0.5</v>
      </c>
      <c r="CE247" s="582">
        <v>-86325</v>
      </c>
      <c r="CF247" s="581">
        <v>19.3</v>
      </c>
      <c r="CG247" s="581" t="s">
        <v>429</v>
      </c>
      <c r="CH247" s="582"/>
      <c r="CI247" s="582"/>
      <c r="CJ247" s="582"/>
      <c r="CK247" s="582">
        <f>BU247-CM247</f>
        <v>20329.76999999999</v>
      </c>
      <c r="CL247" s="582"/>
      <c r="CM247" s="582">
        <v>98341.21</v>
      </c>
      <c r="CN247" s="582">
        <v>98341.21</v>
      </c>
      <c r="CO247" s="582"/>
      <c r="CP247" s="582">
        <v>98341.21</v>
      </c>
      <c r="CQ247" s="582">
        <f>CR247+CS247+CT247+CU247</f>
        <v>98341.21</v>
      </c>
      <c r="CR247" s="582">
        <v>150</v>
      </c>
      <c r="CS247" s="582">
        <v>19668.242000000002</v>
      </c>
      <c r="CT247" s="582">
        <v>29502.363000000001</v>
      </c>
      <c r="CU247" s="582">
        <v>49020.605000000003</v>
      </c>
      <c r="CV247" s="582">
        <v>4902.0605000000005</v>
      </c>
      <c r="CW247" s="582">
        <v>14706.181500000001</v>
      </c>
      <c r="CX247" s="582">
        <v>29412.363000000005</v>
      </c>
      <c r="CY247" s="809">
        <f>CL247</f>
        <v>0</v>
      </c>
      <c r="CZ247" s="582"/>
      <c r="DA247" s="582"/>
      <c r="DB247" s="582"/>
      <c r="DC247" s="582"/>
      <c r="DD247" s="582"/>
      <c r="DE247" s="582">
        <v>116042.6278</v>
      </c>
      <c r="DF247" s="582">
        <f>DJ247+DL247+DN247+DO247</f>
        <v>116042.6278</v>
      </c>
      <c r="DG247" s="582"/>
      <c r="DH247" s="582"/>
      <c r="DI247" s="582"/>
      <c r="DJ247" s="582">
        <v>0</v>
      </c>
      <c r="DK247" s="582"/>
      <c r="DL247" s="582">
        <v>23208.525560000002</v>
      </c>
      <c r="DM247" s="582"/>
      <c r="DN247" s="582">
        <v>34812.788339999999</v>
      </c>
      <c r="DO247" s="582">
        <v>58021.313900000001</v>
      </c>
      <c r="DP247" s="582"/>
      <c r="DQ247" s="582">
        <v>5802.1313899999996</v>
      </c>
      <c r="DR247" s="582">
        <v>17406.39417</v>
      </c>
      <c r="DS247" s="582">
        <v>34812.788339999999</v>
      </c>
      <c r="DT247" s="582"/>
      <c r="DU247" s="582"/>
      <c r="DV247" s="582"/>
      <c r="DW247" s="582"/>
      <c r="DX247" s="582"/>
      <c r="DY247" s="582"/>
      <c r="DZ247" s="582"/>
      <c r="EA247" s="582"/>
      <c r="EB247" s="582"/>
      <c r="EC247" s="582"/>
      <c r="ED247" s="582">
        <f>CQ247*1.18+DB247-DC247-DF247</f>
        <v>0</v>
      </c>
      <c r="EE247" s="582"/>
      <c r="EF247" s="582"/>
      <c r="EG247" s="582">
        <v>118670</v>
      </c>
      <c r="EH247" s="582">
        <f>EI247+EJ247+EK247+EL247</f>
        <v>118670</v>
      </c>
      <c r="EI247" s="582"/>
      <c r="EJ247" s="582"/>
      <c r="EK247" s="582"/>
      <c r="EL247" s="582">
        <v>118670</v>
      </c>
      <c r="EM247" s="582">
        <v>11867</v>
      </c>
      <c r="EN247" s="582">
        <v>35601</v>
      </c>
      <c r="EO247" s="582">
        <v>71202</v>
      </c>
      <c r="EP247" s="582"/>
      <c r="EQ247" s="582"/>
      <c r="ER247" s="582">
        <v>0</v>
      </c>
      <c r="ES247" s="584"/>
      <c r="ET247" s="585">
        <f>CQ247*0.18</f>
        <v>17701.417799999999</v>
      </c>
      <c r="EU247" s="582">
        <f>EH247*0.18</f>
        <v>21360.6</v>
      </c>
      <c r="EV247" s="586">
        <v>2012</v>
      </c>
      <c r="EW247" s="587">
        <f>CQ247/$CQ$6</f>
        <v>1.0733450971454304E-2</v>
      </c>
      <c r="EX247" s="582">
        <f>SUMIF(GT247,$GT$13,CQ247)</f>
        <v>0</v>
      </c>
      <c r="EY247" s="582">
        <f>SUMIF(GT247,$GT$101,CQ247)</f>
        <v>0</v>
      </c>
      <c r="EZ247" s="582">
        <f>SUMIF(GT247,$GT$101,CQ247)</f>
        <v>0</v>
      </c>
      <c r="FA247" s="582">
        <f>SUMIF(GT247,$GT$16,CQ247)</f>
        <v>0</v>
      </c>
      <c r="FB247" s="582">
        <f>SUMIF(GT247,$GT$129,CQ247)</f>
        <v>0</v>
      </c>
      <c r="FC247" s="582"/>
      <c r="FD247" s="582">
        <f>SUMIF(GT247,$GT$104,CQ247)</f>
        <v>98341.21</v>
      </c>
      <c r="FE247" s="582"/>
      <c r="FF247" s="582">
        <f>SUMIF(GT247,$GT$202,CQ247)</f>
        <v>0</v>
      </c>
      <c r="FG247" s="582"/>
      <c r="FH247" s="582"/>
      <c r="FI247" s="582"/>
      <c r="FJ247" s="582"/>
      <c r="FK247" s="582">
        <f>SUMIF(GU247,$GU$13,DF247)</f>
        <v>0</v>
      </c>
      <c r="FL247" s="582">
        <f>SUMIF(GU247,$GU$101,DF247)</f>
        <v>0</v>
      </c>
      <c r="FM247" s="582">
        <f>SUMIF(GU247,$GU$102,DF247)</f>
        <v>0</v>
      </c>
      <c r="FN247" s="582">
        <f>SUMIF(GU247,$GU$16,DF247)</f>
        <v>0</v>
      </c>
      <c r="FO247" s="582">
        <f>SUMIF(GU247,$GU$129,DF247)</f>
        <v>0</v>
      </c>
      <c r="FP247" s="582"/>
      <c r="FQ247" s="582">
        <f>SUMIF(GU247,$GU$97,DF247)</f>
        <v>116042.6278</v>
      </c>
      <c r="FR247" s="582"/>
      <c r="FS247" s="582">
        <f>SUMIF(GU247,$GU$205,DF247)</f>
        <v>0</v>
      </c>
      <c r="FT247" s="582"/>
      <c r="FU247" s="582"/>
      <c r="FV247" s="582"/>
      <c r="FW247" s="582"/>
      <c r="FX247" s="582"/>
      <c r="FY247" s="581" t="s">
        <v>459</v>
      </c>
      <c r="FZ247" s="582"/>
      <c r="GA247" s="582"/>
      <c r="GB247" s="582"/>
      <c r="GC247" s="582"/>
      <c r="GD247" s="582"/>
      <c r="GE247" s="582"/>
      <c r="GF247" s="599"/>
      <c r="GG247" s="582"/>
      <c r="GH247" s="582"/>
      <c r="GI247" s="582"/>
      <c r="GJ247" s="582"/>
      <c r="GK247" s="581"/>
      <c r="GL247" s="581"/>
      <c r="GM247" s="581"/>
      <c r="GN247" s="589">
        <v>5</v>
      </c>
      <c r="GO247" s="809" t="s">
        <v>439</v>
      </c>
      <c r="GP247" s="809" t="s">
        <v>440</v>
      </c>
      <c r="GQ247" s="685"/>
      <c r="GR247" s="1002"/>
      <c r="GS247" s="590"/>
      <c r="GT247" s="811">
        <v>18</v>
      </c>
      <c r="GU247" s="811">
        <v>18</v>
      </c>
      <c r="GV247" s="590"/>
      <c r="GW247" s="590"/>
      <c r="GX247" s="590"/>
      <c r="GY247" s="312">
        <v>3</v>
      </c>
      <c r="GZ247" s="590"/>
      <c r="HA247" s="812">
        <f>IF(GW247=1,AG247,0)</f>
        <v>0</v>
      </c>
      <c r="HB247" s="590"/>
      <c r="HC247" s="811">
        <f>IF(GX247=2,AH247,0)</f>
        <v>0</v>
      </c>
      <c r="HD247" s="809">
        <f>IF(GX247=2,EH247,0)</f>
        <v>0</v>
      </c>
      <c r="HE247" s="812">
        <f>IF(GY247=3,AG247,0)</f>
        <v>2</v>
      </c>
      <c r="HF247" s="809">
        <f>IF(GY247=3,EH247,0)</f>
        <v>118670</v>
      </c>
      <c r="HG247" s="811">
        <f>IF(GZ247=4,AH247,0)</f>
        <v>0</v>
      </c>
      <c r="HH247" s="809">
        <f>IF(GZ247=4,EH247,0)</f>
        <v>0</v>
      </c>
      <c r="HI247" s="591">
        <f t="shared" si="458"/>
        <v>0</v>
      </c>
      <c r="HL247" s="688">
        <f t="shared" si="457"/>
        <v>0</v>
      </c>
    </row>
    <row r="248" spans="1:256" s="592" customFormat="1" ht="24" outlineLevel="1">
      <c r="A248" s="578" t="s">
        <v>386</v>
      </c>
      <c r="B248" s="579"/>
      <c r="C248" s="580">
        <v>181</v>
      </c>
      <c r="D248" s="580"/>
      <c r="E248" s="580"/>
      <c r="F248" s="271" t="s">
        <v>329</v>
      </c>
      <c r="G248" s="270"/>
      <c r="H248" s="270"/>
      <c r="I248" s="270"/>
      <c r="J248" s="581">
        <v>2010</v>
      </c>
      <c r="K248" s="581">
        <v>2012</v>
      </c>
      <c r="L248" s="582"/>
      <c r="M248" s="582"/>
      <c r="N248" s="582"/>
      <c r="O248" s="582"/>
      <c r="P248" s="273"/>
      <c r="Q248" s="273"/>
      <c r="R248" s="273"/>
      <c r="S248" s="273"/>
      <c r="T248" s="273"/>
      <c r="U248" s="582">
        <v>1.26</v>
      </c>
      <c r="V248" s="582">
        <v>15.6</v>
      </c>
      <c r="W248" s="582"/>
      <c r="X248" s="582"/>
      <c r="Y248" s="583">
        <v>0</v>
      </c>
      <c r="Z248" s="582">
        <v>0</v>
      </c>
      <c r="AA248" s="582">
        <v>0</v>
      </c>
      <c r="AB248" s="582">
        <v>0</v>
      </c>
      <c r="AC248" s="583">
        <v>0</v>
      </c>
      <c r="AD248" s="583">
        <v>0</v>
      </c>
      <c r="AE248" s="583">
        <v>0</v>
      </c>
      <c r="AF248" s="583">
        <v>0</v>
      </c>
      <c r="AG248" s="582">
        <f t="shared" si="569"/>
        <v>0</v>
      </c>
      <c r="AH248" s="582">
        <f t="shared" si="569"/>
        <v>0</v>
      </c>
      <c r="AI248" s="582">
        <f t="shared" si="569"/>
        <v>0</v>
      </c>
      <c r="AJ248" s="582">
        <f t="shared" si="569"/>
        <v>0</v>
      </c>
      <c r="AK248" s="582">
        <f>IF(EI248,Y248,0)</f>
        <v>0</v>
      </c>
      <c r="AL248" s="582">
        <f>IF(EI248,AH248,0)</f>
        <v>0</v>
      </c>
      <c r="AM248" s="582"/>
      <c r="AN248" s="582"/>
      <c r="AO248" s="582">
        <f>IF(EJ248,Y248,0)</f>
        <v>0</v>
      </c>
      <c r="AP248" s="582">
        <f>IF(EJ248,AH248,0)</f>
        <v>0</v>
      </c>
      <c r="AQ248" s="582"/>
      <c r="AR248" s="582"/>
      <c r="AS248" s="582">
        <f>IF(EK248,Y248,0)</f>
        <v>0</v>
      </c>
      <c r="AT248" s="582">
        <f>IF(EK248,AH248,0)</f>
        <v>0</v>
      </c>
      <c r="AU248" s="582"/>
      <c r="AV248" s="582"/>
      <c r="AW248" s="582">
        <f>IF(EL248,Y248,0)</f>
        <v>0</v>
      </c>
      <c r="AX248" s="582">
        <f>IF(EL248,AH248,0)</f>
        <v>0</v>
      </c>
      <c r="AY248" s="582"/>
      <c r="AZ248" s="582"/>
      <c r="BA248" s="582"/>
      <c r="BB248" s="582"/>
      <c r="BC248" s="582"/>
      <c r="BD248" s="582"/>
      <c r="BE248" s="582"/>
      <c r="BF248" s="582"/>
      <c r="BG248" s="582"/>
      <c r="BH248" s="582"/>
      <c r="BI248" s="582">
        <v>0</v>
      </c>
      <c r="BJ248" s="582">
        <v>0</v>
      </c>
      <c r="BK248" s="582"/>
      <c r="BL248" s="582"/>
      <c r="BM248" s="582">
        <v>0</v>
      </c>
      <c r="BN248" s="582">
        <v>0</v>
      </c>
      <c r="BO248" s="582">
        <v>0</v>
      </c>
      <c r="BP248" s="582">
        <v>0</v>
      </c>
      <c r="BQ248" s="582">
        <v>0</v>
      </c>
      <c r="BR248" s="582">
        <v>0</v>
      </c>
      <c r="BS248" s="582">
        <v>0</v>
      </c>
      <c r="BT248" s="582">
        <v>0</v>
      </c>
      <c r="BU248" s="582">
        <f>BV248+BW248+BX248+BY248</f>
        <v>81500</v>
      </c>
      <c r="BV248" s="582">
        <v>4500</v>
      </c>
      <c r="BW248" s="582">
        <v>18500</v>
      </c>
      <c r="BX248" s="582">
        <v>55700</v>
      </c>
      <c r="BY248" s="582">
        <v>2800</v>
      </c>
      <c r="BZ248" s="582"/>
      <c r="CA248" s="582"/>
      <c r="CB248" s="582"/>
      <c r="CC248" s="581" t="s">
        <v>425</v>
      </c>
      <c r="CD248" s="582"/>
      <c r="CE248" s="582"/>
      <c r="CF248" s="581"/>
      <c r="CG248" s="581"/>
      <c r="CH248" s="582"/>
      <c r="CI248" s="582"/>
      <c r="CJ248" s="582"/>
      <c r="CK248" s="582">
        <f>BU248-CM248</f>
        <v>4500</v>
      </c>
      <c r="CL248" s="582"/>
      <c r="CM248" s="582">
        <v>77000</v>
      </c>
      <c r="CN248" s="582">
        <v>77000</v>
      </c>
      <c r="CO248" s="582"/>
      <c r="CP248" s="582">
        <v>10000</v>
      </c>
      <c r="CQ248" s="582">
        <f>CR248+CS248+CT248+CU248</f>
        <v>10000</v>
      </c>
      <c r="CR248" s="582">
        <v>0</v>
      </c>
      <c r="CS248" s="582">
        <v>2000</v>
      </c>
      <c r="CT248" s="582">
        <v>3000</v>
      </c>
      <c r="CU248" s="582">
        <v>5000</v>
      </c>
      <c r="CV248" s="582">
        <v>500</v>
      </c>
      <c r="CW248" s="582">
        <v>1500</v>
      </c>
      <c r="CX248" s="582">
        <v>3000</v>
      </c>
      <c r="CY248" s="809">
        <f>CL248</f>
        <v>0</v>
      </c>
      <c r="CZ248" s="582">
        <v>67000</v>
      </c>
      <c r="DA248" s="582"/>
      <c r="DB248" s="582"/>
      <c r="DC248" s="582"/>
      <c r="DD248" s="582"/>
      <c r="DE248" s="582">
        <v>11800</v>
      </c>
      <c r="DF248" s="582">
        <f>DJ248+DL248+DN248+DO248</f>
        <v>11800</v>
      </c>
      <c r="DG248" s="582"/>
      <c r="DH248" s="582"/>
      <c r="DI248" s="582"/>
      <c r="DJ248" s="582">
        <v>0</v>
      </c>
      <c r="DK248" s="582"/>
      <c r="DL248" s="582">
        <v>2360</v>
      </c>
      <c r="DM248" s="582"/>
      <c r="DN248" s="582">
        <v>3540</v>
      </c>
      <c r="DO248" s="582">
        <v>5900</v>
      </c>
      <c r="DP248" s="582"/>
      <c r="DQ248" s="582">
        <v>590</v>
      </c>
      <c r="DR248" s="582">
        <v>1770</v>
      </c>
      <c r="DS248" s="582">
        <v>3540</v>
      </c>
      <c r="DT248" s="582"/>
      <c r="DU248" s="582"/>
      <c r="DV248" s="582"/>
      <c r="DW248" s="582"/>
      <c r="DX248" s="582"/>
      <c r="DY248" s="582"/>
      <c r="DZ248" s="582"/>
      <c r="EA248" s="582"/>
      <c r="EB248" s="582">
        <v>79060</v>
      </c>
      <c r="EC248" s="582"/>
      <c r="ED248" s="582">
        <f>CQ248*1.18+DB248-DC248-DF248</f>
        <v>0</v>
      </c>
      <c r="EE248" s="582"/>
      <c r="EF248" s="582"/>
      <c r="EG248" s="582">
        <v>0</v>
      </c>
      <c r="EH248" s="582">
        <f>EI248+EJ248+EK248+EL248</f>
        <v>0</v>
      </c>
      <c r="EI248" s="582"/>
      <c r="EJ248" s="582"/>
      <c r="EK248" s="582"/>
      <c r="EL248" s="582"/>
      <c r="EM248" s="582">
        <v>0</v>
      </c>
      <c r="EN248" s="582">
        <v>0</v>
      </c>
      <c r="EO248" s="582">
        <v>0</v>
      </c>
      <c r="EP248" s="582">
        <v>81500</v>
      </c>
      <c r="EQ248" s="582"/>
      <c r="ER248" s="582">
        <f>CK248+CQ248-EH248</f>
        <v>14500</v>
      </c>
      <c r="ES248" s="584"/>
      <c r="ET248" s="585">
        <f>CQ248*0.18</f>
        <v>1800</v>
      </c>
      <c r="EU248" s="582">
        <f>EH248*0.18</f>
        <v>0</v>
      </c>
      <c r="EV248" s="586">
        <v>2012</v>
      </c>
      <c r="EW248" s="587">
        <f>CQ248/$CQ$6</f>
        <v>1.0914499599358504E-3</v>
      </c>
      <c r="EX248" s="582">
        <f>SUMIF(GT248,$GT$13,CQ248)</f>
        <v>10000</v>
      </c>
      <c r="EY248" s="582">
        <f>SUMIF(GT248,$GT$101,CQ248)</f>
        <v>0</v>
      </c>
      <c r="EZ248" s="582">
        <f>SUMIF(GT248,$GT$101,CQ248)</f>
        <v>0</v>
      </c>
      <c r="FA248" s="582">
        <f>SUMIF(GT248,$GT$16,CQ248)</f>
        <v>0</v>
      </c>
      <c r="FB248" s="582">
        <f>SUMIF(GT248,$GT$129,CQ248)</f>
        <v>0</v>
      </c>
      <c r="FC248" s="582"/>
      <c r="FD248" s="582">
        <f>SUMIF(GT248,$GT$104,CQ248)</f>
        <v>0</v>
      </c>
      <c r="FE248" s="582"/>
      <c r="FF248" s="582">
        <f>SUMIF(GT248,$GT$202,CQ248)</f>
        <v>0</v>
      </c>
      <c r="FG248" s="582"/>
      <c r="FH248" s="582"/>
      <c r="FI248" s="582"/>
      <c r="FJ248" s="582"/>
      <c r="FK248" s="582">
        <f>SUMIF(GU248,$GU$13,DF248)</f>
        <v>11800</v>
      </c>
      <c r="FL248" s="582">
        <f>SUMIF(GU248,$GU$101,DF248)</f>
        <v>0</v>
      </c>
      <c r="FM248" s="582">
        <f>SUMIF(GU248,$GU$102,DF248)</f>
        <v>0</v>
      </c>
      <c r="FN248" s="582">
        <f>SUMIF(GU248,$GU$16,DF248)</f>
        <v>0</v>
      </c>
      <c r="FO248" s="582">
        <f>SUMIF(GU248,$GU$129,DF248)</f>
        <v>0</v>
      </c>
      <c r="FP248" s="582"/>
      <c r="FQ248" s="582">
        <f>SUMIF(GU248,$GU$97,DF248)</f>
        <v>0</v>
      </c>
      <c r="FR248" s="582"/>
      <c r="FS248" s="582">
        <f>SUMIF(GU248,$GU$205,DF248)</f>
        <v>0</v>
      </c>
      <c r="FT248" s="582"/>
      <c r="FU248" s="582"/>
      <c r="FV248" s="582"/>
      <c r="FW248" s="582"/>
      <c r="FX248" s="582"/>
      <c r="FY248" s="581"/>
      <c r="FZ248" s="582"/>
      <c r="GA248" s="582"/>
      <c r="GB248" s="582"/>
      <c r="GC248" s="582"/>
      <c r="GD248" s="582"/>
      <c r="GE248" s="582"/>
      <c r="GF248" s="599"/>
      <c r="GG248" s="582"/>
      <c r="GH248" s="582"/>
      <c r="GI248" s="582"/>
      <c r="GJ248" s="582"/>
      <c r="GK248" s="581"/>
      <c r="GL248" s="581"/>
      <c r="GM248" s="581"/>
      <c r="GN248" s="589"/>
      <c r="GO248" s="809"/>
      <c r="GP248" s="809" t="s">
        <v>440</v>
      </c>
      <c r="GQ248" s="685"/>
      <c r="GR248" s="1002"/>
      <c r="GS248" s="590"/>
      <c r="GT248" s="811">
        <v>2</v>
      </c>
      <c r="GU248" s="811">
        <v>2</v>
      </c>
      <c r="GV248" s="590"/>
      <c r="GW248" s="590"/>
      <c r="GX248" s="590"/>
      <c r="GY248" s="312">
        <v>3</v>
      </c>
      <c r="GZ248" s="590"/>
      <c r="HA248" s="812">
        <f>IF(GW248=1,AG248,0)</f>
        <v>0</v>
      </c>
      <c r="HB248" s="590"/>
      <c r="HC248" s="811">
        <f>IF(GX248=2,AH248,0)</f>
        <v>0</v>
      </c>
      <c r="HD248" s="809">
        <f>IF(GX248=2,EH248,0)</f>
        <v>0</v>
      </c>
      <c r="HE248" s="812">
        <f>IF(GY248=3,AG248,0)</f>
        <v>0</v>
      </c>
      <c r="HF248" s="809">
        <f>IF(GY248=3,EH248,0)</f>
        <v>0</v>
      </c>
      <c r="HG248" s="811">
        <f>IF(GZ248=4,AH248,0)</f>
        <v>0</v>
      </c>
      <c r="HH248" s="809">
        <f>IF(GZ248=4,EH248,0)</f>
        <v>0</v>
      </c>
      <c r="HI248" s="591">
        <f t="shared" si="458"/>
        <v>0</v>
      </c>
      <c r="HL248" s="688">
        <f t="shared" si="457"/>
        <v>0</v>
      </c>
    </row>
    <row r="249" spans="1:256" s="576" customFormat="1" ht="24">
      <c r="A249" s="550">
        <v>0</v>
      </c>
      <c r="B249" s="573" t="s">
        <v>824</v>
      </c>
      <c r="C249" s="574"/>
      <c r="D249" s="574"/>
      <c r="E249" s="574"/>
      <c r="F249" s="269" t="s">
        <v>809</v>
      </c>
      <c r="G249" s="577"/>
      <c r="H249" s="577"/>
      <c r="I249" s="577"/>
      <c r="J249" s="565"/>
      <c r="K249" s="565"/>
      <c r="L249" s="566"/>
      <c r="M249" s="566"/>
      <c r="N249" s="566"/>
      <c r="O249" s="566"/>
      <c r="P249" s="936"/>
      <c r="Q249" s="936"/>
      <c r="R249" s="936"/>
      <c r="S249" s="936"/>
      <c r="T249" s="936"/>
      <c r="U249" s="566"/>
      <c r="V249" s="566"/>
      <c r="W249" s="566"/>
      <c r="X249" s="566"/>
      <c r="Y249" s="567"/>
      <c r="Z249" s="566"/>
      <c r="AA249" s="566"/>
      <c r="AB249" s="566"/>
      <c r="AC249" s="567"/>
      <c r="AD249" s="567"/>
      <c r="AE249" s="567"/>
      <c r="AF249" s="567"/>
      <c r="AG249" s="566"/>
      <c r="AH249" s="566"/>
      <c r="AI249" s="566"/>
      <c r="AJ249" s="566"/>
      <c r="AK249" s="566"/>
      <c r="AL249" s="566"/>
      <c r="AM249" s="566"/>
      <c r="AN249" s="566"/>
      <c r="AO249" s="566"/>
      <c r="AP249" s="566"/>
      <c r="AQ249" s="566"/>
      <c r="AR249" s="566"/>
      <c r="AS249" s="566"/>
      <c r="AT249" s="566"/>
      <c r="AU249" s="566"/>
      <c r="AV249" s="566"/>
      <c r="AW249" s="566"/>
      <c r="AX249" s="566"/>
      <c r="AY249" s="566"/>
      <c r="AZ249" s="566"/>
      <c r="BA249" s="566"/>
      <c r="BB249" s="566"/>
      <c r="BC249" s="566"/>
      <c r="BD249" s="566"/>
      <c r="BE249" s="566"/>
      <c r="BF249" s="566"/>
      <c r="BG249" s="566"/>
      <c r="BH249" s="566"/>
      <c r="BI249" s="566"/>
      <c r="BJ249" s="566"/>
      <c r="BK249" s="566"/>
      <c r="BL249" s="566"/>
      <c r="BM249" s="566"/>
      <c r="BN249" s="566"/>
      <c r="BO249" s="566"/>
      <c r="BP249" s="566"/>
      <c r="BQ249" s="566"/>
      <c r="BR249" s="566"/>
      <c r="BS249" s="566"/>
      <c r="BT249" s="566"/>
      <c r="BU249" s="566"/>
      <c r="BV249" s="566"/>
      <c r="BW249" s="566"/>
      <c r="BX249" s="566"/>
      <c r="BY249" s="566"/>
      <c r="BZ249" s="566"/>
      <c r="CA249" s="566"/>
      <c r="CB249" s="566"/>
      <c r="CC249" s="565"/>
      <c r="CD249" s="566"/>
      <c r="CE249" s="566"/>
      <c r="CF249" s="565"/>
      <c r="CG249" s="565"/>
      <c r="CH249" s="566"/>
      <c r="CI249" s="566"/>
      <c r="CJ249" s="566"/>
      <c r="CK249" s="566"/>
      <c r="CL249" s="566"/>
      <c r="CM249" s="566"/>
      <c r="CN249" s="566"/>
      <c r="CO249" s="566"/>
      <c r="CP249" s="566"/>
      <c r="CQ249" s="566"/>
      <c r="CR249" s="566"/>
      <c r="CS249" s="566"/>
      <c r="CT249" s="566"/>
      <c r="CU249" s="566"/>
      <c r="CV249" s="566"/>
      <c r="CW249" s="566"/>
      <c r="CX249" s="566"/>
      <c r="CY249" s="575"/>
      <c r="CZ249" s="566"/>
      <c r="DA249" s="566"/>
      <c r="DB249" s="566"/>
      <c r="DC249" s="566"/>
      <c r="DD249" s="566"/>
      <c r="DE249" s="566"/>
      <c r="DF249" s="566"/>
      <c r="DG249" s="566"/>
      <c r="DH249" s="566"/>
      <c r="DI249" s="566"/>
      <c r="DJ249" s="566"/>
      <c r="DK249" s="566"/>
      <c r="DL249" s="566"/>
      <c r="DM249" s="566"/>
      <c r="DN249" s="566"/>
      <c r="DO249" s="566"/>
      <c r="DP249" s="566"/>
      <c r="DQ249" s="566"/>
      <c r="DR249" s="566"/>
      <c r="DS249" s="566"/>
      <c r="DT249" s="566"/>
      <c r="DU249" s="566"/>
      <c r="DV249" s="566"/>
      <c r="DW249" s="566"/>
      <c r="DX249" s="566"/>
      <c r="DY249" s="566"/>
      <c r="DZ249" s="566"/>
      <c r="EA249" s="566"/>
      <c r="EB249" s="566"/>
      <c r="EC249" s="566"/>
      <c r="ED249" s="566"/>
      <c r="EE249" s="566"/>
      <c r="EF249" s="566"/>
      <c r="EG249" s="566"/>
      <c r="EH249" s="566"/>
      <c r="EI249" s="566"/>
      <c r="EJ249" s="566"/>
      <c r="EK249" s="566"/>
      <c r="EL249" s="566"/>
      <c r="EM249" s="566"/>
      <c r="EN249" s="566"/>
      <c r="EO249" s="566"/>
      <c r="EP249" s="566"/>
      <c r="EQ249" s="566"/>
      <c r="ER249" s="566"/>
      <c r="ES249" s="594"/>
      <c r="ET249" s="595"/>
      <c r="EU249" s="566"/>
      <c r="EV249" s="566"/>
      <c r="EW249" s="568"/>
      <c r="EX249" s="566"/>
      <c r="EY249" s="566"/>
      <c r="EZ249" s="566"/>
      <c r="FA249" s="566"/>
      <c r="FB249" s="566"/>
      <c r="FC249" s="566"/>
      <c r="FD249" s="566"/>
      <c r="FE249" s="566"/>
      <c r="FF249" s="566"/>
      <c r="FG249" s="566"/>
      <c r="FH249" s="566"/>
      <c r="FI249" s="566"/>
      <c r="FJ249" s="566"/>
      <c r="FK249" s="566"/>
      <c r="FL249" s="566"/>
      <c r="FM249" s="566"/>
      <c r="FN249" s="566"/>
      <c r="FO249" s="566"/>
      <c r="FP249" s="566"/>
      <c r="FQ249" s="566"/>
      <c r="FR249" s="566"/>
      <c r="FS249" s="566"/>
      <c r="FT249" s="566"/>
      <c r="FU249" s="566"/>
      <c r="FV249" s="566"/>
      <c r="FW249" s="566"/>
      <c r="FX249" s="566"/>
      <c r="FY249" s="566"/>
      <c r="FZ249" s="566"/>
      <c r="GA249" s="566"/>
      <c r="GB249" s="566"/>
      <c r="GC249" s="566"/>
      <c r="GD249" s="566"/>
      <c r="GE249" s="566"/>
      <c r="GF249" s="569"/>
      <c r="GG249" s="566"/>
      <c r="GH249" s="566"/>
      <c r="GI249" s="566"/>
      <c r="GJ249" s="566"/>
      <c r="GK249" s="565"/>
      <c r="GL249" s="565"/>
      <c r="GM249" s="565"/>
      <c r="GN249" s="570"/>
      <c r="GO249" s="571"/>
      <c r="GP249" s="571"/>
      <c r="GQ249" s="684"/>
      <c r="GR249" s="1001"/>
      <c r="GS249" s="575"/>
      <c r="GT249" s="596"/>
      <c r="GU249" s="596"/>
      <c r="GV249" s="575"/>
      <c r="GW249" s="575"/>
      <c r="GX249" s="575"/>
      <c r="GY249" s="575"/>
      <c r="GZ249" s="575"/>
      <c r="HA249" s="597"/>
      <c r="HB249" s="575"/>
      <c r="HC249" s="575"/>
      <c r="HD249" s="575"/>
      <c r="HE249" s="598"/>
      <c r="HF249" s="575"/>
      <c r="HG249" s="575"/>
      <c r="HH249" s="575"/>
      <c r="HI249" s="591">
        <f t="shared" si="458"/>
        <v>0</v>
      </c>
      <c r="HL249" s="688">
        <f t="shared" si="457"/>
        <v>0</v>
      </c>
    </row>
    <row r="250" spans="1:256" s="576" customFormat="1">
      <c r="A250" s="550">
        <v>0</v>
      </c>
      <c r="B250" s="558" t="s">
        <v>825</v>
      </c>
      <c r="C250" s="574"/>
      <c r="D250" s="574"/>
      <c r="E250" s="574"/>
      <c r="F250" s="269" t="s">
        <v>810</v>
      </c>
      <c r="G250" s="577"/>
      <c r="H250" s="577"/>
      <c r="I250" s="577"/>
      <c r="J250" s="565"/>
      <c r="K250" s="565"/>
      <c r="L250" s="566"/>
      <c r="M250" s="566"/>
      <c r="N250" s="566"/>
      <c r="O250" s="566"/>
      <c r="P250" s="936"/>
      <c r="Q250" s="936"/>
      <c r="R250" s="936"/>
      <c r="S250" s="936"/>
      <c r="T250" s="936"/>
      <c r="U250" s="566"/>
      <c r="V250" s="566"/>
      <c r="W250" s="566"/>
      <c r="X250" s="566"/>
      <c r="Y250" s="567"/>
      <c r="Z250" s="566"/>
      <c r="AA250" s="566"/>
      <c r="AB250" s="566"/>
      <c r="AC250" s="567"/>
      <c r="AD250" s="567"/>
      <c r="AE250" s="567"/>
      <c r="AF250" s="567"/>
      <c r="AG250" s="566"/>
      <c r="AH250" s="566"/>
      <c r="AI250" s="566"/>
      <c r="AJ250" s="566"/>
      <c r="AK250" s="566"/>
      <c r="AL250" s="566"/>
      <c r="AM250" s="566"/>
      <c r="AN250" s="566"/>
      <c r="AO250" s="566"/>
      <c r="AP250" s="566"/>
      <c r="AQ250" s="566"/>
      <c r="AR250" s="566"/>
      <c r="AS250" s="566"/>
      <c r="AT250" s="566"/>
      <c r="AU250" s="566"/>
      <c r="AV250" s="566"/>
      <c r="AW250" s="566"/>
      <c r="AX250" s="566"/>
      <c r="AY250" s="566"/>
      <c r="AZ250" s="566"/>
      <c r="BA250" s="566"/>
      <c r="BB250" s="566"/>
      <c r="BC250" s="566"/>
      <c r="BD250" s="566"/>
      <c r="BE250" s="566"/>
      <c r="BF250" s="566"/>
      <c r="BG250" s="566"/>
      <c r="BH250" s="566"/>
      <c r="BI250" s="566"/>
      <c r="BJ250" s="566"/>
      <c r="BK250" s="566"/>
      <c r="BL250" s="566"/>
      <c r="BM250" s="566"/>
      <c r="BN250" s="566"/>
      <c r="BO250" s="566"/>
      <c r="BP250" s="566"/>
      <c r="BQ250" s="566"/>
      <c r="BR250" s="566"/>
      <c r="BS250" s="566"/>
      <c r="BT250" s="566"/>
      <c r="BU250" s="566"/>
      <c r="BV250" s="566"/>
      <c r="BW250" s="566"/>
      <c r="BX250" s="566"/>
      <c r="BY250" s="566"/>
      <c r="BZ250" s="566"/>
      <c r="CA250" s="566"/>
      <c r="CB250" s="566"/>
      <c r="CC250" s="565"/>
      <c r="CD250" s="566"/>
      <c r="CE250" s="566"/>
      <c r="CF250" s="565"/>
      <c r="CG250" s="565"/>
      <c r="CH250" s="566"/>
      <c r="CI250" s="566"/>
      <c r="CJ250" s="566"/>
      <c r="CK250" s="566"/>
      <c r="CL250" s="566"/>
      <c r="CM250" s="566"/>
      <c r="CN250" s="566"/>
      <c r="CO250" s="566"/>
      <c r="CP250" s="566"/>
      <c r="CQ250" s="566"/>
      <c r="CR250" s="566"/>
      <c r="CS250" s="566"/>
      <c r="CT250" s="566"/>
      <c r="CU250" s="566"/>
      <c r="CV250" s="566"/>
      <c r="CW250" s="566"/>
      <c r="CX250" s="566"/>
      <c r="CY250" s="575"/>
      <c r="CZ250" s="566"/>
      <c r="DA250" s="566"/>
      <c r="DB250" s="566"/>
      <c r="DC250" s="566"/>
      <c r="DD250" s="566"/>
      <c r="DE250" s="566"/>
      <c r="DF250" s="566"/>
      <c r="DG250" s="566"/>
      <c r="DH250" s="566"/>
      <c r="DI250" s="566"/>
      <c r="DJ250" s="566"/>
      <c r="DK250" s="566"/>
      <c r="DL250" s="566"/>
      <c r="DM250" s="566"/>
      <c r="DN250" s="566"/>
      <c r="DO250" s="566"/>
      <c r="DP250" s="566"/>
      <c r="DQ250" s="566"/>
      <c r="DR250" s="566"/>
      <c r="DS250" s="566"/>
      <c r="DT250" s="566"/>
      <c r="DU250" s="566"/>
      <c r="DV250" s="566"/>
      <c r="DW250" s="566"/>
      <c r="DX250" s="566"/>
      <c r="DY250" s="566"/>
      <c r="DZ250" s="566"/>
      <c r="EA250" s="566"/>
      <c r="EB250" s="566"/>
      <c r="EC250" s="566"/>
      <c r="ED250" s="566"/>
      <c r="EE250" s="566"/>
      <c r="EF250" s="566"/>
      <c r="EG250" s="566"/>
      <c r="EH250" s="566"/>
      <c r="EI250" s="566"/>
      <c r="EJ250" s="566"/>
      <c r="EK250" s="566"/>
      <c r="EL250" s="566"/>
      <c r="EM250" s="566"/>
      <c r="EN250" s="566"/>
      <c r="EO250" s="566"/>
      <c r="EP250" s="566"/>
      <c r="EQ250" s="566"/>
      <c r="ER250" s="566"/>
      <c r="ES250" s="594"/>
      <c r="ET250" s="595"/>
      <c r="EU250" s="566"/>
      <c r="EV250" s="566"/>
      <c r="EW250" s="568"/>
      <c r="EX250" s="566"/>
      <c r="EY250" s="566"/>
      <c r="EZ250" s="566"/>
      <c r="FA250" s="566"/>
      <c r="FB250" s="566"/>
      <c r="FC250" s="566"/>
      <c r="FD250" s="566"/>
      <c r="FE250" s="566"/>
      <c r="FF250" s="566"/>
      <c r="FG250" s="566"/>
      <c r="FH250" s="566"/>
      <c r="FI250" s="566"/>
      <c r="FJ250" s="566"/>
      <c r="FK250" s="566"/>
      <c r="FL250" s="566"/>
      <c r="FM250" s="566"/>
      <c r="FN250" s="566"/>
      <c r="FO250" s="566"/>
      <c r="FP250" s="566"/>
      <c r="FQ250" s="566"/>
      <c r="FR250" s="566"/>
      <c r="FS250" s="566"/>
      <c r="FT250" s="566"/>
      <c r="FU250" s="566"/>
      <c r="FV250" s="566"/>
      <c r="FW250" s="566"/>
      <c r="FX250" s="566"/>
      <c r="FY250" s="566"/>
      <c r="FZ250" s="566"/>
      <c r="GA250" s="566"/>
      <c r="GB250" s="566"/>
      <c r="GC250" s="566"/>
      <c r="GD250" s="566"/>
      <c r="GE250" s="566"/>
      <c r="GF250" s="569"/>
      <c r="GG250" s="566"/>
      <c r="GH250" s="566"/>
      <c r="GI250" s="566"/>
      <c r="GJ250" s="566"/>
      <c r="GK250" s="565"/>
      <c r="GL250" s="565"/>
      <c r="GM250" s="565"/>
      <c r="GN250" s="570"/>
      <c r="GO250" s="571"/>
      <c r="GP250" s="571"/>
      <c r="GQ250" s="684"/>
      <c r="GR250" s="1001"/>
      <c r="GS250" s="575"/>
      <c r="GT250" s="596"/>
      <c r="GU250" s="596"/>
      <c r="GV250" s="575"/>
      <c r="GW250" s="575"/>
      <c r="GX250" s="575"/>
      <c r="GY250" s="575"/>
      <c r="GZ250" s="575"/>
      <c r="HA250" s="597"/>
      <c r="HB250" s="575"/>
      <c r="HC250" s="575"/>
      <c r="HD250" s="575"/>
      <c r="HE250" s="598"/>
      <c r="HF250" s="575"/>
      <c r="HG250" s="575"/>
      <c r="HH250" s="575"/>
      <c r="HI250" s="591">
        <f t="shared" si="458"/>
        <v>0</v>
      </c>
      <c r="HL250" s="688">
        <f t="shared" si="457"/>
        <v>0</v>
      </c>
    </row>
    <row r="251" spans="1:256" s="576" customFormat="1">
      <c r="A251" s="550">
        <v>0</v>
      </c>
      <c r="B251" s="573" t="s">
        <v>547</v>
      </c>
      <c r="C251" s="574"/>
      <c r="D251" s="574"/>
      <c r="E251" s="574"/>
      <c r="F251" s="269" t="s">
        <v>759</v>
      </c>
      <c r="G251" s="577"/>
      <c r="H251" s="577"/>
      <c r="I251" s="577"/>
      <c r="J251" s="565"/>
      <c r="K251" s="565"/>
      <c r="L251" s="566"/>
      <c r="M251" s="566"/>
      <c r="N251" s="566"/>
      <c r="O251" s="566"/>
      <c r="P251" s="936"/>
      <c r="Q251" s="936"/>
      <c r="R251" s="936"/>
      <c r="S251" s="936"/>
      <c r="T251" s="936"/>
      <c r="U251" s="566"/>
      <c r="V251" s="566"/>
      <c r="W251" s="566"/>
      <c r="X251" s="566"/>
      <c r="Y251" s="567"/>
      <c r="Z251" s="566"/>
      <c r="AA251" s="566"/>
      <c r="AB251" s="566"/>
      <c r="AC251" s="567"/>
      <c r="AD251" s="567"/>
      <c r="AE251" s="567"/>
      <c r="AF251" s="567"/>
      <c r="AG251" s="566"/>
      <c r="AH251" s="566"/>
      <c r="AI251" s="566"/>
      <c r="AJ251" s="566"/>
      <c r="AK251" s="566"/>
      <c r="AL251" s="566"/>
      <c r="AM251" s="566"/>
      <c r="AN251" s="566"/>
      <c r="AO251" s="566"/>
      <c r="AP251" s="566"/>
      <c r="AQ251" s="566"/>
      <c r="AR251" s="566"/>
      <c r="AS251" s="566"/>
      <c r="AT251" s="566"/>
      <c r="AU251" s="566"/>
      <c r="AV251" s="566"/>
      <c r="AW251" s="566"/>
      <c r="AX251" s="566"/>
      <c r="AY251" s="566"/>
      <c r="AZ251" s="566"/>
      <c r="BA251" s="566"/>
      <c r="BB251" s="566"/>
      <c r="BC251" s="566"/>
      <c r="BD251" s="566"/>
      <c r="BE251" s="566"/>
      <c r="BF251" s="566"/>
      <c r="BG251" s="566"/>
      <c r="BH251" s="566"/>
      <c r="BI251" s="566"/>
      <c r="BJ251" s="566"/>
      <c r="BK251" s="566"/>
      <c r="BL251" s="566"/>
      <c r="BM251" s="566"/>
      <c r="BN251" s="566"/>
      <c r="BO251" s="566"/>
      <c r="BP251" s="566"/>
      <c r="BQ251" s="566"/>
      <c r="BR251" s="566"/>
      <c r="BS251" s="566"/>
      <c r="BT251" s="566"/>
      <c r="BU251" s="566"/>
      <c r="BV251" s="566"/>
      <c r="BW251" s="566"/>
      <c r="BX251" s="566"/>
      <c r="BY251" s="566"/>
      <c r="BZ251" s="566"/>
      <c r="CA251" s="566"/>
      <c r="CB251" s="566"/>
      <c r="CC251" s="565"/>
      <c r="CD251" s="566"/>
      <c r="CE251" s="566"/>
      <c r="CF251" s="565"/>
      <c r="CG251" s="565"/>
      <c r="CH251" s="566"/>
      <c r="CI251" s="566"/>
      <c r="CJ251" s="566"/>
      <c r="CK251" s="566"/>
      <c r="CL251" s="566"/>
      <c r="CM251" s="566"/>
      <c r="CN251" s="566"/>
      <c r="CO251" s="566"/>
      <c r="CP251" s="566"/>
      <c r="CQ251" s="566"/>
      <c r="CR251" s="566"/>
      <c r="CS251" s="566"/>
      <c r="CT251" s="566"/>
      <c r="CU251" s="566"/>
      <c r="CV251" s="566"/>
      <c r="CW251" s="566"/>
      <c r="CX251" s="566"/>
      <c r="CY251" s="575"/>
      <c r="CZ251" s="566"/>
      <c r="DA251" s="566"/>
      <c r="DB251" s="566"/>
      <c r="DC251" s="566"/>
      <c r="DD251" s="566"/>
      <c r="DE251" s="566"/>
      <c r="DF251" s="566"/>
      <c r="DG251" s="566"/>
      <c r="DH251" s="566"/>
      <c r="DI251" s="566"/>
      <c r="DJ251" s="566"/>
      <c r="DK251" s="566"/>
      <c r="DL251" s="566"/>
      <c r="DM251" s="566"/>
      <c r="DN251" s="566"/>
      <c r="DO251" s="566"/>
      <c r="DP251" s="566"/>
      <c r="DQ251" s="566"/>
      <c r="DR251" s="566"/>
      <c r="DS251" s="566"/>
      <c r="DT251" s="566"/>
      <c r="DU251" s="566"/>
      <c r="DV251" s="566"/>
      <c r="DW251" s="566"/>
      <c r="DX251" s="566"/>
      <c r="DY251" s="566"/>
      <c r="DZ251" s="566"/>
      <c r="EA251" s="566"/>
      <c r="EB251" s="566"/>
      <c r="EC251" s="566"/>
      <c r="ED251" s="566"/>
      <c r="EE251" s="566"/>
      <c r="EF251" s="566"/>
      <c r="EG251" s="566"/>
      <c r="EH251" s="566"/>
      <c r="EI251" s="566"/>
      <c r="EJ251" s="566"/>
      <c r="EK251" s="566"/>
      <c r="EL251" s="566"/>
      <c r="EM251" s="566"/>
      <c r="EN251" s="566"/>
      <c r="EO251" s="566"/>
      <c r="EP251" s="566"/>
      <c r="EQ251" s="566"/>
      <c r="ER251" s="566"/>
      <c r="ES251" s="594"/>
      <c r="ET251" s="595"/>
      <c r="EU251" s="566"/>
      <c r="EV251" s="566"/>
      <c r="EW251" s="568"/>
      <c r="EX251" s="566"/>
      <c r="EY251" s="566"/>
      <c r="EZ251" s="566"/>
      <c r="FA251" s="566"/>
      <c r="FB251" s="566"/>
      <c r="FC251" s="566"/>
      <c r="FD251" s="566"/>
      <c r="FE251" s="566"/>
      <c r="FF251" s="566"/>
      <c r="FG251" s="566"/>
      <c r="FH251" s="566"/>
      <c r="FI251" s="566"/>
      <c r="FJ251" s="566"/>
      <c r="FK251" s="566"/>
      <c r="FL251" s="566"/>
      <c r="FM251" s="566"/>
      <c r="FN251" s="566"/>
      <c r="FO251" s="566"/>
      <c r="FP251" s="566"/>
      <c r="FQ251" s="566"/>
      <c r="FR251" s="566"/>
      <c r="FS251" s="566"/>
      <c r="FT251" s="566"/>
      <c r="FU251" s="566"/>
      <c r="FV251" s="566"/>
      <c r="FW251" s="566"/>
      <c r="FX251" s="566"/>
      <c r="FY251" s="566"/>
      <c r="FZ251" s="566"/>
      <c r="GA251" s="566"/>
      <c r="GB251" s="566"/>
      <c r="GC251" s="566"/>
      <c r="GD251" s="566"/>
      <c r="GE251" s="566"/>
      <c r="GF251" s="569"/>
      <c r="GG251" s="566"/>
      <c r="GH251" s="566"/>
      <c r="GI251" s="566"/>
      <c r="GJ251" s="566"/>
      <c r="GK251" s="565"/>
      <c r="GL251" s="565"/>
      <c r="GM251" s="565"/>
      <c r="GN251" s="570"/>
      <c r="GO251" s="571"/>
      <c r="GP251" s="571"/>
      <c r="GQ251" s="684"/>
      <c r="GR251" s="1001"/>
      <c r="GS251" s="575"/>
      <c r="GT251" s="596"/>
      <c r="GU251" s="596"/>
      <c r="GV251" s="575"/>
      <c r="GW251" s="575"/>
      <c r="GX251" s="575"/>
      <c r="GY251" s="575"/>
      <c r="GZ251" s="575"/>
      <c r="HA251" s="597"/>
      <c r="HB251" s="575"/>
      <c r="HC251" s="575"/>
      <c r="HD251" s="575"/>
      <c r="HE251" s="598"/>
      <c r="HF251" s="575"/>
      <c r="HG251" s="575"/>
      <c r="HH251" s="575"/>
      <c r="HI251" s="591">
        <f t="shared" si="458"/>
        <v>0</v>
      </c>
      <c r="HL251" s="688">
        <f t="shared" si="457"/>
        <v>0</v>
      </c>
    </row>
    <row r="252" spans="1:256" s="576" customFormat="1">
      <c r="A252" s="550">
        <v>0</v>
      </c>
      <c r="B252" s="573" t="s">
        <v>548</v>
      </c>
      <c r="C252" s="574"/>
      <c r="D252" s="574"/>
      <c r="E252" s="574"/>
      <c r="F252" s="269" t="s">
        <v>760</v>
      </c>
      <c r="G252" s="577"/>
      <c r="H252" s="577"/>
      <c r="I252" s="577"/>
      <c r="J252" s="565"/>
      <c r="K252" s="565"/>
      <c r="L252" s="566"/>
      <c r="M252" s="566"/>
      <c r="N252" s="566"/>
      <c r="O252" s="566"/>
      <c r="P252" s="936"/>
      <c r="Q252" s="936"/>
      <c r="R252" s="936"/>
      <c r="S252" s="936"/>
      <c r="T252" s="936"/>
      <c r="U252" s="566"/>
      <c r="V252" s="566"/>
      <c r="W252" s="566"/>
      <c r="X252" s="566"/>
      <c r="Y252" s="567"/>
      <c r="Z252" s="566"/>
      <c r="AA252" s="566"/>
      <c r="AB252" s="566"/>
      <c r="AC252" s="567"/>
      <c r="AD252" s="567"/>
      <c r="AE252" s="567"/>
      <c r="AF252" s="567"/>
      <c r="AG252" s="566"/>
      <c r="AH252" s="566"/>
      <c r="AI252" s="566"/>
      <c r="AJ252" s="566"/>
      <c r="AK252" s="566"/>
      <c r="AL252" s="566"/>
      <c r="AM252" s="566"/>
      <c r="AN252" s="566"/>
      <c r="AO252" s="566"/>
      <c r="AP252" s="566"/>
      <c r="AQ252" s="566"/>
      <c r="AR252" s="566"/>
      <c r="AS252" s="566"/>
      <c r="AT252" s="566"/>
      <c r="AU252" s="566"/>
      <c r="AV252" s="566"/>
      <c r="AW252" s="566"/>
      <c r="AX252" s="566"/>
      <c r="AY252" s="566"/>
      <c r="AZ252" s="566"/>
      <c r="BA252" s="566"/>
      <c r="BB252" s="566"/>
      <c r="BC252" s="566"/>
      <c r="BD252" s="566"/>
      <c r="BE252" s="566"/>
      <c r="BF252" s="566"/>
      <c r="BG252" s="566"/>
      <c r="BH252" s="566"/>
      <c r="BI252" s="566"/>
      <c r="BJ252" s="566"/>
      <c r="BK252" s="566"/>
      <c r="BL252" s="566"/>
      <c r="BM252" s="566"/>
      <c r="BN252" s="566"/>
      <c r="BO252" s="566"/>
      <c r="BP252" s="566"/>
      <c r="BQ252" s="566"/>
      <c r="BR252" s="566"/>
      <c r="BS252" s="566"/>
      <c r="BT252" s="566"/>
      <c r="BU252" s="566"/>
      <c r="BV252" s="566"/>
      <c r="BW252" s="566"/>
      <c r="BX252" s="566"/>
      <c r="BY252" s="566"/>
      <c r="BZ252" s="566"/>
      <c r="CA252" s="566"/>
      <c r="CB252" s="566"/>
      <c r="CC252" s="565"/>
      <c r="CD252" s="566"/>
      <c r="CE252" s="566"/>
      <c r="CF252" s="565"/>
      <c r="CG252" s="565"/>
      <c r="CH252" s="566"/>
      <c r="CI252" s="566"/>
      <c r="CJ252" s="566"/>
      <c r="CK252" s="566"/>
      <c r="CL252" s="566"/>
      <c r="CM252" s="566"/>
      <c r="CN252" s="566"/>
      <c r="CO252" s="566"/>
      <c r="CP252" s="566"/>
      <c r="CQ252" s="566"/>
      <c r="CR252" s="566"/>
      <c r="CS252" s="566"/>
      <c r="CT252" s="566"/>
      <c r="CU252" s="566"/>
      <c r="CV252" s="566"/>
      <c r="CW252" s="566"/>
      <c r="CX252" s="566"/>
      <c r="CY252" s="575"/>
      <c r="CZ252" s="566"/>
      <c r="DA252" s="566"/>
      <c r="DB252" s="566"/>
      <c r="DC252" s="566"/>
      <c r="DD252" s="566"/>
      <c r="DE252" s="566"/>
      <c r="DF252" s="566"/>
      <c r="DG252" s="566"/>
      <c r="DH252" s="566"/>
      <c r="DI252" s="566"/>
      <c r="DJ252" s="566"/>
      <c r="DK252" s="566"/>
      <c r="DL252" s="566"/>
      <c r="DM252" s="566"/>
      <c r="DN252" s="566"/>
      <c r="DO252" s="566"/>
      <c r="DP252" s="566"/>
      <c r="DQ252" s="566"/>
      <c r="DR252" s="566"/>
      <c r="DS252" s="566"/>
      <c r="DT252" s="566"/>
      <c r="DU252" s="566"/>
      <c r="DV252" s="566"/>
      <c r="DW252" s="566"/>
      <c r="DX252" s="566"/>
      <c r="DY252" s="566"/>
      <c r="DZ252" s="566"/>
      <c r="EA252" s="566"/>
      <c r="EB252" s="566"/>
      <c r="EC252" s="566"/>
      <c r="ED252" s="566"/>
      <c r="EE252" s="566"/>
      <c r="EF252" s="566"/>
      <c r="EG252" s="566"/>
      <c r="EH252" s="566"/>
      <c r="EI252" s="566"/>
      <c r="EJ252" s="566"/>
      <c r="EK252" s="566"/>
      <c r="EL252" s="566"/>
      <c r="EM252" s="566"/>
      <c r="EN252" s="566"/>
      <c r="EO252" s="566"/>
      <c r="EP252" s="566"/>
      <c r="EQ252" s="566"/>
      <c r="ER252" s="566"/>
      <c r="ES252" s="594"/>
      <c r="ET252" s="595"/>
      <c r="EU252" s="566"/>
      <c r="EV252" s="566"/>
      <c r="EW252" s="568"/>
      <c r="EX252" s="566"/>
      <c r="EY252" s="566"/>
      <c r="EZ252" s="566"/>
      <c r="FA252" s="566"/>
      <c r="FB252" s="566"/>
      <c r="FC252" s="566"/>
      <c r="FD252" s="566"/>
      <c r="FE252" s="566"/>
      <c r="FF252" s="566"/>
      <c r="FG252" s="566"/>
      <c r="FH252" s="566"/>
      <c r="FI252" s="566"/>
      <c r="FJ252" s="566"/>
      <c r="FK252" s="566"/>
      <c r="FL252" s="566"/>
      <c r="FM252" s="566"/>
      <c r="FN252" s="566"/>
      <c r="FO252" s="566"/>
      <c r="FP252" s="566"/>
      <c r="FQ252" s="566"/>
      <c r="FR252" s="566"/>
      <c r="FS252" s="566"/>
      <c r="FT252" s="566"/>
      <c r="FU252" s="566"/>
      <c r="FV252" s="566"/>
      <c r="FW252" s="566"/>
      <c r="FX252" s="566"/>
      <c r="FY252" s="566"/>
      <c r="FZ252" s="566"/>
      <c r="GA252" s="566"/>
      <c r="GB252" s="566"/>
      <c r="GC252" s="566"/>
      <c r="GD252" s="566"/>
      <c r="GE252" s="566"/>
      <c r="GF252" s="569"/>
      <c r="GG252" s="566"/>
      <c r="GH252" s="566"/>
      <c r="GI252" s="566"/>
      <c r="GJ252" s="566"/>
      <c r="GK252" s="565"/>
      <c r="GL252" s="565"/>
      <c r="GM252" s="565"/>
      <c r="GN252" s="570"/>
      <c r="GO252" s="571"/>
      <c r="GP252" s="571"/>
      <c r="GQ252" s="684"/>
      <c r="GR252" s="1001"/>
      <c r="GS252" s="575"/>
      <c r="GT252" s="596"/>
      <c r="GU252" s="596"/>
      <c r="GV252" s="575"/>
      <c r="GW252" s="575"/>
      <c r="GX252" s="575"/>
      <c r="GY252" s="575"/>
      <c r="GZ252" s="575"/>
      <c r="HA252" s="597"/>
      <c r="HB252" s="575"/>
      <c r="HC252" s="575"/>
      <c r="HD252" s="575"/>
      <c r="HE252" s="598"/>
      <c r="HF252" s="575"/>
      <c r="HG252" s="575"/>
      <c r="HH252" s="575"/>
      <c r="HI252" s="591">
        <f t="shared" si="458"/>
        <v>0</v>
      </c>
      <c r="HL252" s="688">
        <f t="shared" si="457"/>
        <v>0</v>
      </c>
    </row>
    <row r="253" spans="1:256" s="576" customFormat="1">
      <c r="A253" s="550">
        <v>0</v>
      </c>
      <c r="B253" s="573" t="s">
        <v>549</v>
      </c>
      <c r="C253" s="574"/>
      <c r="D253" s="574"/>
      <c r="E253" s="574"/>
      <c r="F253" s="269" t="s">
        <v>811</v>
      </c>
      <c r="G253" s="577"/>
      <c r="H253" s="577"/>
      <c r="I253" s="577"/>
      <c r="J253" s="565"/>
      <c r="K253" s="565"/>
      <c r="L253" s="566"/>
      <c r="M253" s="566"/>
      <c r="N253" s="566"/>
      <c r="O253" s="566"/>
      <c r="P253" s="936"/>
      <c r="Q253" s="936"/>
      <c r="R253" s="936"/>
      <c r="S253" s="936"/>
      <c r="T253" s="936"/>
      <c r="U253" s="566"/>
      <c r="V253" s="566"/>
      <c r="W253" s="566"/>
      <c r="X253" s="566"/>
      <c r="Y253" s="567"/>
      <c r="Z253" s="566"/>
      <c r="AA253" s="566"/>
      <c r="AB253" s="566"/>
      <c r="AC253" s="567"/>
      <c r="AD253" s="567"/>
      <c r="AE253" s="567"/>
      <c r="AF253" s="567"/>
      <c r="AG253" s="566"/>
      <c r="AH253" s="566"/>
      <c r="AI253" s="566"/>
      <c r="AJ253" s="566"/>
      <c r="AK253" s="566"/>
      <c r="AL253" s="566"/>
      <c r="AM253" s="566"/>
      <c r="AN253" s="566"/>
      <c r="AO253" s="566"/>
      <c r="AP253" s="566"/>
      <c r="AQ253" s="566"/>
      <c r="AR253" s="566"/>
      <c r="AS253" s="566"/>
      <c r="AT253" s="566"/>
      <c r="AU253" s="566"/>
      <c r="AV253" s="566"/>
      <c r="AW253" s="566"/>
      <c r="AX253" s="566"/>
      <c r="AY253" s="566"/>
      <c r="AZ253" s="566"/>
      <c r="BA253" s="566"/>
      <c r="BB253" s="566"/>
      <c r="BC253" s="566"/>
      <c r="BD253" s="566"/>
      <c r="BE253" s="566"/>
      <c r="BF253" s="566"/>
      <c r="BG253" s="566"/>
      <c r="BH253" s="566"/>
      <c r="BI253" s="566"/>
      <c r="BJ253" s="566"/>
      <c r="BK253" s="566"/>
      <c r="BL253" s="566"/>
      <c r="BM253" s="566"/>
      <c r="BN253" s="566"/>
      <c r="BO253" s="566"/>
      <c r="BP253" s="566"/>
      <c r="BQ253" s="566"/>
      <c r="BR253" s="566"/>
      <c r="BS253" s="566"/>
      <c r="BT253" s="566"/>
      <c r="BU253" s="566"/>
      <c r="BV253" s="566"/>
      <c r="BW253" s="566"/>
      <c r="BX253" s="566"/>
      <c r="BY253" s="566"/>
      <c r="BZ253" s="566"/>
      <c r="CA253" s="566"/>
      <c r="CB253" s="566"/>
      <c r="CC253" s="565"/>
      <c r="CD253" s="566"/>
      <c r="CE253" s="566"/>
      <c r="CF253" s="565"/>
      <c r="CG253" s="565"/>
      <c r="CH253" s="566"/>
      <c r="CI253" s="566"/>
      <c r="CJ253" s="566"/>
      <c r="CK253" s="566"/>
      <c r="CL253" s="566"/>
      <c r="CM253" s="566"/>
      <c r="CN253" s="566"/>
      <c r="CO253" s="566"/>
      <c r="CP253" s="566"/>
      <c r="CQ253" s="566"/>
      <c r="CR253" s="566"/>
      <c r="CS253" s="566"/>
      <c r="CT253" s="566"/>
      <c r="CU253" s="566"/>
      <c r="CV253" s="566"/>
      <c r="CW253" s="566"/>
      <c r="CX253" s="566"/>
      <c r="CY253" s="575"/>
      <c r="CZ253" s="566"/>
      <c r="DA253" s="566"/>
      <c r="DB253" s="566"/>
      <c r="DC253" s="566"/>
      <c r="DD253" s="566"/>
      <c r="DE253" s="566"/>
      <c r="DF253" s="566"/>
      <c r="DG253" s="566"/>
      <c r="DH253" s="566"/>
      <c r="DI253" s="566"/>
      <c r="DJ253" s="566"/>
      <c r="DK253" s="566"/>
      <c r="DL253" s="566"/>
      <c r="DM253" s="566"/>
      <c r="DN253" s="566"/>
      <c r="DO253" s="566"/>
      <c r="DP253" s="566"/>
      <c r="DQ253" s="566"/>
      <c r="DR253" s="566"/>
      <c r="DS253" s="566"/>
      <c r="DT253" s="566"/>
      <c r="DU253" s="566"/>
      <c r="DV253" s="566"/>
      <c r="DW253" s="566"/>
      <c r="DX253" s="566"/>
      <c r="DY253" s="566"/>
      <c r="DZ253" s="566"/>
      <c r="EA253" s="566"/>
      <c r="EB253" s="566"/>
      <c r="EC253" s="566"/>
      <c r="ED253" s="566"/>
      <c r="EE253" s="566"/>
      <c r="EF253" s="566"/>
      <c r="EG253" s="566"/>
      <c r="EH253" s="566"/>
      <c r="EI253" s="566"/>
      <c r="EJ253" s="566"/>
      <c r="EK253" s="566"/>
      <c r="EL253" s="566"/>
      <c r="EM253" s="566"/>
      <c r="EN253" s="566"/>
      <c r="EO253" s="566"/>
      <c r="EP253" s="566"/>
      <c r="EQ253" s="566"/>
      <c r="ER253" s="566"/>
      <c r="ES253" s="594"/>
      <c r="ET253" s="595"/>
      <c r="EU253" s="566"/>
      <c r="EV253" s="566"/>
      <c r="EW253" s="568"/>
      <c r="EX253" s="566"/>
      <c r="EY253" s="566"/>
      <c r="EZ253" s="566"/>
      <c r="FA253" s="566"/>
      <c r="FB253" s="566"/>
      <c r="FC253" s="566"/>
      <c r="FD253" s="566"/>
      <c r="FE253" s="566"/>
      <c r="FF253" s="566"/>
      <c r="FG253" s="566"/>
      <c r="FH253" s="566"/>
      <c r="FI253" s="566"/>
      <c r="FJ253" s="566"/>
      <c r="FK253" s="566"/>
      <c r="FL253" s="566"/>
      <c r="FM253" s="566"/>
      <c r="FN253" s="566"/>
      <c r="FO253" s="566"/>
      <c r="FP253" s="566"/>
      <c r="FQ253" s="566"/>
      <c r="FR253" s="566"/>
      <c r="FS253" s="566"/>
      <c r="FT253" s="566"/>
      <c r="FU253" s="566"/>
      <c r="FV253" s="566"/>
      <c r="FW253" s="566"/>
      <c r="FX253" s="566"/>
      <c r="FY253" s="566"/>
      <c r="FZ253" s="566"/>
      <c r="GA253" s="566"/>
      <c r="GB253" s="566"/>
      <c r="GC253" s="566"/>
      <c r="GD253" s="566"/>
      <c r="GE253" s="566"/>
      <c r="GF253" s="569"/>
      <c r="GG253" s="566"/>
      <c r="GH253" s="566"/>
      <c r="GI253" s="566"/>
      <c r="GJ253" s="566"/>
      <c r="GK253" s="565"/>
      <c r="GL253" s="565"/>
      <c r="GM253" s="565"/>
      <c r="GN253" s="570"/>
      <c r="GO253" s="571"/>
      <c r="GP253" s="571"/>
      <c r="GQ253" s="684"/>
      <c r="GR253" s="1001"/>
      <c r="GS253" s="575"/>
      <c r="GT253" s="596"/>
      <c r="GU253" s="596"/>
      <c r="GV253" s="575"/>
      <c r="GW253" s="575"/>
      <c r="GX253" s="575"/>
      <c r="GY253" s="575"/>
      <c r="GZ253" s="575"/>
      <c r="HA253" s="597"/>
      <c r="HB253" s="575"/>
      <c r="HC253" s="575"/>
      <c r="HD253" s="575"/>
      <c r="HE253" s="598"/>
      <c r="HF253" s="575"/>
      <c r="HG253" s="575"/>
      <c r="HH253" s="575"/>
      <c r="HI253" s="591">
        <f t="shared" si="458"/>
        <v>0</v>
      </c>
      <c r="HL253" s="688">
        <f t="shared" si="457"/>
        <v>0</v>
      </c>
    </row>
    <row r="254" spans="1:256" s="576" customFormat="1">
      <c r="A254" s="550">
        <v>0</v>
      </c>
      <c r="B254" s="558" t="s">
        <v>826</v>
      </c>
      <c r="C254" s="574"/>
      <c r="D254" s="574"/>
      <c r="E254" s="574"/>
      <c r="F254" s="269" t="s">
        <v>625</v>
      </c>
      <c r="G254" s="577"/>
      <c r="H254" s="577"/>
      <c r="I254" s="577"/>
      <c r="J254" s="565"/>
      <c r="K254" s="565"/>
      <c r="L254" s="566"/>
      <c r="M254" s="566"/>
      <c r="N254" s="566"/>
      <c r="O254" s="566"/>
      <c r="P254" s="936"/>
      <c r="Q254" s="936"/>
      <c r="R254" s="936"/>
      <c r="S254" s="936"/>
      <c r="T254" s="936"/>
      <c r="U254" s="566">
        <f t="shared" ref="U254:AZ254" si="570">SUM(U255:U257)</f>
        <v>0</v>
      </c>
      <c r="V254" s="566">
        <f t="shared" si="570"/>
        <v>0</v>
      </c>
      <c r="W254" s="566">
        <f t="shared" si="570"/>
        <v>0</v>
      </c>
      <c r="X254" s="566">
        <f t="shared" si="570"/>
        <v>0</v>
      </c>
      <c r="Y254" s="567">
        <f t="shared" si="570"/>
        <v>0</v>
      </c>
      <c r="Z254" s="566">
        <f t="shared" si="570"/>
        <v>0</v>
      </c>
      <c r="AA254" s="566">
        <f t="shared" si="570"/>
        <v>0</v>
      </c>
      <c r="AB254" s="566">
        <f t="shared" si="570"/>
        <v>0</v>
      </c>
      <c r="AC254" s="567">
        <f>SUM(AC255:AC257)</f>
        <v>0</v>
      </c>
      <c r="AD254" s="567">
        <f>SUM(AD255:AD257)</f>
        <v>0</v>
      </c>
      <c r="AE254" s="567">
        <f>SUM(AE255:AE257)</f>
        <v>0</v>
      </c>
      <c r="AF254" s="567">
        <f>SUM(AF255:AF257)</f>
        <v>0</v>
      </c>
      <c r="AG254" s="566">
        <f t="shared" si="570"/>
        <v>0</v>
      </c>
      <c r="AH254" s="566">
        <f t="shared" si="570"/>
        <v>0</v>
      </c>
      <c r="AI254" s="566">
        <f t="shared" si="570"/>
        <v>0</v>
      </c>
      <c r="AJ254" s="566">
        <f t="shared" si="570"/>
        <v>0</v>
      </c>
      <c r="AK254" s="566">
        <f t="shared" si="570"/>
        <v>0</v>
      </c>
      <c r="AL254" s="566">
        <f t="shared" si="570"/>
        <v>0</v>
      </c>
      <c r="AM254" s="566">
        <f t="shared" si="570"/>
        <v>0</v>
      </c>
      <c r="AN254" s="566">
        <f t="shared" si="570"/>
        <v>0</v>
      </c>
      <c r="AO254" s="566">
        <f t="shared" si="570"/>
        <v>0</v>
      </c>
      <c r="AP254" s="566">
        <f t="shared" si="570"/>
        <v>0</v>
      </c>
      <c r="AQ254" s="566">
        <f t="shared" si="570"/>
        <v>0</v>
      </c>
      <c r="AR254" s="566">
        <f t="shared" si="570"/>
        <v>0</v>
      </c>
      <c r="AS254" s="566">
        <f t="shared" si="570"/>
        <v>0</v>
      </c>
      <c r="AT254" s="566">
        <f t="shared" si="570"/>
        <v>0</v>
      </c>
      <c r="AU254" s="566">
        <f t="shared" si="570"/>
        <v>0</v>
      </c>
      <c r="AV254" s="566">
        <f t="shared" si="570"/>
        <v>0</v>
      </c>
      <c r="AW254" s="566">
        <f t="shared" si="570"/>
        <v>0</v>
      </c>
      <c r="AX254" s="566">
        <f t="shared" si="570"/>
        <v>0</v>
      </c>
      <c r="AY254" s="566">
        <f t="shared" si="570"/>
        <v>0</v>
      </c>
      <c r="AZ254" s="566">
        <f t="shared" si="570"/>
        <v>0</v>
      </c>
      <c r="BA254" s="566">
        <f t="shared" ref="BA254:CE254" si="571">SUM(BA255:BA257)</f>
        <v>0</v>
      </c>
      <c r="BB254" s="566">
        <f t="shared" si="571"/>
        <v>0</v>
      </c>
      <c r="BC254" s="566">
        <f t="shared" si="571"/>
        <v>0</v>
      </c>
      <c r="BD254" s="566">
        <f t="shared" si="571"/>
        <v>0</v>
      </c>
      <c r="BE254" s="566">
        <f t="shared" si="571"/>
        <v>0</v>
      </c>
      <c r="BF254" s="566">
        <f t="shared" si="571"/>
        <v>0</v>
      </c>
      <c r="BG254" s="566">
        <f t="shared" si="571"/>
        <v>0</v>
      </c>
      <c r="BH254" s="566">
        <f t="shared" si="571"/>
        <v>0</v>
      </c>
      <c r="BI254" s="566">
        <f t="shared" si="571"/>
        <v>0</v>
      </c>
      <c r="BJ254" s="566">
        <f t="shared" si="571"/>
        <v>0</v>
      </c>
      <c r="BK254" s="566">
        <f t="shared" si="571"/>
        <v>0</v>
      </c>
      <c r="BL254" s="566">
        <f t="shared" si="571"/>
        <v>0</v>
      </c>
      <c r="BM254" s="566">
        <f t="shared" si="571"/>
        <v>0</v>
      </c>
      <c r="BN254" s="566">
        <f t="shared" si="571"/>
        <v>0</v>
      </c>
      <c r="BO254" s="566">
        <f t="shared" si="571"/>
        <v>0</v>
      </c>
      <c r="BP254" s="566">
        <f t="shared" si="571"/>
        <v>0</v>
      </c>
      <c r="BQ254" s="566">
        <f>SUM(BQ255:BQ257)</f>
        <v>0</v>
      </c>
      <c r="BR254" s="566">
        <f>SUM(BR255:BR257)</f>
        <v>0</v>
      </c>
      <c r="BS254" s="566">
        <f>SUM(BS255:BS257)</f>
        <v>0</v>
      </c>
      <c r="BT254" s="566">
        <f>SUM(BT255:BT257)</f>
        <v>0</v>
      </c>
      <c r="BU254" s="566">
        <f t="shared" si="571"/>
        <v>51618.644067796609</v>
      </c>
      <c r="BV254" s="566">
        <f t="shared" si="571"/>
        <v>51618.644067796609</v>
      </c>
      <c r="BW254" s="566">
        <f t="shared" si="571"/>
        <v>0</v>
      </c>
      <c r="BX254" s="566">
        <f t="shared" si="571"/>
        <v>0</v>
      </c>
      <c r="BY254" s="566">
        <f t="shared" si="571"/>
        <v>0</v>
      </c>
      <c r="BZ254" s="566">
        <f t="shared" si="571"/>
        <v>6618.6440677966102</v>
      </c>
      <c r="CA254" s="566">
        <f t="shared" si="571"/>
        <v>0</v>
      </c>
      <c r="CB254" s="566">
        <f t="shared" si="571"/>
        <v>0</v>
      </c>
      <c r="CC254" s="565"/>
      <c r="CD254" s="566"/>
      <c r="CE254" s="566">
        <f t="shared" si="571"/>
        <v>0</v>
      </c>
      <c r="CF254" s="565"/>
      <c r="CG254" s="565"/>
      <c r="CH254" s="566"/>
      <c r="CI254" s="566"/>
      <c r="CJ254" s="566"/>
      <c r="CK254" s="566">
        <f t="shared" ref="CK254:CP254" si="572">SUM(CK255:CK257)</f>
        <v>2118.6440677966102</v>
      </c>
      <c r="CL254" s="566">
        <f t="shared" si="572"/>
        <v>0</v>
      </c>
      <c r="CM254" s="566">
        <f t="shared" si="572"/>
        <v>4500</v>
      </c>
      <c r="CN254" s="566">
        <f t="shared" si="572"/>
        <v>51029.661016949154</v>
      </c>
      <c r="CO254" s="566">
        <f t="shared" si="572"/>
        <v>1529.6610169491526</v>
      </c>
      <c r="CP254" s="566">
        <f t="shared" si="572"/>
        <v>49500</v>
      </c>
      <c r="CQ254" s="566">
        <f>SUM(CQ255:CQ257)</f>
        <v>49500</v>
      </c>
      <c r="CR254" s="566">
        <f t="shared" ref="CR254:EW254" si="573">SUM(CR255:CR257)</f>
        <v>0</v>
      </c>
      <c r="CS254" s="566">
        <f t="shared" si="573"/>
        <v>15900</v>
      </c>
      <c r="CT254" s="566">
        <f t="shared" si="573"/>
        <v>16350</v>
      </c>
      <c r="CU254" s="566">
        <f t="shared" si="573"/>
        <v>17250</v>
      </c>
      <c r="CV254" s="566">
        <f t="shared" si="573"/>
        <v>1725</v>
      </c>
      <c r="CW254" s="566">
        <f t="shared" si="573"/>
        <v>5175</v>
      </c>
      <c r="CX254" s="566">
        <f t="shared" si="573"/>
        <v>10350</v>
      </c>
      <c r="CY254" s="566">
        <f t="shared" si="573"/>
        <v>0</v>
      </c>
      <c r="CZ254" s="566">
        <f t="shared" si="573"/>
        <v>0</v>
      </c>
      <c r="DA254" s="566">
        <f t="shared" si="573"/>
        <v>0</v>
      </c>
      <c r="DB254" s="566">
        <f t="shared" si="573"/>
        <v>1805</v>
      </c>
      <c r="DC254" s="566">
        <f t="shared" si="573"/>
        <v>0</v>
      </c>
      <c r="DD254" s="566">
        <f t="shared" si="573"/>
        <v>0</v>
      </c>
      <c r="DE254" s="566">
        <f t="shared" si="573"/>
        <v>60215</v>
      </c>
      <c r="DF254" s="566">
        <f t="shared" si="573"/>
        <v>60215</v>
      </c>
      <c r="DG254" s="566">
        <f t="shared" si="573"/>
        <v>0</v>
      </c>
      <c r="DH254" s="566">
        <f t="shared" si="573"/>
        <v>0</v>
      </c>
      <c r="DI254" s="566">
        <f t="shared" si="573"/>
        <v>0</v>
      </c>
      <c r="DJ254" s="566">
        <f t="shared" si="573"/>
        <v>1805</v>
      </c>
      <c r="DK254" s="566">
        <f t="shared" si="573"/>
        <v>0</v>
      </c>
      <c r="DL254" s="566">
        <f t="shared" si="573"/>
        <v>18762</v>
      </c>
      <c r="DM254" s="566">
        <f>SUM(DM255:DM257)</f>
        <v>0</v>
      </c>
      <c r="DN254" s="566">
        <f>SUM(DN255:DN257)</f>
        <v>19293</v>
      </c>
      <c r="DO254" s="566">
        <f t="shared" si="573"/>
        <v>20355</v>
      </c>
      <c r="DP254" s="566">
        <f t="shared" si="573"/>
        <v>0</v>
      </c>
      <c r="DQ254" s="566">
        <f t="shared" si="573"/>
        <v>2035.5</v>
      </c>
      <c r="DR254" s="566">
        <f t="shared" si="573"/>
        <v>6106.5</v>
      </c>
      <c r="DS254" s="566">
        <f t="shared" si="573"/>
        <v>12213</v>
      </c>
      <c r="DT254" s="566">
        <f t="shared" si="573"/>
        <v>0</v>
      </c>
      <c r="DU254" s="566">
        <f t="shared" si="573"/>
        <v>0</v>
      </c>
      <c r="DV254" s="566">
        <f t="shared" si="573"/>
        <v>0</v>
      </c>
      <c r="DW254" s="566">
        <f t="shared" si="573"/>
        <v>0</v>
      </c>
      <c r="DX254" s="566">
        <f t="shared" si="573"/>
        <v>1805</v>
      </c>
      <c r="DY254" s="566">
        <f t="shared" si="573"/>
        <v>0</v>
      </c>
      <c r="DZ254" s="566">
        <f t="shared" si="573"/>
        <v>0</v>
      </c>
      <c r="EA254" s="566">
        <f t="shared" si="573"/>
        <v>0</v>
      </c>
      <c r="EB254" s="566">
        <f t="shared" si="573"/>
        <v>0</v>
      </c>
      <c r="EC254" s="566">
        <f t="shared" si="573"/>
        <v>0</v>
      </c>
      <c r="ED254" s="566">
        <f t="shared" si="573"/>
        <v>0</v>
      </c>
      <c r="EE254" s="566">
        <f t="shared" si="573"/>
        <v>0</v>
      </c>
      <c r="EF254" s="566">
        <f t="shared" si="573"/>
        <v>0</v>
      </c>
      <c r="EG254" s="566">
        <f t="shared" si="573"/>
        <v>0</v>
      </c>
      <c r="EH254" s="566">
        <f t="shared" si="573"/>
        <v>0</v>
      </c>
      <c r="EI254" s="566">
        <f t="shared" si="573"/>
        <v>0</v>
      </c>
      <c r="EJ254" s="566">
        <f t="shared" si="573"/>
        <v>0</v>
      </c>
      <c r="EK254" s="566">
        <f t="shared" si="573"/>
        <v>0</v>
      </c>
      <c r="EL254" s="566">
        <f t="shared" si="573"/>
        <v>0</v>
      </c>
      <c r="EM254" s="566">
        <f t="shared" si="573"/>
        <v>0</v>
      </c>
      <c r="EN254" s="566">
        <f t="shared" si="573"/>
        <v>0</v>
      </c>
      <c r="EO254" s="566">
        <f t="shared" si="573"/>
        <v>0</v>
      </c>
      <c r="EP254" s="566">
        <f t="shared" si="573"/>
        <v>0</v>
      </c>
      <c r="EQ254" s="566">
        <f t="shared" si="573"/>
        <v>0</v>
      </c>
      <c r="ER254" s="566">
        <f t="shared" si="573"/>
        <v>51618.644067796609</v>
      </c>
      <c r="ES254" s="566">
        <f t="shared" si="573"/>
        <v>0</v>
      </c>
      <c r="ET254" s="566">
        <f t="shared" si="573"/>
        <v>8910</v>
      </c>
      <c r="EU254" s="566">
        <f t="shared" si="573"/>
        <v>0</v>
      </c>
      <c r="EV254" s="566"/>
      <c r="EW254" s="568">
        <f t="shared" si="573"/>
        <v>5.4026773016824584E-3</v>
      </c>
      <c r="EX254" s="566">
        <f t="shared" ref="EX254:FX254" si="574">SUM(EX255:EX257)</f>
        <v>0</v>
      </c>
      <c r="EY254" s="566">
        <f t="shared" si="574"/>
        <v>0</v>
      </c>
      <c r="EZ254" s="566">
        <f t="shared" si="574"/>
        <v>0</v>
      </c>
      <c r="FA254" s="566">
        <f t="shared" si="574"/>
        <v>0</v>
      </c>
      <c r="FB254" s="566">
        <f t="shared" si="574"/>
        <v>0</v>
      </c>
      <c r="FC254" s="566">
        <f t="shared" si="574"/>
        <v>0</v>
      </c>
      <c r="FD254" s="566">
        <f t="shared" si="574"/>
        <v>4500</v>
      </c>
      <c r="FE254" s="566">
        <f t="shared" si="574"/>
        <v>0</v>
      </c>
      <c r="FF254" s="566">
        <f t="shared" si="574"/>
        <v>45000</v>
      </c>
      <c r="FG254" s="566">
        <f t="shared" si="574"/>
        <v>0</v>
      </c>
      <c r="FH254" s="566">
        <f t="shared" si="574"/>
        <v>0</v>
      </c>
      <c r="FI254" s="566">
        <f t="shared" si="574"/>
        <v>0</v>
      </c>
      <c r="FJ254" s="566">
        <f t="shared" si="574"/>
        <v>0</v>
      </c>
      <c r="FK254" s="566">
        <f t="shared" si="574"/>
        <v>0</v>
      </c>
      <c r="FL254" s="566">
        <f t="shared" si="574"/>
        <v>0</v>
      </c>
      <c r="FM254" s="566">
        <f t="shared" si="574"/>
        <v>0</v>
      </c>
      <c r="FN254" s="566">
        <f t="shared" si="574"/>
        <v>1805</v>
      </c>
      <c r="FO254" s="566">
        <f t="shared" si="574"/>
        <v>0</v>
      </c>
      <c r="FP254" s="566">
        <f t="shared" si="574"/>
        <v>0</v>
      </c>
      <c r="FQ254" s="566">
        <f t="shared" si="574"/>
        <v>5310</v>
      </c>
      <c r="FR254" s="566">
        <f t="shared" si="574"/>
        <v>0</v>
      </c>
      <c r="FS254" s="566">
        <f t="shared" si="574"/>
        <v>53100</v>
      </c>
      <c r="FT254" s="566">
        <f t="shared" si="574"/>
        <v>0</v>
      </c>
      <c r="FU254" s="566">
        <f t="shared" si="574"/>
        <v>0</v>
      </c>
      <c r="FV254" s="566">
        <f t="shared" si="574"/>
        <v>0</v>
      </c>
      <c r="FW254" s="566">
        <f t="shared" si="574"/>
        <v>0</v>
      </c>
      <c r="FX254" s="566">
        <f t="shared" si="574"/>
        <v>0</v>
      </c>
      <c r="FY254" s="566"/>
      <c r="FZ254" s="566"/>
      <c r="GA254" s="566"/>
      <c r="GB254" s="566"/>
      <c r="GC254" s="566"/>
      <c r="GD254" s="566"/>
      <c r="GE254" s="566"/>
      <c r="GF254" s="569"/>
      <c r="GG254" s="566"/>
      <c r="GH254" s="566"/>
      <c r="GI254" s="566"/>
      <c r="GJ254" s="566"/>
      <c r="GK254" s="565"/>
      <c r="GL254" s="565"/>
      <c r="GM254" s="565"/>
      <c r="GN254" s="570"/>
      <c r="GO254" s="571"/>
      <c r="GP254" s="571"/>
      <c r="GQ254" s="684"/>
      <c r="GR254" s="1001"/>
      <c r="GS254" s="575"/>
      <c r="GT254" s="817"/>
      <c r="GU254" s="817"/>
      <c r="GV254" s="575"/>
      <c r="GW254" s="575"/>
      <c r="GX254" s="575"/>
      <c r="GY254" s="575"/>
      <c r="GZ254" s="575"/>
      <c r="HA254" s="572">
        <f t="shared" ref="HA254:HH254" si="575">SUM(HA255:HA257)</f>
        <v>0</v>
      </c>
      <c r="HB254" s="565">
        <f t="shared" si="575"/>
        <v>0</v>
      </c>
      <c r="HC254" s="565">
        <f t="shared" si="575"/>
        <v>0</v>
      </c>
      <c r="HD254" s="565">
        <f t="shared" si="575"/>
        <v>0</v>
      </c>
      <c r="HE254" s="572">
        <f t="shared" si="575"/>
        <v>0</v>
      </c>
      <c r="HF254" s="565">
        <f t="shared" si="575"/>
        <v>0</v>
      </c>
      <c r="HG254" s="565">
        <f t="shared" si="575"/>
        <v>0</v>
      </c>
      <c r="HH254" s="565">
        <f t="shared" si="575"/>
        <v>0</v>
      </c>
      <c r="HI254" s="591">
        <f t="shared" si="458"/>
        <v>0</v>
      </c>
      <c r="HL254" s="688">
        <f t="shared" si="457"/>
        <v>0</v>
      </c>
    </row>
    <row r="255" spans="1:256" s="592" customFormat="1" ht="48" outlineLevel="1">
      <c r="A255" s="578" t="s">
        <v>386</v>
      </c>
      <c r="B255" s="579"/>
      <c r="C255" s="580">
        <v>182</v>
      </c>
      <c r="D255" s="580"/>
      <c r="E255" s="580"/>
      <c r="F255" s="272" t="s">
        <v>255</v>
      </c>
      <c r="G255" s="270"/>
      <c r="H255" s="270"/>
      <c r="I255" s="270"/>
      <c r="J255" s="581">
        <v>2010</v>
      </c>
      <c r="K255" s="581">
        <v>2011</v>
      </c>
      <c r="L255" s="581" t="s">
        <v>419</v>
      </c>
      <c r="M255" s="581" t="s">
        <v>419</v>
      </c>
      <c r="N255" s="581" t="s">
        <v>419</v>
      </c>
      <c r="O255" s="581" t="s">
        <v>419</v>
      </c>
      <c r="P255" s="273"/>
      <c r="Q255" s="273"/>
      <c r="R255" s="273"/>
      <c r="S255" s="273"/>
      <c r="T255" s="273"/>
      <c r="U255" s="582"/>
      <c r="V255" s="582">
        <v>0</v>
      </c>
      <c r="W255" s="582"/>
      <c r="X255" s="582"/>
      <c r="Y255" s="583"/>
      <c r="Z255" s="582"/>
      <c r="AA255" s="582"/>
      <c r="AB255" s="582"/>
      <c r="AC255" s="583"/>
      <c r="AD255" s="583"/>
      <c r="AE255" s="583"/>
      <c r="AF255" s="583"/>
      <c r="AG255" s="582">
        <f t="shared" ref="AG255:AJ257" si="576">Y255</f>
        <v>0</v>
      </c>
      <c r="AH255" s="582">
        <f t="shared" si="576"/>
        <v>0</v>
      </c>
      <c r="AI255" s="582">
        <f t="shared" si="576"/>
        <v>0</v>
      </c>
      <c r="AJ255" s="582">
        <f t="shared" si="576"/>
        <v>0</v>
      </c>
      <c r="AK255" s="582">
        <f>IF(EI255,Y255,0)</f>
        <v>0</v>
      </c>
      <c r="AL255" s="582">
        <f>IF(EI255,AH255,0)</f>
        <v>0</v>
      </c>
      <c r="AM255" s="582"/>
      <c r="AN255" s="582"/>
      <c r="AO255" s="582">
        <f>IF(EJ255,Y255,0)</f>
        <v>0</v>
      </c>
      <c r="AP255" s="582">
        <f>IF(EJ255,AH255,0)</f>
        <v>0</v>
      </c>
      <c r="AQ255" s="582"/>
      <c r="AR255" s="582"/>
      <c r="AS255" s="582">
        <f>IF(EK255,Y255,0)</f>
        <v>0</v>
      </c>
      <c r="AT255" s="582">
        <f>IF(EK255,AH255,0)</f>
        <v>0</v>
      </c>
      <c r="AU255" s="582"/>
      <c r="AV255" s="582"/>
      <c r="AW255" s="582">
        <f>IF(EL255,Y255,0)</f>
        <v>0</v>
      </c>
      <c r="AX255" s="582">
        <f>IF(EL255,AH255,0)</f>
        <v>0</v>
      </c>
      <c r="AY255" s="582"/>
      <c r="AZ255" s="582"/>
      <c r="BA255" s="582"/>
      <c r="BB255" s="582"/>
      <c r="BC255" s="582"/>
      <c r="BD255" s="582"/>
      <c r="BE255" s="582"/>
      <c r="BF255" s="582"/>
      <c r="BG255" s="582"/>
      <c r="BH255" s="582"/>
      <c r="BI255" s="582">
        <v>0</v>
      </c>
      <c r="BJ255" s="582">
        <v>0</v>
      </c>
      <c r="BK255" s="582"/>
      <c r="BL255" s="582"/>
      <c r="BM255" s="582"/>
      <c r="BN255" s="582"/>
      <c r="BO255" s="582"/>
      <c r="BP255" s="582"/>
      <c r="BQ255" s="582"/>
      <c r="BR255" s="582"/>
      <c r="BS255" s="582"/>
      <c r="BT255" s="582"/>
      <c r="BU255" s="582">
        <f>BV255+BW255+BX255+BY255</f>
        <v>2118.6440677966102</v>
      </c>
      <c r="BV255" s="582">
        <v>2118.6440677966102</v>
      </c>
      <c r="BW255" s="582">
        <v>0</v>
      </c>
      <c r="BX255" s="582">
        <v>0</v>
      </c>
      <c r="BY255" s="582">
        <v>0</v>
      </c>
      <c r="BZ255" s="582">
        <v>2118.6440677966102</v>
      </c>
      <c r="CA255" s="582"/>
      <c r="CB255" s="582"/>
      <c r="CC255" s="581" t="s">
        <v>425</v>
      </c>
      <c r="CD255" s="582"/>
      <c r="CE255" s="582"/>
      <c r="CF255" s="581"/>
      <c r="CG255" s="581"/>
      <c r="CH255" s="582"/>
      <c r="CI255" s="582"/>
      <c r="CJ255" s="582"/>
      <c r="CK255" s="582">
        <v>2118.6440677966102</v>
      </c>
      <c r="CL255" s="582">
        <v>0</v>
      </c>
      <c r="CM255" s="582">
        <v>0</v>
      </c>
      <c r="CN255" s="582">
        <v>1529.6610169491526</v>
      </c>
      <c r="CO255" s="582">
        <v>1529.6610169491526</v>
      </c>
      <c r="CP255" s="582">
        <v>0</v>
      </c>
      <c r="CQ255" s="582">
        <f>CR255+CS255+CT255+CU255</f>
        <v>0</v>
      </c>
      <c r="CR255" s="582"/>
      <c r="CS255" s="582"/>
      <c r="CT255" s="582"/>
      <c r="CU255" s="582"/>
      <c r="CV255" s="582">
        <v>0</v>
      </c>
      <c r="CW255" s="582">
        <v>0</v>
      </c>
      <c r="CX255" s="582">
        <v>0</v>
      </c>
      <c r="CY255" s="809">
        <f>CL255</f>
        <v>0</v>
      </c>
      <c r="CZ255" s="582"/>
      <c r="DA255" s="582"/>
      <c r="DB255" s="582">
        <v>1805</v>
      </c>
      <c r="DC255" s="582"/>
      <c r="DD255" s="582"/>
      <c r="DE255" s="582">
        <v>1805</v>
      </c>
      <c r="DF255" s="582">
        <f>DJ255+DL255+DN255+DO255</f>
        <v>1805</v>
      </c>
      <c r="DG255" s="582"/>
      <c r="DH255" s="582"/>
      <c r="DI255" s="582"/>
      <c r="DJ255" s="582">
        <v>1805</v>
      </c>
      <c r="DK255" s="582"/>
      <c r="DL255" s="582"/>
      <c r="DM255" s="582"/>
      <c r="DN255" s="582"/>
      <c r="DO255" s="582"/>
      <c r="DP255" s="582"/>
      <c r="DQ255" s="582">
        <v>0</v>
      </c>
      <c r="DR255" s="582">
        <v>0</v>
      </c>
      <c r="DS255" s="582">
        <v>0</v>
      </c>
      <c r="DT255" s="582"/>
      <c r="DU255" s="582"/>
      <c r="DV255" s="582"/>
      <c r="DW255" s="582"/>
      <c r="DX255" s="582">
        <v>1805</v>
      </c>
      <c r="DY255" s="582"/>
      <c r="DZ255" s="582"/>
      <c r="EA255" s="582"/>
      <c r="EB255" s="582"/>
      <c r="EC255" s="582"/>
      <c r="ED255" s="582">
        <f>CQ255*1.18+DB255-DC255-DF255</f>
        <v>0</v>
      </c>
      <c r="EE255" s="582"/>
      <c r="EF255" s="582"/>
      <c r="EG255" s="582">
        <f>EH255+EI255+EJ255+EK255</f>
        <v>0</v>
      </c>
      <c r="EH255" s="582">
        <f>EI255+EJ255+EK255+EL255</f>
        <v>0</v>
      </c>
      <c r="EI255" s="619"/>
      <c r="EJ255" s="582"/>
      <c r="EK255" s="582"/>
      <c r="EL255" s="582"/>
      <c r="EM255" s="582">
        <v>0</v>
      </c>
      <c r="EN255" s="582">
        <v>0</v>
      </c>
      <c r="EO255" s="582">
        <v>0</v>
      </c>
      <c r="EP255" s="582">
        <v>0</v>
      </c>
      <c r="EQ255" s="582"/>
      <c r="ER255" s="582">
        <f>CK255+CQ255-EH255</f>
        <v>2118.6440677966102</v>
      </c>
      <c r="ES255" s="584"/>
      <c r="ET255" s="585">
        <f>CQ255*0.18</f>
        <v>0</v>
      </c>
      <c r="EU255" s="582">
        <f>EH255*0.18</f>
        <v>0</v>
      </c>
      <c r="EV255" s="582"/>
      <c r="EW255" s="587">
        <f>CQ255/$CQ$6</f>
        <v>0</v>
      </c>
      <c r="EX255" s="582">
        <f>SUMIF(GT255,$GT$13,CQ255)</f>
        <v>0</v>
      </c>
      <c r="EY255" s="582">
        <f>SUMIF(GT255,$GT$101,CQ255)</f>
        <v>0</v>
      </c>
      <c r="EZ255" s="582">
        <f>SUMIF(GT255,$GT$101,CQ255)</f>
        <v>0</v>
      </c>
      <c r="FA255" s="582">
        <v>0</v>
      </c>
      <c r="FB255" s="582">
        <f>SUMIF(GT255,$GT$129,CQ255)</f>
        <v>0</v>
      </c>
      <c r="FC255" s="582"/>
      <c r="FD255" s="582">
        <f>SUMIF(GT255,$GT$104,CQ255)</f>
        <v>0</v>
      </c>
      <c r="FE255" s="582"/>
      <c r="FF255" s="582">
        <f>SUMIF(GT255,$GT$202,CQ255)</f>
        <v>0</v>
      </c>
      <c r="FG255" s="582"/>
      <c r="FH255" s="582"/>
      <c r="FI255" s="582"/>
      <c r="FJ255" s="582"/>
      <c r="FK255" s="582">
        <f>SUMIF(GU255,$GU$13,DF255)</f>
        <v>0</v>
      </c>
      <c r="FL255" s="582">
        <f>SUMIF(GU255,$GU$101,DF255)</f>
        <v>0</v>
      </c>
      <c r="FM255" s="582">
        <f>SUMIF(GU255,$GU$102,DF255)</f>
        <v>0</v>
      </c>
      <c r="FN255" s="582">
        <f>SUMIF(GU255,$GU$16,DF255)</f>
        <v>1805</v>
      </c>
      <c r="FO255" s="582">
        <f>SUMIF(GU255,$GU$129,DF255)</f>
        <v>0</v>
      </c>
      <c r="FP255" s="582"/>
      <c r="FQ255" s="582">
        <f>SUMIF(GU255,$GU$97,DF255)</f>
        <v>0</v>
      </c>
      <c r="FR255" s="582"/>
      <c r="FS255" s="582">
        <f>SUMIF(GU255,$GU$205,DF255)</f>
        <v>0</v>
      </c>
      <c r="FT255" s="582"/>
      <c r="FU255" s="582"/>
      <c r="FV255" s="582"/>
      <c r="FW255" s="582"/>
      <c r="FX255" s="582"/>
      <c r="FY255" s="582"/>
      <c r="FZ255" s="582"/>
      <c r="GA255" s="582"/>
      <c r="GB255" s="582"/>
      <c r="GC255" s="582"/>
      <c r="GD255" s="582"/>
      <c r="GE255" s="582"/>
      <c r="GF255" s="599"/>
      <c r="GG255" s="582"/>
      <c r="GH255" s="582"/>
      <c r="GI255" s="582"/>
      <c r="GJ255" s="582"/>
      <c r="GK255" s="581"/>
      <c r="GL255" s="581"/>
      <c r="GM255" s="581" t="s">
        <v>497</v>
      </c>
      <c r="GN255" s="618"/>
      <c r="GO255" s="591"/>
      <c r="GP255" s="809" t="s">
        <v>1062</v>
      </c>
      <c r="GQ255" s="685"/>
      <c r="GR255" s="1002"/>
      <c r="GS255" s="813" t="s">
        <v>409</v>
      </c>
      <c r="GT255" s="811">
        <v>4</v>
      </c>
      <c r="GU255" s="811">
        <v>4</v>
      </c>
      <c r="GV255" s="590"/>
      <c r="GW255" s="590"/>
      <c r="GX255" s="312">
        <v>2</v>
      </c>
      <c r="GY255" s="590"/>
      <c r="GZ255" s="590"/>
      <c r="HA255" s="812">
        <f>IF(GW255=1,AG255,0)</f>
        <v>0</v>
      </c>
      <c r="HB255" s="809">
        <f>IF(GW255=1,EH255,0)</f>
        <v>0</v>
      </c>
      <c r="HC255" s="811">
        <f>IF(GX255=2,AH255,0)</f>
        <v>0</v>
      </c>
      <c r="HD255" s="809">
        <f>IF(GX255=2,EH255,0)</f>
        <v>0</v>
      </c>
      <c r="HE255" s="812">
        <f>IF(GY255=3,AG255,0)</f>
        <v>0</v>
      </c>
      <c r="HF255" s="809">
        <f>IF(GY255=3,EH255,0)</f>
        <v>0</v>
      </c>
      <c r="HG255" s="811">
        <f>IF(GZ255=4,AH255,0)</f>
        <v>0</v>
      </c>
      <c r="HH255" s="809">
        <f>IF(GZ255=4,EH255,0)</f>
        <v>0</v>
      </c>
      <c r="HI255" s="591">
        <f t="shared" si="458"/>
        <v>0</v>
      </c>
      <c r="HL255" s="1019">
        <f t="shared" si="457"/>
        <v>0</v>
      </c>
    </row>
    <row r="256" spans="1:256" s="592" customFormat="1" ht="120" outlineLevel="1">
      <c r="A256" s="578" t="s">
        <v>387</v>
      </c>
      <c r="B256" s="621"/>
      <c r="C256" s="580">
        <v>183</v>
      </c>
      <c r="D256" s="580"/>
      <c r="E256" s="580"/>
      <c r="F256" s="271" t="s">
        <v>330</v>
      </c>
      <c r="G256" s="270"/>
      <c r="H256" s="270"/>
      <c r="I256" s="270"/>
      <c r="J256" s="581">
        <v>2011</v>
      </c>
      <c r="K256" s="581">
        <v>2011</v>
      </c>
      <c r="L256" s="582"/>
      <c r="M256" s="582"/>
      <c r="N256" s="582"/>
      <c r="O256" s="582"/>
      <c r="P256" s="273"/>
      <c r="Q256" s="273"/>
      <c r="R256" s="273" t="s">
        <v>1329</v>
      </c>
      <c r="S256" s="273" t="s">
        <v>786</v>
      </c>
      <c r="T256" s="273" t="s">
        <v>1335</v>
      </c>
      <c r="U256" s="582"/>
      <c r="V256" s="582"/>
      <c r="W256" s="582"/>
      <c r="X256" s="582"/>
      <c r="Y256" s="583"/>
      <c r="Z256" s="582"/>
      <c r="AA256" s="582"/>
      <c r="AB256" s="582"/>
      <c r="AC256" s="583"/>
      <c r="AD256" s="583"/>
      <c r="AE256" s="583"/>
      <c r="AF256" s="583"/>
      <c r="AG256" s="582">
        <f t="shared" si="576"/>
        <v>0</v>
      </c>
      <c r="AH256" s="582">
        <f t="shared" si="576"/>
        <v>0</v>
      </c>
      <c r="AI256" s="582">
        <f t="shared" si="576"/>
        <v>0</v>
      </c>
      <c r="AJ256" s="582">
        <f t="shared" si="576"/>
        <v>0</v>
      </c>
      <c r="AK256" s="582">
        <f>IF(EI256,Y256,0)</f>
        <v>0</v>
      </c>
      <c r="AL256" s="582">
        <f>IF(EI256,AH256,0)</f>
        <v>0</v>
      </c>
      <c r="AM256" s="582"/>
      <c r="AN256" s="582"/>
      <c r="AO256" s="582">
        <f>IF(EJ256,Y256,0)</f>
        <v>0</v>
      </c>
      <c r="AP256" s="582">
        <f>IF(EJ256,AH256,0)</f>
        <v>0</v>
      </c>
      <c r="AQ256" s="582"/>
      <c r="AR256" s="582"/>
      <c r="AS256" s="582">
        <f>IF(EK256,Y256,0)</f>
        <v>0</v>
      </c>
      <c r="AT256" s="582">
        <f>IF(EK256,AH256,0)</f>
        <v>0</v>
      </c>
      <c r="AU256" s="582"/>
      <c r="AV256" s="582"/>
      <c r="AW256" s="582">
        <f>IF(EL256,Y256,0)</f>
        <v>0</v>
      </c>
      <c r="AX256" s="582">
        <f>IF(EL256,AH256,0)</f>
        <v>0</v>
      </c>
      <c r="AY256" s="582"/>
      <c r="AZ256" s="582"/>
      <c r="BA256" s="582"/>
      <c r="BB256" s="582"/>
      <c r="BC256" s="582"/>
      <c r="BD256" s="582"/>
      <c r="BE256" s="582"/>
      <c r="BF256" s="582"/>
      <c r="BG256" s="582"/>
      <c r="BH256" s="582"/>
      <c r="BI256" s="582">
        <v>0</v>
      </c>
      <c r="BJ256" s="582">
        <v>0</v>
      </c>
      <c r="BK256" s="582"/>
      <c r="BL256" s="582"/>
      <c r="BM256" s="582"/>
      <c r="BN256" s="582"/>
      <c r="BO256" s="582"/>
      <c r="BP256" s="582"/>
      <c r="BQ256" s="582"/>
      <c r="BR256" s="582"/>
      <c r="BS256" s="582"/>
      <c r="BT256" s="582"/>
      <c r="BU256" s="582">
        <f>BV256+BW256+BX256+BY256</f>
        <v>45000</v>
      </c>
      <c r="BV256" s="582">
        <v>45000</v>
      </c>
      <c r="BW256" s="582">
        <v>0</v>
      </c>
      <c r="BX256" s="582">
        <v>0</v>
      </c>
      <c r="BY256" s="582">
        <v>0</v>
      </c>
      <c r="BZ256" s="582"/>
      <c r="CA256" s="582"/>
      <c r="CB256" s="582"/>
      <c r="CC256" s="581" t="s">
        <v>425</v>
      </c>
      <c r="CD256" s="582"/>
      <c r="CE256" s="582"/>
      <c r="CF256" s="581"/>
      <c r="CG256" s="581"/>
      <c r="CH256" s="582"/>
      <c r="CI256" s="582"/>
      <c r="CJ256" s="582"/>
      <c r="CK256" s="582"/>
      <c r="CL256" s="582"/>
      <c r="CM256" s="582"/>
      <c r="CN256" s="582">
        <v>45000</v>
      </c>
      <c r="CO256" s="582"/>
      <c r="CP256" s="582">
        <v>45000</v>
      </c>
      <c r="CQ256" s="582">
        <f>CR256+CS256+CT256+CU256</f>
        <v>45000</v>
      </c>
      <c r="CR256" s="582">
        <v>0</v>
      </c>
      <c r="CS256" s="582">
        <v>15000</v>
      </c>
      <c r="CT256" s="582">
        <v>15000</v>
      </c>
      <c r="CU256" s="582">
        <v>15000</v>
      </c>
      <c r="CV256" s="582">
        <v>1500</v>
      </c>
      <c r="CW256" s="582">
        <v>4500</v>
      </c>
      <c r="CX256" s="582">
        <v>9000</v>
      </c>
      <c r="CY256" s="809">
        <f>CL256</f>
        <v>0</v>
      </c>
      <c r="CZ256" s="582"/>
      <c r="DA256" s="582"/>
      <c r="DB256" s="582"/>
      <c r="DC256" s="582"/>
      <c r="DD256" s="582"/>
      <c r="DE256" s="582">
        <v>53100</v>
      </c>
      <c r="DF256" s="582">
        <f>DJ256+DL256+DN256+DO256</f>
        <v>53100</v>
      </c>
      <c r="DG256" s="582"/>
      <c r="DH256" s="582"/>
      <c r="DI256" s="582"/>
      <c r="DJ256" s="582">
        <v>0</v>
      </c>
      <c r="DK256" s="582"/>
      <c r="DL256" s="582">
        <v>17700</v>
      </c>
      <c r="DM256" s="582"/>
      <c r="DN256" s="582">
        <v>17700</v>
      </c>
      <c r="DO256" s="582">
        <v>17700</v>
      </c>
      <c r="DP256" s="582"/>
      <c r="DQ256" s="582">
        <v>1770</v>
      </c>
      <c r="DR256" s="582">
        <v>5310</v>
      </c>
      <c r="DS256" s="582">
        <v>10620</v>
      </c>
      <c r="DT256" s="582"/>
      <c r="DU256" s="582"/>
      <c r="DV256" s="582"/>
      <c r="DW256" s="582"/>
      <c r="DX256" s="582"/>
      <c r="DY256" s="582"/>
      <c r="DZ256" s="582"/>
      <c r="EA256" s="582"/>
      <c r="EB256" s="582"/>
      <c r="EC256" s="582"/>
      <c r="ED256" s="582">
        <f>CQ256*1.18+DB256-DC256-DF256</f>
        <v>0</v>
      </c>
      <c r="EE256" s="582"/>
      <c r="EF256" s="582"/>
      <c r="EG256" s="582">
        <v>0</v>
      </c>
      <c r="EH256" s="582">
        <f>EI256+EJ256+EK256+EL256</f>
        <v>0</v>
      </c>
      <c r="EI256" s="582">
        <v>0</v>
      </c>
      <c r="EJ256" s="582">
        <v>0</v>
      </c>
      <c r="EK256" s="582">
        <v>0</v>
      </c>
      <c r="EL256" s="582">
        <v>0</v>
      </c>
      <c r="EM256" s="582">
        <v>0</v>
      </c>
      <c r="EN256" s="582">
        <v>0</v>
      </c>
      <c r="EO256" s="582">
        <v>0</v>
      </c>
      <c r="EP256" s="582"/>
      <c r="EQ256" s="582"/>
      <c r="ER256" s="582">
        <f>CK256+CQ256-EH256</f>
        <v>45000</v>
      </c>
      <c r="ES256" s="584"/>
      <c r="ET256" s="585">
        <f>CQ256*0.18</f>
        <v>8100</v>
      </c>
      <c r="EU256" s="582">
        <f>EH256*0.18</f>
        <v>0</v>
      </c>
      <c r="EV256" s="582"/>
      <c r="EW256" s="587">
        <f>CQ256/$CQ$6</f>
        <v>4.9115248197113262E-3</v>
      </c>
      <c r="EX256" s="582">
        <f>SUMIF(GT256,$GT$13,CQ256)</f>
        <v>0</v>
      </c>
      <c r="EY256" s="582">
        <f>SUMIF(GT256,$GT$101,CQ256)</f>
        <v>0</v>
      </c>
      <c r="EZ256" s="582">
        <f>SUMIF(GT256,$GT$101,CQ256)</f>
        <v>0</v>
      </c>
      <c r="FA256" s="582">
        <f>SUMIF(GT256,$GT$16,CQ256)</f>
        <v>0</v>
      </c>
      <c r="FB256" s="582">
        <f>SUMIF(GT256,$GT$129,CQ256)</f>
        <v>0</v>
      </c>
      <c r="FC256" s="582"/>
      <c r="FD256" s="582">
        <f>SUMIF(GT256,$GT$104,CQ256)</f>
        <v>0</v>
      </c>
      <c r="FE256" s="582"/>
      <c r="FF256" s="582">
        <f>SUMIF(GT256,$GT$202,CQ256)</f>
        <v>45000</v>
      </c>
      <c r="FG256" s="582"/>
      <c r="FH256" s="582"/>
      <c r="FI256" s="582"/>
      <c r="FJ256" s="582"/>
      <c r="FK256" s="582">
        <f>SUMIF(GU256,$GU$13,DF256)</f>
        <v>0</v>
      </c>
      <c r="FL256" s="582">
        <f>SUMIF(GU256,$GU$101,DF256)</f>
        <v>0</v>
      </c>
      <c r="FM256" s="582">
        <f>SUMIF(GU256,$GU$102,DF256)</f>
        <v>0</v>
      </c>
      <c r="FN256" s="582">
        <f>SUMIF(GU256,$GU$16,DF256)</f>
        <v>0</v>
      </c>
      <c r="FO256" s="582">
        <f>SUMIF(GU256,$GU$129,DF256)</f>
        <v>0</v>
      </c>
      <c r="FP256" s="582"/>
      <c r="FQ256" s="582">
        <f>SUMIF(GU256,$GU$97,DF256)</f>
        <v>0</v>
      </c>
      <c r="FR256" s="582"/>
      <c r="FS256" s="582">
        <f>SUMIF(GU256,$GU$205,DF256)</f>
        <v>53100</v>
      </c>
      <c r="FT256" s="582"/>
      <c r="FU256" s="582"/>
      <c r="FV256" s="582"/>
      <c r="FW256" s="582"/>
      <c r="FX256" s="582"/>
      <c r="FY256" s="581"/>
      <c r="FZ256" s="582"/>
      <c r="GA256" s="582"/>
      <c r="GB256" s="582"/>
      <c r="GC256" s="582"/>
      <c r="GD256" s="582"/>
      <c r="GE256" s="582"/>
      <c r="GF256" s="599"/>
      <c r="GG256" s="582"/>
      <c r="GH256" s="582"/>
      <c r="GI256" s="582"/>
      <c r="GJ256" s="582"/>
      <c r="GK256" s="581"/>
      <c r="GL256" s="581"/>
      <c r="GM256" s="581"/>
      <c r="GN256" s="589"/>
      <c r="GO256" s="809"/>
      <c r="GP256" s="809" t="s">
        <v>440</v>
      </c>
      <c r="GQ256" s="685"/>
      <c r="GR256" s="1002"/>
      <c r="GS256" s="590"/>
      <c r="GT256" s="811">
        <v>10</v>
      </c>
      <c r="GU256" s="811">
        <v>10</v>
      </c>
      <c r="GV256" s="590"/>
      <c r="GW256" s="590"/>
      <c r="GX256" s="590"/>
      <c r="GY256" s="590"/>
      <c r="GZ256" s="590"/>
      <c r="HA256" s="812">
        <f>IF(GW256=1,AG256,0)</f>
        <v>0</v>
      </c>
      <c r="HB256" s="809">
        <f>IF(GW256=1,EH256,0)</f>
        <v>0</v>
      </c>
      <c r="HC256" s="811">
        <f>IF(GX256=2,AH256,0)</f>
        <v>0</v>
      </c>
      <c r="HD256" s="809">
        <f>IF(GX256=2,EH256,0)</f>
        <v>0</v>
      </c>
      <c r="HE256" s="812">
        <f>IF(GY256=3,AG256,0)</f>
        <v>0</v>
      </c>
      <c r="HF256" s="809">
        <f>IF(GY256=3,EH256,0)</f>
        <v>0</v>
      </c>
      <c r="HG256" s="811">
        <f>IF(GZ256=4,AH256,0)</f>
        <v>0</v>
      </c>
      <c r="HH256" s="809">
        <f>IF(GZ256=4,EH256,0)</f>
        <v>0</v>
      </c>
      <c r="HI256" s="591">
        <f>Y256-HA256-HE256</f>
        <v>0</v>
      </c>
      <c r="HL256" s="688">
        <f>EG256-EH256</f>
        <v>0</v>
      </c>
    </row>
    <row r="257" spans="1:220" s="592" customFormat="1" ht="24" outlineLevel="1">
      <c r="A257" s="578" t="s">
        <v>386</v>
      </c>
      <c r="B257" s="621"/>
      <c r="C257" s="580">
        <v>184</v>
      </c>
      <c r="D257" s="580"/>
      <c r="E257" s="580"/>
      <c r="F257" s="271" t="s">
        <v>331</v>
      </c>
      <c r="G257" s="270"/>
      <c r="H257" s="270"/>
      <c r="I257" s="270"/>
      <c r="J257" s="581">
        <v>2010</v>
      </c>
      <c r="K257" s="581">
        <v>2010</v>
      </c>
      <c r="L257" s="582"/>
      <c r="M257" s="582"/>
      <c r="N257" s="582"/>
      <c r="O257" s="582"/>
      <c r="P257" s="273"/>
      <c r="Q257" s="273"/>
      <c r="R257" s="273"/>
      <c r="S257" s="273"/>
      <c r="T257" s="273"/>
      <c r="U257" s="582"/>
      <c r="V257" s="582"/>
      <c r="W257" s="582"/>
      <c r="X257" s="582"/>
      <c r="Y257" s="583"/>
      <c r="Z257" s="582"/>
      <c r="AA257" s="582"/>
      <c r="AB257" s="582"/>
      <c r="AC257" s="583"/>
      <c r="AD257" s="583"/>
      <c r="AE257" s="583"/>
      <c r="AF257" s="583"/>
      <c r="AG257" s="582">
        <f t="shared" si="576"/>
        <v>0</v>
      </c>
      <c r="AH257" s="582">
        <f t="shared" si="576"/>
        <v>0</v>
      </c>
      <c r="AI257" s="582">
        <f t="shared" si="576"/>
        <v>0</v>
      </c>
      <c r="AJ257" s="582">
        <f t="shared" si="576"/>
        <v>0</v>
      </c>
      <c r="AK257" s="582">
        <f>IF(EI257,Y257,0)</f>
        <v>0</v>
      </c>
      <c r="AL257" s="582">
        <f>IF(EI257,AH257,0)</f>
        <v>0</v>
      </c>
      <c r="AM257" s="582"/>
      <c r="AN257" s="582"/>
      <c r="AO257" s="582">
        <f>IF(EJ257,Y257,0)</f>
        <v>0</v>
      </c>
      <c r="AP257" s="582">
        <f>IF(EJ257,AH257,0)</f>
        <v>0</v>
      </c>
      <c r="AQ257" s="582"/>
      <c r="AR257" s="582"/>
      <c r="AS257" s="582">
        <f>IF(EK257,Y257,0)</f>
        <v>0</v>
      </c>
      <c r="AT257" s="582">
        <f>IF(EK257,AH257,0)</f>
        <v>0</v>
      </c>
      <c r="AU257" s="582"/>
      <c r="AV257" s="582"/>
      <c r="AW257" s="582">
        <f>IF(EL257,Y257,0)</f>
        <v>0</v>
      </c>
      <c r="AX257" s="582">
        <f>IF(EL257,AH257,0)</f>
        <v>0</v>
      </c>
      <c r="AY257" s="582"/>
      <c r="AZ257" s="582"/>
      <c r="BA257" s="582"/>
      <c r="BB257" s="582"/>
      <c r="BC257" s="582"/>
      <c r="BD257" s="582"/>
      <c r="BE257" s="582"/>
      <c r="BF257" s="582"/>
      <c r="BG257" s="582"/>
      <c r="BH257" s="582"/>
      <c r="BI257" s="582">
        <v>0</v>
      </c>
      <c r="BJ257" s="582">
        <v>0</v>
      </c>
      <c r="BK257" s="582"/>
      <c r="BL257" s="582"/>
      <c r="BM257" s="582"/>
      <c r="BN257" s="582"/>
      <c r="BO257" s="582"/>
      <c r="BP257" s="582"/>
      <c r="BQ257" s="582"/>
      <c r="BR257" s="582"/>
      <c r="BS257" s="582"/>
      <c r="BT257" s="582"/>
      <c r="BU257" s="582">
        <f>BV257+BW257+BX257+BY257</f>
        <v>4500</v>
      </c>
      <c r="BV257" s="582">
        <v>4500</v>
      </c>
      <c r="BW257" s="582">
        <v>0</v>
      </c>
      <c r="BX257" s="582">
        <v>0</v>
      </c>
      <c r="BY257" s="582">
        <v>0</v>
      </c>
      <c r="BZ257" s="582">
        <v>4500</v>
      </c>
      <c r="CA257" s="582"/>
      <c r="CB257" s="582"/>
      <c r="CC257" s="581" t="s">
        <v>425</v>
      </c>
      <c r="CD257" s="582"/>
      <c r="CE257" s="582"/>
      <c r="CF257" s="581"/>
      <c r="CG257" s="581"/>
      <c r="CH257" s="582"/>
      <c r="CI257" s="582"/>
      <c r="CJ257" s="582"/>
      <c r="CK257" s="582"/>
      <c r="CL257" s="582"/>
      <c r="CM257" s="582">
        <v>4500</v>
      </c>
      <c r="CN257" s="582">
        <v>4500</v>
      </c>
      <c r="CO257" s="582"/>
      <c r="CP257" s="582">
        <v>4500</v>
      </c>
      <c r="CQ257" s="582">
        <f>CR257+CS257+CT257+CU257</f>
        <v>4500</v>
      </c>
      <c r="CR257" s="582">
        <v>0</v>
      </c>
      <c r="CS257" s="582">
        <v>900</v>
      </c>
      <c r="CT257" s="582">
        <v>1350</v>
      </c>
      <c r="CU257" s="582">
        <v>2250</v>
      </c>
      <c r="CV257" s="582">
        <v>225</v>
      </c>
      <c r="CW257" s="582">
        <v>675</v>
      </c>
      <c r="CX257" s="582">
        <v>1350</v>
      </c>
      <c r="CY257" s="809">
        <f>CL257</f>
        <v>0</v>
      </c>
      <c r="CZ257" s="582"/>
      <c r="DA257" s="582"/>
      <c r="DB257" s="582"/>
      <c r="DC257" s="582"/>
      <c r="DD257" s="582"/>
      <c r="DE257" s="582">
        <v>5310</v>
      </c>
      <c r="DF257" s="582">
        <f>DJ257+DL257+DN257+DO257</f>
        <v>5310</v>
      </c>
      <c r="DG257" s="582"/>
      <c r="DH257" s="582"/>
      <c r="DI257" s="582"/>
      <c r="DJ257" s="582">
        <v>0</v>
      </c>
      <c r="DK257" s="582"/>
      <c r="DL257" s="582">
        <v>1062</v>
      </c>
      <c r="DM257" s="582"/>
      <c r="DN257" s="582">
        <v>1593</v>
      </c>
      <c r="DO257" s="582">
        <v>2655</v>
      </c>
      <c r="DP257" s="582"/>
      <c r="DQ257" s="582">
        <v>265.5</v>
      </c>
      <c r="DR257" s="582">
        <v>796.5</v>
      </c>
      <c r="DS257" s="582">
        <v>1593</v>
      </c>
      <c r="DT257" s="582"/>
      <c r="DU257" s="582"/>
      <c r="DV257" s="582"/>
      <c r="DW257" s="582"/>
      <c r="DX257" s="582"/>
      <c r="DY257" s="582"/>
      <c r="DZ257" s="582"/>
      <c r="EA257" s="582"/>
      <c r="EB257" s="582"/>
      <c r="EC257" s="582"/>
      <c r="ED257" s="582">
        <f>CQ257*1.18+DB257-DC257-DF257</f>
        <v>0</v>
      </c>
      <c r="EE257" s="582"/>
      <c r="EF257" s="582"/>
      <c r="EG257" s="582">
        <v>0</v>
      </c>
      <c r="EH257" s="582">
        <f>EI257+EJ257+EK257+EL257</f>
        <v>0</v>
      </c>
      <c r="EI257" s="582"/>
      <c r="EJ257" s="582"/>
      <c r="EK257" s="582"/>
      <c r="EL257" s="582">
        <v>0</v>
      </c>
      <c r="EM257" s="582">
        <v>0</v>
      </c>
      <c r="EN257" s="582">
        <v>0</v>
      </c>
      <c r="EO257" s="582">
        <v>0</v>
      </c>
      <c r="EP257" s="582"/>
      <c r="EQ257" s="582"/>
      <c r="ER257" s="582">
        <f>CK257+CQ257-EH257</f>
        <v>4500</v>
      </c>
      <c r="ES257" s="584"/>
      <c r="ET257" s="585">
        <f>CQ257*0.18</f>
        <v>810</v>
      </c>
      <c r="EU257" s="582">
        <f>EH257*0.18</f>
        <v>0</v>
      </c>
      <c r="EV257" s="582"/>
      <c r="EW257" s="587">
        <f>CQ257/$CQ$6</f>
        <v>4.9115248197113262E-4</v>
      </c>
      <c r="EX257" s="582">
        <f>SUMIF(GT257,$GT$13,CQ257)</f>
        <v>0</v>
      </c>
      <c r="EY257" s="582">
        <f>SUMIF(GT257,$GT$101,CQ257)</f>
        <v>0</v>
      </c>
      <c r="EZ257" s="582">
        <f>SUMIF(GT257,$GT$101,CQ257)</f>
        <v>0</v>
      </c>
      <c r="FA257" s="582">
        <f>SUMIF(GT257,$GT$16,CQ257)</f>
        <v>0</v>
      </c>
      <c r="FB257" s="582">
        <f>SUMIF(GT257,$GT$129,CQ257)</f>
        <v>0</v>
      </c>
      <c r="FC257" s="582"/>
      <c r="FD257" s="582">
        <f>SUMIF(GT257,$GT$104,CQ257)</f>
        <v>4500</v>
      </c>
      <c r="FE257" s="582"/>
      <c r="FF257" s="582">
        <f>SUMIF(GT257,$GT$202,CQ257)</f>
        <v>0</v>
      </c>
      <c r="FG257" s="582"/>
      <c r="FH257" s="582"/>
      <c r="FI257" s="582"/>
      <c r="FJ257" s="582"/>
      <c r="FK257" s="582">
        <f>SUMIF(GU257,$GU$13,DF257)</f>
        <v>0</v>
      </c>
      <c r="FL257" s="582">
        <f>SUMIF(GU257,$GU$101,DF257)</f>
        <v>0</v>
      </c>
      <c r="FM257" s="582">
        <f>SUMIF(GU257,$GU$102,DF257)</f>
        <v>0</v>
      </c>
      <c r="FN257" s="582">
        <f>SUMIF(GU257,$GU$16,DF257)</f>
        <v>0</v>
      </c>
      <c r="FO257" s="582">
        <f>SUMIF(GU257,$GU$129,DF257)</f>
        <v>0</v>
      </c>
      <c r="FP257" s="582"/>
      <c r="FQ257" s="582">
        <f>SUMIF(GU257,$GU$97,DF257)</f>
        <v>5310</v>
      </c>
      <c r="FR257" s="582"/>
      <c r="FS257" s="582">
        <f>SUMIF(GU257,$GU$205,DF257)</f>
        <v>0</v>
      </c>
      <c r="FT257" s="582"/>
      <c r="FU257" s="582"/>
      <c r="FV257" s="582"/>
      <c r="FW257" s="582"/>
      <c r="FX257" s="582"/>
      <c r="FY257" s="581" t="s">
        <v>459</v>
      </c>
      <c r="FZ257" s="582"/>
      <c r="GA257" s="582"/>
      <c r="GB257" s="582"/>
      <c r="GC257" s="582"/>
      <c r="GD257" s="582"/>
      <c r="GE257" s="582"/>
      <c r="GF257" s="599"/>
      <c r="GG257" s="582"/>
      <c r="GH257" s="582"/>
      <c r="GI257" s="582" t="s">
        <v>417</v>
      </c>
      <c r="GJ257" s="582"/>
      <c r="GK257" s="581"/>
      <c r="GL257" s="581"/>
      <c r="GM257" s="581"/>
      <c r="GN257" s="589"/>
      <c r="GO257" s="809"/>
      <c r="GP257" s="809" t="s">
        <v>440</v>
      </c>
      <c r="GQ257" s="685"/>
      <c r="GR257" s="1002"/>
      <c r="GS257" s="590"/>
      <c r="GT257" s="811">
        <v>18</v>
      </c>
      <c r="GU257" s="811">
        <v>18</v>
      </c>
      <c r="GV257" s="811" t="s">
        <v>1166</v>
      </c>
      <c r="GW257" s="590"/>
      <c r="GX257" s="590"/>
      <c r="GY257" s="590"/>
      <c r="GZ257" s="590"/>
      <c r="HA257" s="812">
        <f>IF(GW257=1,AG257,0)</f>
        <v>0</v>
      </c>
      <c r="HB257" s="809">
        <f>IF(GW257=1,EH257,0)</f>
        <v>0</v>
      </c>
      <c r="HC257" s="811">
        <f>IF(GX257=2,AH257,0)</f>
        <v>0</v>
      </c>
      <c r="HD257" s="809">
        <f>IF(GX257=2,EH257,0)</f>
        <v>0</v>
      </c>
      <c r="HE257" s="812">
        <f>IF(GY257=3,AG257,0)</f>
        <v>0</v>
      </c>
      <c r="HF257" s="809">
        <f>IF(GY257=3,EH257,0)</f>
        <v>0</v>
      </c>
      <c r="HG257" s="811">
        <f>IF(GZ257=4,AH257,0)</f>
        <v>0</v>
      </c>
      <c r="HH257" s="809">
        <f>IF(GZ257=4,EH257,0)</f>
        <v>0</v>
      </c>
      <c r="HI257" s="591">
        <f t="shared" si="458"/>
        <v>0</v>
      </c>
      <c r="HL257" s="688">
        <f t="shared" si="457"/>
        <v>0</v>
      </c>
    </row>
    <row r="258" spans="1:220" s="576" customFormat="1">
      <c r="A258" s="550">
        <v>0</v>
      </c>
      <c r="B258" s="558" t="s">
        <v>827</v>
      </c>
      <c r="C258" s="574"/>
      <c r="D258" s="574"/>
      <c r="E258" s="574"/>
      <c r="F258" s="269" t="s">
        <v>813</v>
      </c>
      <c r="G258" s="577"/>
      <c r="H258" s="577"/>
      <c r="I258" s="577"/>
      <c r="J258" s="565"/>
      <c r="K258" s="565"/>
      <c r="L258" s="566"/>
      <c r="M258" s="566"/>
      <c r="N258" s="566"/>
      <c r="O258" s="566"/>
      <c r="P258" s="577"/>
      <c r="Q258" s="577"/>
      <c r="R258" s="577"/>
      <c r="S258" s="577"/>
      <c r="T258" s="577"/>
      <c r="U258" s="566">
        <f t="shared" ref="U258:AZ258" si="577">U259+U262+U263+U264+U265+U266+U267+U268</f>
        <v>0</v>
      </c>
      <c r="V258" s="566">
        <f t="shared" si="577"/>
        <v>0</v>
      </c>
      <c r="W258" s="566">
        <f t="shared" si="577"/>
        <v>0</v>
      </c>
      <c r="X258" s="566">
        <f t="shared" si="577"/>
        <v>0</v>
      </c>
      <c r="Y258" s="567">
        <f t="shared" si="577"/>
        <v>0</v>
      </c>
      <c r="Z258" s="566">
        <f t="shared" si="577"/>
        <v>0</v>
      </c>
      <c r="AA258" s="566">
        <f t="shared" si="577"/>
        <v>0</v>
      </c>
      <c r="AB258" s="566">
        <f t="shared" si="577"/>
        <v>0</v>
      </c>
      <c r="AC258" s="567">
        <f>AC259+AC262+AC263+AC264+AC265+AC266+AC267+AC268</f>
        <v>0</v>
      </c>
      <c r="AD258" s="567">
        <f>AD259+AD262+AD263+AD264+AD265+AD266+AD267+AD268</f>
        <v>0</v>
      </c>
      <c r="AE258" s="567">
        <f>AE259+AE262+AE263+AE264+AE265+AE266+AE267+AE268</f>
        <v>0</v>
      </c>
      <c r="AF258" s="567">
        <f>AF259+AF262+AF263+AF264+AF265+AF266+AF267+AF268</f>
        <v>0</v>
      </c>
      <c r="AG258" s="566">
        <f t="shared" si="577"/>
        <v>0</v>
      </c>
      <c r="AH258" s="566">
        <f t="shared" si="577"/>
        <v>0</v>
      </c>
      <c r="AI258" s="566">
        <f t="shared" si="577"/>
        <v>0</v>
      </c>
      <c r="AJ258" s="566">
        <f t="shared" si="577"/>
        <v>0</v>
      </c>
      <c r="AK258" s="566">
        <f t="shared" si="577"/>
        <v>0</v>
      </c>
      <c r="AL258" s="566">
        <f t="shared" si="577"/>
        <v>0</v>
      </c>
      <c r="AM258" s="566">
        <f t="shared" si="577"/>
        <v>0</v>
      </c>
      <c r="AN258" s="566">
        <f t="shared" si="577"/>
        <v>0</v>
      </c>
      <c r="AO258" s="566">
        <f t="shared" si="577"/>
        <v>0</v>
      </c>
      <c r="AP258" s="566">
        <f t="shared" si="577"/>
        <v>0</v>
      </c>
      <c r="AQ258" s="566">
        <f t="shared" si="577"/>
        <v>0</v>
      </c>
      <c r="AR258" s="566">
        <f t="shared" si="577"/>
        <v>0</v>
      </c>
      <c r="AS258" s="566">
        <f t="shared" si="577"/>
        <v>0</v>
      </c>
      <c r="AT258" s="566">
        <f t="shared" si="577"/>
        <v>0</v>
      </c>
      <c r="AU258" s="566">
        <f t="shared" si="577"/>
        <v>0</v>
      </c>
      <c r="AV258" s="566">
        <f t="shared" si="577"/>
        <v>0</v>
      </c>
      <c r="AW258" s="566">
        <f t="shared" si="577"/>
        <v>0</v>
      </c>
      <c r="AX258" s="566">
        <f t="shared" si="577"/>
        <v>0</v>
      </c>
      <c r="AY258" s="566">
        <f t="shared" si="577"/>
        <v>0</v>
      </c>
      <c r="AZ258" s="566">
        <f t="shared" si="577"/>
        <v>0</v>
      </c>
      <c r="BA258" s="566">
        <f t="shared" ref="BA258:CE258" si="578">BA259+BA262+BA263+BA264+BA265+BA266+BA267+BA268</f>
        <v>0</v>
      </c>
      <c r="BB258" s="566">
        <f t="shared" si="578"/>
        <v>0</v>
      </c>
      <c r="BC258" s="566">
        <f t="shared" si="578"/>
        <v>0</v>
      </c>
      <c r="BD258" s="566">
        <f t="shared" si="578"/>
        <v>0</v>
      </c>
      <c r="BE258" s="566">
        <f t="shared" si="578"/>
        <v>0</v>
      </c>
      <c r="BF258" s="566">
        <f t="shared" si="578"/>
        <v>0</v>
      </c>
      <c r="BG258" s="566">
        <f t="shared" si="578"/>
        <v>0</v>
      </c>
      <c r="BH258" s="566">
        <f t="shared" si="578"/>
        <v>0</v>
      </c>
      <c r="BI258" s="566">
        <f t="shared" si="578"/>
        <v>0</v>
      </c>
      <c r="BJ258" s="566">
        <f t="shared" si="578"/>
        <v>0</v>
      </c>
      <c r="BK258" s="566">
        <f t="shared" si="578"/>
        <v>0</v>
      </c>
      <c r="BL258" s="566">
        <f t="shared" si="578"/>
        <v>0</v>
      </c>
      <c r="BM258" s="566">
        <f t="shared" si="578"/>
        <v>0</v>
      </c>
      <c r="BN258" s="566">
        <f t="shared" si="578"/>
        <v>0</v>
      </c>
      <c r="BO258" s="566">
        <f t="shared" si="578"/>
        <v>0</v>
      </c>
      <c r="BP258" s="566">
        <f t="shared" si="578"/>
        <v>0</v>
      </c>
      <c r="BQ258" s="566">
        <f>BQ259+BQ262+BQ263+BQ264+BQ265+BQ266+BQ267+BQ268</f>
        <v>0</v>
      </c>
      <c r="BR258" s="566">
        <f>BR259+BR262+BR263+BR264+BR265+BR266+BR267+BR268</f>
        <v>0</v>
      </c>
      <c r="BS258" s="566">
        <f>BS259+BS262+BS263+BS264+BS265+BS266+BS267+BS268</f>
        <v>0</v>
      </c>
      <c r="BT258" s="566">
        <f>BT259+BT262+BT263+BT264+BT265+BT266+BT267+BT268</f>
        <v>0</v>
      </c>
      <c r="BU258" s="566">
        <f t="shared" si="578"/>
        <v>215227.24799999999</v>
      </c>
      <c r="BV258" s="566">
        <f t="shared" si="578"/>
        <v>19405.702799999999</v>
      </c>
      <c r="BW258" s="566">
        <f t="shared" si="578"/>
        <v>28612.914451798275</v>
      </c>
      <c r="BX258" s="566">
        <f t="shared" si="578"/>
        <v>159895.97233226377</v>
      </c>
      <c r="BY258" s="566">
        <f t="shared" si="578"/>
        <v>7312.6584159379245</v>
      </c>
      <c r="BZ258" s="566">
        <f t="shared" si="578"/>
        <v>215227.24799999999</v>
      </c>
      <c r="CA258" s="566">
        <f t="shared" si="578"/>
        <v>0</v>
      </c>
      <c r="CB258" s="566">
        <f t="shared" si="578"/>
        <v>0</v>
      </c>
      <c r="CC258" s="565"/>
      <c r="CD258" s="566"/>
      <c r="CE258" s="566">
        <f t="shared" si="578"/>
        <v>-139282</v>
      </c>
      <c r="CF258" s="565"/>
      <c r="CG258" s="565"/>
      <c r="CH258" s="566"/>
      <c r="CI258" s="566"/>
      <c r="CJ258" s="566"/>
      <c r="CK258" s="566">
        <f t="shared" ref="CK258:CQ258" si="579">CK259+CK262+CK263+CK264+CK265+CK266+CK267+CK268</f>
        <v>4633.8900000000003</v>
      </c>
      <c r="CL258" s="566">
        <f t="shared" si="579"/>
        <v>0</v>
      </c>
      <c r="CM258" s="566">
        <f t="shared" si="579"/>
        <v>113984.432</v>
      </c>
      <c r="CN258" s="566">
        <f t="shared" si="579"/>
        <v>113984.00200000001</v>
      </c>
      <c r="CO258" s="566">
        <f t="shared" si="579"/>
        <v>41406.775999999991</v>
      </c>
      <c r="CP258" s="566">
        <f>CP259+CP262+CP263+CP264+CP265+CP266+CP267+CP268</f>
        <v>28761</v>
      </c>
      <c r="CQ258" s="566">
        <f t="shared" si="579"/>
        <v>28761</v>
      </c>
      <c r="CR258" s="566">
        <f t="shared" ref="CR258:EU258" si="580">CR259+CR262+CR263+CR264+CR265+CR266+CR267+CR268</f>
        <v>0</v>
      </c>
      <c r="CS258" s="566">
        <f t="shared" si="580"/>
        <v>8752.2000000000007</v>
      </c>
      <c r="CT258" s="566">
        <f t="shared" si="580"/>
        <v>10628.3</v>
      </c>
      <c r="CU258" s="566">
        <f t="shared" si="580"/>
        <v>9380.5</v>
      </c>
      <c r="CV258" s="566">
        <f t="shared" si="580"/>
        <v>938.05</v>
      </c>
      <c r="CW258" s="566">
        <f t="shared" si="580"/>
        <v>2814.15</v>
      </c>
      <c r="CX258" s="566">
        <f t="shared" si="580"/>
        <v>5628.3000000000011</v>
      </c>
      <c r="CY258" s="566">
        <f t="shared" si="580"/>
        <v>0</v>
      </c>
      <c r="CZ258" s="566">
        <f t="shared" si="580"/>
        <v>85223.432000000001</v>
      </c>
      <c r="DA258" s="566">
        <f t="shared" si="580"/>
        <v>0</v>
      </c>
      <c r="DB258" s="566">
        <f t="shared" si="580"/>
        <v>5355.62</v>
      </c>
      <c r="DC258" s="566">
        <f t="shared" si="580"/>
        <v>0</v>
      </c>
      <c r="DD258" s="566">
        <f t="shared" si="580"/>
        <v>48859.995679999993</v>
      </c>
      <c r="DE258" s="566">
        <f>DE259+DE262+DE263+DE264+DE265+DE266+DE267+DE268</f>
        <v>33937.472599999994</v>
      </c>
      <c r="DF258" s="566">
        <f t="shared" si="580"/>
        <v>33937.472599999994</v>
      </c>
      <c r="DG258" s="566">
        <f t="shared" si="580"/>
        <v>0</v>
      </c>
      <c r="DH258" s="566">
        <f t="shared" si="580"/>
        <v>0</v>
      </c>
      <c r="DI258" s="566">
        <f t="shared" si="580"/>
        <v>0</v>
      </c>
      <c r="DJ258" s="566">
        <f t="shared" si="580"/>
        <v>0</v>
      </c>
      <c r="DK258" s="566">
        <f t="shared" si="580"/>
        <v>0</v>
      </c>
      <c r="DL258" s="566">
        <f t="shared" si="580"/>
        <v>10327.49452</v>
      </c>
      <c r="DM258" s="566">
        <f>DM259+DM262+DM263+DM264+DM265+DM266+DM267+DM268</f>
        <v>0</v>
      </c>
      <c r="DN258" s="566">
        <f>DN259+DN262+DN263+DN264+DN265+DN266+DN267+DN268</f>
        <v>12541.24178</v>
      </c>
      <c r="DO258" s="566">
        <f t="shared" si="580"/>
        <v>11068.736299999999</v>
      </c>
      <c r="DP258" s="566">
        <f t="shared" si="580"/>
        <v>0</v>
      </c>
      <c r="DQ258" s="566">
        <f t="shared" si="580"/>
        <v>1106.8736299999998</v>
      </c>
      <c r="DR258" s="566">
        <f t="shared" si="580"/>
        <v>3320.6208899999997</v>
      </c>
      <c r="DS258" s="566">
        <f t="shared" si="580"/>
        <v>6641.2417799999985</v>
      </c>
      <c r="DT258" s="566">
        <f t="shared" si="580"/>
        <v>0</v>
      </c>
      <c r="DU258" s="566">
        <f t="shared" si="580"/>
        <v>0</v>
      </c>
      <c r="DV258" s="566">
        <f t="shared" si="580"/>
        <v>0</v>
      </c>
      <c r="DW258" s="566">
        <f t="shared" si="580"/>
        <v>0</v>
      </c>
      <c r="DX258" s="566">
        <f t="shared" si="580"/>
        <v>0</v>
      </c>
      <c r="DY258" s="566">
        <f t="shared" si="580"/>
        <v>0</v>
      </c>
      <c r="DZ258" s="566">
        <f t="shared" si="580"/>
        <v>0</v>
      </c>
      <c r="EA258" s="566">
        <f t="shared" si="580"/>
        <v>0</v>
      </c>
      <c r="EB258" s="566">
        <f t="shared" si="580"/>
        <v>100563.64976</v>
      </c>
      <c r="EC258" s="566">
        <f t="shared" si="580"/>
        <v>0</v>
      </c>
      <c r="ED258" s="566">
        <f t="shared" si="580"/>
        <v>5356.1274000000012</v>
      </c>
      <c r="EE258" s="566">
        <f t="shared" si="580"/>
        <v>0</v>
      </c>
      <c r="EF258" s="566">
        <f t="shared" si="580"/>
        <v>86266.677999999985</v>
      </c>
      <c r="EG258" s="566">
        <f t="shared" si="580"/>
        <v>18760.57</v>
      </c>
      <c r="EH258" s="566">
        <f t="shared" si="580"/>
        <v>18760.57</v>
      </c>
      <c r="EI258" s="566">
        <f t="shared" si="580"/>
        <v>0</v>
      </c>
      <c r="EJ258" s="566">
        <f t="shared" si="580"/>
        <v>0</v>
      </c>
      <c r="EK258" s="566">
        <f t="shared" si="580"/>
        <v>0</v>
      </c>
      <c r="EL258" s="566">
        <f t="shared" si="580"/>
        <v>18760.57</v>
      </c>
      <c r="EM258" s="566">
        <f t="shared" si="580"/>
        <v>1876.057</v>
      </c>
      <c r="EN258" s="566">
        <f t="shared" si="580"/>
        <v>5628.1709999999994</v>
      </c>
      <c r="EO258" s="566">
        <f t="shared" si="580"/>
        <v>11256.342000000001</v>
      </c>
      <c r="EP258" s="566">
        <f t="shared" si="580"/>
        <v>110200</v>
      </c>
      <c r="EQ258" s="566">
        <f t="shared" si="580"/>
        <v>0</v>
      </c>
      <c r="ER258" s="566">
        <f t="shared" si="580"/>
        <v>14634.32</v>
      </c>
      <c r="ES258" s="566">
        <f t="shared" si="580"/>
        <v>0</v>
      </c>
      <c r="ET258" s="566">
        <f t="shared" si="580"/>
        <v>5176.9799999999996</v>
      </c>
      <c r="EU258" s="566">
        <f t="shared" si="580"/>
        <v>3376.9025999999999</v>
      </c>
      <c r="EV258" s="566"/>
      <c r="EW258" s="568">
        <f>EW259+EW262+EW263+EW264+EW265+EW266+EW267+EW268</f>
        <v>3.1391192297714992E-3</v>
      </c>
      <c r="EX258" s="566">
        <f t="shared" ref="EX258:FX258" si="581">EX259+EX262+EX263+EX264+EX265+EX266+EX267+EX268</f>
        <v>28761</v>
      </c>
      <c r="EY258" s="566">
        <f t="shared" si="581"/>
        <v>0</v>
      </c>
      <c r="EZ258" s="566">
        <f t="shared" si="581"/>
        <v>0</v>
      </c>
      <c r="FA258" s="566">
        <f t="shared" si="581"/>
        <v>0</v>
      </c>
      <c r="FB258" s="566">
        <f t="shared" si="581"/>
        <v>0</v>
      </c>
      <c r="FC258" s="566">
        <f t="shared" si="581"/>
        <v>0</v>
      </c>
      <c r="FD258" s="566">
        <f t="shared" si="581"/>
        <v>0</v>
      </c>
      <c r="FE258" s="566">
        <f t="shared" si="581"/>
        <v>0</v>
      </c>
      <c r="FF258" s="566">
        <f t="shared" si="581"/>
        <v>0</v>
      </c>
      <c r="FG258" s="566">
        <f t="shared" si="581"/>
        <v>0</v>
      </c>
      <c r="FH258" s="566">
        <f t="shared" si="581"/>
        <v>0</v>
      </c>
      <c r="FI258" s="566">
        <f t="shared" si="581"/>
        <v>0</v>
      </c>
      <c r="FJ258" s="566">
        <f t="shared" si="581"/>
        <v>0</v>
      </c>
      <c r="FK258" s="566">
        <f t="shared" si="581"/>
        <v>33937.472599999994</v>
      </c>
      <c r="FL258" s="566">
        <f t="shared" si="581"/>
        <v>0</v>
      </c>
      <c r="FM258" s="566">
        <f t="shared" si="581"/>
        <v>0</v>
      </c>
      <c r="FN258" s="566">
        <f t="shared" si="581"/>
        <v>0</v>
      </c>
      <c r="FO258" s="566">
        <f t="shared" si="581"/>
        <v>0</v>
      </c>
      <c r="FP258" s="566">
        <f t="shared" si="581"/>
        <v>0</v>
      </c>
      <c r="FQ258" s="566">
        <f t="shared" si="581"/>
        <v>0</v>
      </c>
      <c r="FR258" s="566">
        <f t="shared" si="581"/>
        <v>0</v>
      </c>
      <c r="FS258" s="566">
        <f t="shared" si="581"/>
        <v>0</v>
      </c>
      <c r="FT258" s="566">
        <f t="shared" si="581"/>
        <v>0</v>
      </c>
      <c r="FU258" s="566">
        <f t="shared" si="581"/>
        <v>0</v>
      </c>
      <c r="FV258" s="566">
        <f t="shared" si="581"/>
        <v>0</v>
      </c>
      <c r="FW258" s="566">
        <f t="shared" si="581"/>
        <v>0</v>
      </c>
      <c r="FX258" s="566">
        <f t="shared" si="581"/>
        <v>0</v>
      </c>
      <c r="FY258" s="566"/>
      <c r="FZ258" s="566"/>
      <c r="GA258" s="566"/>
      <c r="GB258" s="566"/>
      <c r="GC258" s="566"/>
      <c r="GD258" s="566"/>
      <c r="GE258" s="566"/>
      <c r="GF258" s="569"/>
      <c r="GG258" s="566"/>
      <c r="GH258" s="566"/>
      <c r="GI258" s="566"/>
      <c r="GJ258" s="566"/>
      <c r="GK258" s="565"/>
      <c r="GL258" s="565"/>
      <c r="GM258" s="565"/>
      <c r="GN258" s="570"/>
      <c r="GO258" s="571"/>
      <c r="GP258" s="571"/>
      <c r="GQ258" s="684"/>
      <c r="GR258" s="1001"/>
      <c r="GS258" s="575"/>
      <c r="GT258" s="817"/>
      <c r="GU258" s="817"/>
      <c r="GV258" s="575"/>
      <c r="GW258" s="575"/>
      <c r="GX258" s="575"/>
      <c r="GY258" s="575"/>
      <c r="GZ258" s="575"/>
      <c r="HA258" s="572">
        <f t="shared" ref="HA258:HH258" si="582">HA259+HA262+HA263+HA264+HA265+HA266+HA267+HA268</f>
        <v>0</v>
      </c>
      <c r="HB258" s="565">
        <f t="shared" si="582"/>
        <v>0</v>
      </c>
      <c r="HC258" s="565">
        <f t="shared" si="582"/>
        <v>0</v>
      </c>
      <c r="HD258" s="565">
        <f t="shared" si="582"/>
        <v>0</v>
      </c>
      <c r="HE258" s="572">
        <f t="shared" si="582"/>
        <v>0</v>
      </c>
      <c r="HF258" s="565">
        <f t="shared" si="582"/>
        <v>18760.57</v>
      </c>
      <c r="HG258" s="565">
        <f t="shared" si="582"/>
        <v>0</v>
      </c>
      <c r="HH258" s="565">
        <f t="shared" si="582"/>
        <v>0</v>
      </c>
      <c r="HI258" s="591">
        <f t="shared" si="458"/>
        <v>0</v>
      </c>
      <c r="HL258" s="688">
        <f t="shared" si="457"/>
        <v>0</v>
      </c>
    </row>
    <row r="259" spans="1:220" s="576" customFormat="1">
      <c r="A259" s="550">
        <v>0</v>
      </c>
      <c r="B259" s="573" t="s">
        <v>550</v>
      </c>
      <c r="C259" s="574"/>
      <c r="D259" s="574"/>
      <c r="E259" s="574"/>
      <c r="F259" s="269" t="s">
        <v>727</v>
      </c>
      <c r="G259" s="577"/>
      <c r="H259" s="577"/>
      <c r="I259" s="577"/>
      <c r="J259" s="565"/>
      <c r="K259" s="565"/>
      <c r="L259" s="566"/>
      <c r="M259" s="566"/>
      <c r="N259" s="566"/>
      <c r="O259" s="566"/>
      <c r="P259" s="577"/>
      <c r="Q259" s="577"/>
      <c r="R259" s="577"/>
      <c r="S259" s="577"/>
      <c r="T259" s="577"/>
      <c r="U259" s="566">
        <f t="shared" ref="U259:AZ259" si="583">SUM(U260:U261)</f>
        <v>0</v>
      </c>
      <c r="V259" s="566">
        <f t="shared" si="583"/>
        <v>0</v>
      </c>
      <c r="W259" s="566">
        <f t="shared" si="583"/>
        <v>0</v>
      </c>
      <c r="X259" s="566">
        <f t="shared" si="583"/>
        <v>0</v>
      </c>
      <c r="Y259" s="567">
        <f t="shared" si="583"/>
        <v>0</v>
      </c>
      <c r="Z259" s="566">
        <f t="shared" si="583"/>
        <v>0</v>
      </c>
      <c r="AA259" s="566">
        <f t="shared" si="583"/>
        <v>0</v>
      </c>
      <c r="AB259" s="566">
        <f t="shared" si="583"/>
        <v>0</v>
      </c>
      <c r="AC259" s="567">
        <f>SUM(AC260:AC261)</f>
        <v>0</v>
      </c>
      <c r="AD259" s="567">
        <f>SUM(AD260:AD261)</f>
        <v>0</v>
      </c>
      <c r="AE259" s="567">
        <f>SUM(AE260:AE261)</f>
        <v>0</v>
      </c>
      <c r="AF259" s="567">
        <f>SUM(AF260:AF261)</f>
        <v>0</v>
      </c>
      <c r="AG259" s="566">
        <f t="shared" si="583"/>
        <v>0</v>
      </c>
      <c r="AH259" s="566">
        <f t="shared" si="583"/>
        <v>0</v>
      </c>
      <c r="AI259" s="566">
        <f t="shared" si="583"/>
        <v>0</v>
      </c>
      <c r="AJ259" s="566">
        <f t="shared" si="583"/>
        <v>0</v>
      </c>
      <c r="AK259" s="566">
        <f t="shared" si="583"/>
        <v>0</v>
      </c>
      <c r="AL259" s="566">
        <f t="shared" si="583"/>
        <v>0</v>
      </c>
      <c r="AM259" s="566">
        <f t="shared" si="583"/>
        <v>0</v>
      </c>
      <c r="AN259" s="566">
        <f t="shared" si="583"/>
        <v>0</v>
      </c>
      <c r="AO259" s="566">
        <f t="shared" si="583"/>
        <v>0</v>
      </c>
      <c r="AP259" s="566">
        <f t="shared" si="583"/>
        <v>0</v>
      </c>
      <c r="AQ259" s="566">
        <f t="shared" si="583"/>
        <v>0</v>
      </c>
      <c r="AR259" s="566">
        <f t="shared" si="583"/>
        <v>0</v>
      </c>
      <c r="AS259" s="566">
        <f t="shared" si="583"/>
        <v>0</v>
      </c>
      <c r="AT259" s="566">
        <f t="shared" si="583"/>
        <v>0</v>
      </c>
      <c r="AU259" s="566">
        <f t="shared" si="583"/>
        <v>0</v>
      </c>
      <c r="AV259" s="566">
        <f t="shared" si="583"/>
        <v>0</v>
      </c>
      <c r="AW259" s="566">
        <f t="shared" si="583"/>
        <v>0</v>
      </c>
      <c r="AX259" s="566">
        <f t="shared" si="583"/>
        <v>0</v>
      </c>
      <c r="AY259" s="566">
        <f t="shared" si="583"/>
        <v>0</v>
      </c>
      <c r="AZ259" s="566">
        <f t="shared" si="583"/>
        <v>0</v>
      </c>
      <c r="BA259" s="566">
        <f t="shared" ref="BA259:CE259" si="584">SUM(BA260:BA261)</f>
        <v>0</v>
      </c>
      <c r="BB259" s="566">
        <f t="shared" si="584"/>
        <v>0</v>
      </c>
      <c r="BC259" s="566">
        <f t="shared" si="584"/>
        <v>0</v>
      </c>
      <c r="BD259" s="566">
        <f t="shared" si="584"/>
        <v>0</v>
      </c>
      <c r="BE259" s="566">
        <f t="shared" si="584"/>
        <v>0</v>
      </c>
      <c r="BF259" s="566">
        <f t="shared" si="584"/>
        <v>0</v>
      </c>
      <c r="BG259" s="566">
        <f t="shared" si="584"/>
        <v>0</v>
      </c>
      <c r="BH259" s="566">
        <f t="shared" si="584"/>
        <v>0</v>
      </c>
      <c r="BI259" s="566">
        <f t="shared" si="584"/>
        <v>0</v>
      </c>
      <c r="BJ259" s="566">
        <f t="shared" si="584"/>
        <v>0</v>
      </c>
      <c r="BK259" s="566">
        <f t="shared" si="584"/>
        <v>0</v>
      </c>
      <c r="BL259" s="566">
        <f t="shared" si="584"/>
        <v>0</v>
      </c>
      <c r="BM259" s="566">
        <f t="shared" si="584"/>
        <v>0</v>
      </c>
      <c r="BN259" s="566">
        <f t="shared" si="584"/>
        <v>0</v>
      </c>
      <c r="BO259" s="566">
        <f t="shared" si="584"/>
        <v>0</v>
      </c>
      <c r="BP259" s="566">
        <f t="shared" si="584"/>
        <v>0</v>
      </c>
      <c r="BQ259" s="566">
        <f>SUM(BQ260:BQ261)</f>
        <v>0</v>
      </c>
      <c r="BR259" s="566">
        <f>SUM(BR260:BR261)</f>
        <v>0</v>
      </c>
      <c r="BS259" s="566">
        <f>SUM(BS260:BS261)</f>
        <v>0</v>
      </c>
      <c r="BT259" s="566">
        <f>SUM(BT260:BT261)</f>
        <v>0</v>
      </c>
      <c r="BU259" s="566">
        <f t="shared" si="584"/>
        <v>215227.24799999999</v>
      </c>
      <c r="BV259" s="566">
        <f t="shared" si="584"/>
        <v>19405.702799999999</v>
      </c>
      <c r="BW259" s="566">
        <f t="shared" si="584"/>
        <v>28612.914451798275</v>
      </c>
      <c r="BX259" s="566">
        <f t="shared" si="584"/>
        <v>159895.97233226377</v>
      </c>
      <c r="BY259" s="566">
        <f t="shared" si="584"/>
        <v>7312.6584159379245</v>
      </c>
      <c r="BZ259" s="566">
        <f t="shared" si="584"/>
        <v>215227.24799999999</v>
      </c>
      <c r="CA259" s="566">
        <f t="shared" si="584"/>
        <v>0</v>
      </c>
      <c r="CB259" s="566">
        <f t="shared" si="584"/>
        <v>0</v>
      </c>
      <c r="CC259" s="565"/>
      <c r="CD259" s="566"/>
      <c r="CE259" s="566">
        <f t="shared" si="584"/>
        <v>-139282</v>
      </c>
      <c r="CF259" s="565"/>
      <c r="CG259" s="565"/>
      <c r="CH259" s="566"/>
      <c r="CI259" s="566"/>
      <c r="CJ259" s="566"/>
      <c r="CK259" s="566">
        <f t="shared" ref="CK259:CQ259" si="585">SUM(CK260:CK261)</f>
        <v>4633.8900000000003</v>
      </c>
      <c r="CL259" s="566">
        <f t="shared" si="585"/>
        <v>0</v>
      </c>
      <c r="CM259" s="566">
        <f t="shared" si="585"/>
        <v>113984.432</v>
      </c>
      <c r="CN259" s="566">
        <f t="shared" si="585"/>
        <v>113984.00200000001</v>
      </c>
      <c r="CO259" s="566">
        <f t="shared" si="585"/>
        <v>41406.775999999991</v>
      </c>
      <c r="CP259" s="566">
        <f>SUM(CP260:CP261)</f>
        <v>28761</v>
      </c>
      <c r="CQ259" s="566">
        <f t="shared" si="585"/>
        <v>28761</v>
      </c>
      <c r="CR259" s="566">
        <f t="shared" ref="CR259:EU259" si="586">SUM(CR260:CR261)</f>
        <v>0</v>
      </c>
      <c r="CS259" s="566">
        <f t="shared" si="586"/>
        <v>8752.2000000000007</v>
      </c>
      <c r="CT259" s="566">
        <f t="shared" si="586"/>
        <v>10628.3</v>
      </c>
      <c r="CU259" s="566">
        <f t="shared" si="586"/>
        <v>9380.5</v>
      </c>
      <c r="CV259" s="566">
        <f t="shared" si="586"/>
        <v>938.05</v>
      </c>
      <c r="CW259" s="566">
        <f t="shared" si="586"/>
        <v>2814.15</v>
      </c>
      <c r="CX259" s="566">
        <f t="shared" si="586"/>
        <v>5628.3000000000011</v>
      </c>
      <c r="CY259" s="566">
        <f t="shared" si="586"/>
        <v>0</v>
      </c>
      <c r="CZ259" s="566">
        <f t="shared" si="586"/>
        <v>85223.432000000001</v>
      </c>
      <c r="DA259" s="566">
        <f t="shared" si="586"/>
        <v>0</v>
      </c>
      <c r="DB259" s="566">
        <f t="shared" si="586"/>
        <v>5355.62</v>
      </c>
      <c r="DC259" s="566">
        <f t="shared" si="586"/>
        <v>0</v>
      </c>
      <c r="DD259" s="566">
        <f t="shared" si="586"/>
        <v>48859.995679999993</v>
      </c>
      <c r="DE259" s="566">
        <f>SUM(DE260:DE261)</f>
        <v>33937.472599999994</v>
      </c>
      <c r="DF259" s="566">
        <f t="shared" si="586"/>
        <v>33937.472599999994</v>
      </c>
      <c r="DG259" s="566">
        <f t="shared" si="586"/>
        <v>0</v>
      </c>
      <c r="DH259" s="566">
        <f t="shared" si="586"/>
        <v>0</v>
      </c>
      <c r="DI259" s="566">
        <f t="shared" si="586"/>
        <v>0</v>
      </c>
      <c r="DJ259" s="566">
        <f t="shared" si="586"/>
        <v>0</v>
      </c>
      <c r="DK259" s="566">
        <f t="shared" si="586"/>
        <v>0</v>
      </c>
      <c r="DL259" s="566">
        <f t="shared" si="586"/>
        <v>10327.49452</v>
      </c>
      <c r="DM259" s="566">
        <f>SUM(DM260:DM261)</f>
        <v>0</v>
      </c>
      <c r="DN259" s="566">
        <f>SUM(DN260:DN261)</f>
        <v>12541.24178</v>
      </c>
      <c r="DO259" s="566">
        <f t="shared" si="586"/>
        <v>11068.736299999999</v>
      </c>
      <c r="DP259" s="566">
        <f t="shared" si="586"/>
        <v>0</v>
      </c>
      <c r="DQ259" s="566">
        <f t="shared" si="586"/>
        <v>1106.8736299999998</v>
      </c>
      <c r="DR259" s="566">
        <f t="shared" si="586"/>
        <v>3320.6208899999997</v>
      </c>
      <c r="DS259" s="566">
        <f t="shared" si="586"/>
        <v>6641.2417799999985</v>
      </c>
      <c r="DT259" s="566">
        <f t="shared" si="586"/>
        <v>0</v>
      </c>
      <c r="DU259" s="566">
        <f t="shared" si="586"/>
        <v>0</v>
      </c>
      <c r="DV259" s="566">
        <f t="shared" si="586"/>
        <v>0</v>
      </c>
      <c r="DW259" s="566">
        <f t="shared" si="586"/>
        <v>0</v>
      </c>
      <c r="DX259" s="566">
        <f t="shared" si="586"/>
        <v>0</v>
      </c>
      <c r="DY259" s="566">
        <f t="shared" si="586"/>
        <v>0</v>
      </c>
      <c r="DZ259" s="566">
        <f t="shared" si="586"/>
        <v>0</v>
      </c>
      <c r="EA259" s="566">
        <f t="shared" si="586"/>
        <v>0</v>
      </c>
      <c r="EB259" s="566">
        <f t="shared" si="586"/>
        <v>100563.64976</v>
      </c>
      <c r="EC259" s="566">
        <f t="shared" si="586"/>
        <v>0</v>
      </c>
      <c r="ED259" s="566">
        <f t="shared" si="586"/>
        <v>5356.1274000000012</v>
      </c>
      <c r="EE259" s="566">
        <f t="shared" si="586"/>
        <v>0</v>
      </c>
      <c r="EF259" s="566">
        <f t="shared" si="586"/>
        <v>86266.677999999985</v>
      </c>
      <c r="EG259" s="566">
        <f t="shared" si="586"/>
        <v>18760.57</v>
      </c>
      <c r="EH259" s="566">
        <f t="shared" si="586"/>
        <v>18760.57</v>
      </c>
      <c r="EI259" s="566">
        <f t="shared" si="586"/>
        <v>0</v>
      </c>
      <c r="EJ259" s="566">
        <f t="shared" si="586"/>
        <v>0</v>
      </c>
      <c r="EK259" s="566">
        <f t="shared" si="586"/>
        <v>0</v>
      </c>
      <c r="EL259" s="566">
        <f t="shared" si="586"/>
        <v>18760.57</v>
      </c>
      <c r="EM259" s="566">
        <f t="shared" si="586"/>
        <v>1876.057</v>
      </c>
      <c r="EN259" s="566">
        <f t="shared" si="586"/>
        <v>5628.1709999999994</v>
      </c>
      <c r="EO259" s="566">
        <f t="shared" si="586"/>
        <v>11256.342000000001</v>
      </c>
      <c r="EP259" s="566">
        <f t="shared" si="586"/>
        <v>110200</v>
      </c>
      <c r="EQ259" s="566">
        <f t="shared" si="586"/>
        <v>0</v>
      </c>
      <c r="ER259" s="566">
        <f t="shared" si="586"/>
        <v>14634.32</v>
      </c>
      <c r="ES259" s="566">
        <f t="shared" si="586"/>
        <v>0</v>
      </c>
      <c r="ET259" s="566">
        <f t="shared" si="586"/>
        <v>5176.9799999999996</v>
      </c>
      <c r="EU259" s="566">
        <f t="shared" si="586"/>
        <v>3376.9025999999999</v>
      </c>
      <c r="EV259" s="566"/>
      <c r="EW259" s="568">
        <f>SUM(EW260:EW261)</f>
        <v>3.1391192297714992E-3</v>
      </c>
      <c r="EX259" s="566">
        <f t="shared" ref="EX259:FX259" si="587">SUM(EX260:EX261)</f>
        <v>28761</v>
      </c>
      <c r="EY259" s="566">
        <f t="shared" si="587"/>
        <v>0</v>
      </c>
      <c r="EZ259" s="566">
        <f t="shared" si="587"/>
        <v>0</v>
      </c>
      <c r="FA259" s="566">
        <f t="shared" si="587"/>
        <v>0</v>
      </c>
      <c r="FB259" s="566">
        <f t="shared" si="587"/>
        <v>0</v>
      </c>
      <c r="FC259" s="566">
        <f t="shared" si="587"/>
        <v>0</v>
      </c>
      <c r="FD259" s="566">
        <f t="shared" si="587"/>
        <v>0</v>
      </c>
      <c r="FE259" s="566">
        <f t="shared" si="587"/>
        <v>0</v>
      </c>
      <c r="FF259" s="566">
        <f t="shared" si="587"/>
        <v>0</v>
      </c>
      <c r="FG259" s="566">
        <f t="shared" si="587"/>
        <v>0</v>
      </c>
      <c r="FH259" s="566">
        <f t="shared" si="587"/>
        <v>0</v>
      </c>
      <c r="FI259" s="566">
        <f t="shared" si="587"/>
        <v>0</v>
      </c>
      <c r="FJ259" s="566">
        <f t="shared" si="587"/>
        <v>0</v>
      </c>
      <c r="FK259" s="566">
        <f t="shared" si="587"/>
        <v>33937.472599999994</v>
      </c>
      <c r="FL259" s="566">
        <f t="shared" si="587"/>
        <v>0</v>
      </c>
      <c r="FM259" s="566">
        <f t="shared" si="587"/>
        <v>0</v>
      </c>
      <c r="FN259" s="566">
        <f t="shared" si="587"/>
        <v>0</v>
      </c>
      <c r="FO259" s="566">
        <f t="shared" si="587"/>
        <v>0</v>
      </c>
      <c r="FP259" s="566">
        <f t="shared" si="587"/>
        <v>0</v>
      </c>
      <c r="FQ259" s="566">
        <f t="shared" si="587"/>
        <v>0</v>
      </c>
      <c r="FR259" s="566">
        <f t="shared" si="587"/>
        <v>0</v>
      </c>
      <c r="FS259" s="566">
        <f t="shared" si="587"/>
        <v>0</v>
      </c>
      <c r="FT259" s="566">
        <f t="shared" si="587"/>
        <v>0</v>
      </c>
      <c r="FU259" s="566">
        <f t="shared" si="587"/>
        <v>0</v>
      </c>
      <c r="FV259" s="566">
        <f t="shared" si="587"/>
        <v>0</v>
      </c>
      <c r="FW259" s="566">
        <f t="shared" si="587"/>
        <v>0</v>
      </c>
      <c r="FX259" s="566">
        <f t="shared" si="587"/>
        <v>0</v>
      </c>
      <c r="FY259" s="566"/>
      <c r="FZ259" s="566"/>
      <c r="GA259" s="566"/>
      <c r="GB259" s="566"/>
      <c r="GC259" s="566"/>
      <c r="GD259" s="566"/>
      <c r="GE259" s="566"/>
      <c r="GF259" s="569"/>
      <c r="GG259" s="566"/>
      <c r="GH259" s="566"/>
      <c r="GI259" s="566"/>
      <c r="GJ259" s="566"/>
      <c r="GK259" s="565"/>
      <c r="GL259" s="565"/>
      <c r="GM259" s="565"/>
      <c r="GN259" s="570"/>
      <c r="GO259" s="571"/>
      <c r="GP259" s="571"/>
      <c r="GQ259" s="684"/>
      <c r="GR259" s="1001"/>
      <c r="GS259" s="575"/>
      <c r="GT259" s="817"/>
      <c r="GU259" s="817"/>
      <c r="GV259" s="575"/>
      <c r="GW259" s="575"/>
      <c r="GX259" s="575"/>
      <c r="GY259" s="575"/>
      <c r="GZ259" s="575"/>
      <c r="HA259" s="572">
        <f t="shared" ref="HA259:HH259" si="588">SUM(HA260:HA261)</f>
        <v>0</v>
      </c>
      <c r="HB259" s="565">
        <f t="shared" si="588"/>
        <v>0</v>
      </c>
      <c r="HC259" s="565">
        <f t="shared" si="588"/>
        <v>0</v>
      </c>
      <c r="HD259" s="565">
        <f t="shared" si="588"/>
        <v>0</v>
      </c>
      <c r="HE259" s="572">
        <f t="shared" si="588"/>
        <v>0</v>
      </c>
      <c r="HF259" s="565">
        <f t="shared" si="588"/>
        <v>18760.57</v>
      </c>
      <c r="HG259" s="565">
        <f t="shared" si="588"/>
        <v>0</v>
      </c>
      <c r="HH259" s="565">
        <f t="shared" si="588"/>
        <v>0</v>
      </c>
      <c r="HI259" s="591">
        <f t="shared" si="458"/>
        <v>0</v>
      </c>
      <c r="HL259" s="688">
        <f t="shared" si="457"/>
        <v>0</v>
      </c>
    </row>
    <row r="260" spans="1:220" s="592" customFormat="1" ht="24" outlineLevel="1">
      <c r="A260" s="578" t="s">
        <v>386</v>
      </c>
      <c r="B260" s="579"/>
      <c r="C260" s="580">
        <v>185</v>
      </c>
      <c r="D260" s="580"/>
      <c r="E260" s="580"/>
      <c r="F260" s="271" t="s">
        <v>332</v>
      </c>
      <c r="G260" s="270"/>
      <c r="H260" s="270"/>
      <c r="I260" s="270"/>
      <c r="J260" s="581">
        <v>2009</v>
      </c>
      <c r="K260" s="581">
        <v>2012</v>
      </c>
      <c r="L260" s="581" t="s">
        <v>417</v>
      </c>
      <c r="M260" s="581" t="s">
        <v>417</v>
      </c>
      <c r="N260" s="581" t="s">
        <v>417</v>
      </c>
      <c r="O260" s="581" t="s">
        <v>417</v>
      </c>
      <c r="P260" s="273"/>
      <c r="Q260" s="273"/>
      <c r="R260" s="273"/>
      <c r="S260" s="273"/>
      <c r="T260" s="273"/>
      <c r="U260" s="582">
        <v>0</v>
      </c>
      <c r="V260" s="582">
        <v>0</v>
      </c>
      <c r="W260" s="582">
        <v>0</v>
      </c>
      <c r="X260" s="582">
        <v>0</v>
      </c>
      <c r="Y260" s="583"/>
      <c r="Z260" s="582"/>
      <c r="AA260" s="582"/>
      <c r="AB260" s="582"/>
      <c r="AC260" s="583"/>
      <c r="AD260" s="583"/>
      <c r="AE260" s="583"/>
      <c r="AF260" s="583"/>
      <c r="AG260" s="582">
        <f t="shared" ref="AG260:AJ261" si="589">Y260</f>
        <v>0</v>
      </c>
      <c r="AH260" s="582">
        <f t="shared" si="589"/>
        <v>0</v>
      </c>
      <c r="AI260" s="582">
        <f t="shared" si="589"/>
        <v>0</v>
      </c>
      <c r="AJ260" s="582">
        <f t="shared" si="589"/>
        <v>0</v>
      </c>
      <c r="AK260" s="582">
        <f>IF(EI260,Y260,0)</f>
        <v>0</v>
      </c>
      <c r="AL260" s="582">
        <f>IF(EI260,AH260,0)</f>
        <v>0</v>
      </c>
      <c r="AM260" s="582"/>
      <c r="AN260" s="582"/>
      <c r="AO260" s="582">
        <f>IF(EJ260,Y260,0)</f>
        <v>0</v>
      </c>
      <c r="AP260" s="582">
        <f>IF(EJ260,AH260,0)</f>
        <v>0</v>
      </c>
      <c r="AQ260" s="582"/>
      <c r="AR260" s="582"/>
      <c r="AS260" s="582">
        <f>IF(EK260,Y260,0)</f>
        <v>0</v>
      </c>
      <c r="AT260" s="582">
        <f>IF(EK260,AH260,0)</f>
        <v>0</v>
      </c>
      <c r="AU260" s="582"/>
      <c r="AV260" s="582"/>
      <c r="AW260" s="582">
        <f>IF(EL260,Y260,0)</f>
        <v>0</v>
      </c>
      <c r="AX260" s="582">
        <f>IF(EL260,AH260,0)</f>
        <v>0</v>
      </c>
      <c r="AY260" s="582"/>
      <c r="AZ260" s="582"/>
      <c r="BA260" s="582"/>
      <c r="BB260" s="582"/>
      <c r="BC260" s="582"/>
      <c r="BD260" s="582"/>
      <c r="BE260" s="582"/>
      <c r="BF260" s="582"/>
      <c r="BG260" s="582"/>
      <c r="BH260" s="582"/>
      <c r="BI260" s="582">
        <v>0</v>
      </c>
      <c r="BJ260" s="582">
        <v>0</v>
      </c>
      <c r="BK260" s="582"/>
      <c r="BL260" s="582"/>
      <c r="BM260" s="582"/>
      <c r="BN260" s="582"/>
      <c r="BO260" s="582"/>
      <c r="BP260" s="582"/>
      <c r="BQ260" s="582"/>
      <c r="BR260" s="582"/>
      <c r="BS260" s="582"/>
      <c r="BT260" s="582"/>
      <c r="BU260" s="582">
        <f>BV260+BW260+BX260+BY260</f>
        <v>110200</v>
      </c>
      <c r="BV260" s="582">
        <v>10342.678</v>
      </c>
      <c r="BW260" s="582">
        <v>20612.914451798275</v>
      </c>
      <c r="BX260" s="582">
        <v>72901.972332263787</v>
      </c>
      <c r="BY260" s="582">
        <v>6342.4352159379314</v>
      </c>
      <c r="BZ260" s="582">
        <v>110200</v>
      </c>
      <c r="CA260" s="582"/>
      <c r="CB260" s="582"/>
      <c r="CC260" s="581" t="s">
        <v>425</v>
      </c>
      <c r="CD260" s="582">
        <v>0</v>
      </c>
      <c r="CE260" s="582">
        <v>-51124</v>
      </c>
      <c r="CF260" s="581" t="s">
        <v>429</v>
      </c>
      <c r="CG260" s="581" t="s">
        <v>429</v>
      </c>
      <c r="CH260" s="582"/>
      <c r="CI260" s="582"/>
      <c r="CJ260" s="582"/>
      <c r="CK260" s="582">
        <v>4633.8900000000003</v>
      </c>
      <c r="CL260" s="582"/>
      <c r="CM260" s="582">
        <v>95223.432000000001</v>
      </c>
      <c r="CN260" s="582">
        <v>95223.432000000001</v>
      </c>
      <c r="CO260" s="582">
        <v>9869.5280000000002</v>
      </c>
      <c r="CP260" s="582">
        <v>10000</v>
      </c>
      <c r="CQ260" s="582">
        <f>CR260+CS260+CT260+CU260</f>
        <v>10000</v>
      </c>
      <c r="CR260" s="582"/>
      <c r="CS260" s="582">
        <v>5000</v>
      </c>
      <c r="CT260" s="582">
        <v>5000</v>
      </c>
      <c r="CU260" s="582"/>
      <c r="CV260" s="582">
        <v>0</v>
      </c>
      <c r="CW260" s="582">
        <v>0</v>
      </c>
      <c r="CX260" s="582">
        <v>0</v>
      </c>
      <c r="CY260" s="809">
        <f>CL260</f>
        <v>0</v>
      </c>
      <c r="CZ260" s="582">
        <v>85223.432000000001</v>
      </c>
      <c r="DA260" s="582"/>
      <c r="DB260" s="582">
        <v>0</v>
      </c>
      <c r="DC260" s="582">
        <v>0</v>
      </c>
      <c r="DD260" s="582">
        <v>11646.04304</v>
      </c>
      <c r="DE260" s="582">
        <v>11800</v>
      </c>
      <c r="DF260" s="582">
        <f>DJ260+DL260+DN260+DO260</f>
        <v>11800</v>
      </c>
      <c r="DG260" s="582"/>
      <c r="DH260" s="582"/>
      <c r="DI260" s="582"/>
      <c r="DJ260" s="582"/>
      <c r="DK260" s="582"/>
      <c r="DL260" s="582">
        <v>5900</v>
      </c>
      <c r="DM260" s="582"/>
      <c r="DN260" s="582">
        <v>5900</v>
      </c>
      <c r="DO260" s="582"/>
      <c r="DP260" s="582"/>
      <c r="DQ260" s="582">
        <v>0</v>
      </c>
      <c r="DR260" s="582">
        <v>0</v>
      </c>
      <c r="DS260" s="582">
        <v>0</v>
      </c>
      <c r="DT260" s="582"/>
      <c r="DU260" s="582"/>
      <c r="DV260" s="582"/>
      <c r="DW260" s="582"/>
      <c r="DX260" s="582"/>
      <c r="DY260" s="582"/>
      <c r="DZ260" s="582"/>
      <c r="EA260" s="582"/>
      <c r="EB260" s="582">
        <v>100563.64976</v>
      </c>
      <c r="EC260" s="582"/>
      <c r="ED260" s="582">
        <f>CQ260*1.18+DB260-DC260-DF260</f>
        <v>0</v>
      </c>
      <c r="EE260" s="582"/>
      <c r="EF260" s="582"/>
      <c r="EG260" s="582">
        <v>0</v>
      </c>
      <c r="EH260" s="582">
        <f>EI260+EJ260+EK260+EL260</f>
        <v>0</v>
      </c>
      <c r="EI260" s="582"/>
      <c r="EJ260" s="582"/>
      <c r="EK260" s="582"/>
      <c r="EL260" s="582"/>
      <c r="EM260" s="582">
        <v>0</v>
      </c>
      <c r="EN260" s="582">
        <v>0</v>
      </c>
      <c r="EO260" s="582">
        <v>0</v>
      </c>
      <c r="EP260" s="582">
        <v>110200</v>
      </c>
      <c r="EQ260" s="582"/>
      <c r="ER260" s="582">
        <f>CK260+CQ260-EH260</f>
        <v>14633.89</v>
      </c>
      <c r="ES260" s="584"/>
      <c r="ET260" s="585">
        <f>CQ260*0.18</f>
        <v>1800</v>
      </c>
      <c r="EU260" s="582">
        <f>EH260*0.18</f>
        <v>0</v>
      </c>
      <c r="EV260" s="586">
        <v>2012</v>
      </c>
      <c r="EW260" s="587">
        <f>CQ260/$CQ$6</f>
        <v>1.0914499599358504E-3</v>
      </c>
      <c r="EX260" s="582">
        <f>SUMIF(GT260,$GT$13,CQ260)</f>
        <v>10000</v>
      </c>
      <c r="EY260" s="582">
        <f>SUMIF(GT260,$GT$101,CQ260)</f>
        <v>0</v>
      </c>
      <c r="EZ260" s="582">
        <f>SUMIF(GT260,$GT$101,CQ260)</f>
        <v>0</v>
      </c>
      <c r="FA260" s="582">
        <f>SUMIF(GT260,$GT$16,CQ260)</f>
        <v>0</v>
      </c>
      <c r="FB260" s="582">
        <f>SUMIF(GT260,$GT$129,CQ260)</f>
        <v>0</v>
      </c>
      <c r="FC260" s="582"/>
      <c r="FD260" s="582">
        <f>SUMIF(GT260,$GT$104,CQ260)</f>
        <v>0</v>
      </c>
      <c r="FE260" s="582"/>
      <c r="FF260" s="582">
        <f>SUMIF(GT260,$GT$202,CQ260)</f>
        <v>0</v>
      </c>
      <c r="FG260" s="582"/>
      <c r="FH260" s="582"/>
      <c r="FI260" s="582"/>
      <c r="FJ260" s="582"/>
      <c r="FK260" s="582">
        <f>SUMIF(GU260,$GU$13,DF260)</f>
        <v>11800</v>
      </c>
      <c r="FL260" s="582">
        <f>SUMIF(GU260,$GU$101,DF260)</f>
        <v>0</v>
      </c>
      <c r="FM260" s="582">
        <f>SUMIF(GU260,$GU$102,DF260)</f>
        <v>0</v>
      </c>
      <c r="FN260" s="582">
        <f>SUMIF(GU260,$GU$16,DF260)</f>
        <v>0</v>
      </c>
      <c r="FO260" s="582">
        <f>SUMIF(GU260,$GU$129,DF260)</f>
        <v>0</v>
      </c>
      <c r="FP260" s="582"/>
      <c r="FQ260" s="582">
        <f>SUMIF(GU260,$GU$97,DF260)</f>
        <v>0</v>
      </c>
      <c r="FR260" s="582"/>
      <c r="FS260" s="582">
        <f>SUMIF(GU260,$GU$205,DF260)</f>
        <v>0</v>
      </c>
      <c r="FT260" s="582"/>
      <c r="FU260" s="582"/>
      <c r="FV260" s="582"/>
      <c r="FW260" s="582"/>
      <c r="FX260" s="582"/>
      <c r="FY260" s="581" t="s">
        <v>417</v>
      </c>
      <c r="FZ260" s="582"/>
      <c r="GA260" s="582"/>
      <c r="GB260" s="582"/>
      <c r="GC260" s="582"/>
      <c r="GD260" s="582"/>
      <c r="GE260" s="582"/>
      <c r="GF260" s="599" t="s">
        <v>417</v>
      </c>
      <c r="GG260" s="582" t="s">
        <v>417</v>
      </c>
      <c r="GH260" s="582" t="s">
        <v>417</v>
      </c>
      <c r="GI260" s="582" t="s">
        <v>417</v>
      </c>
      <c r="GJ260" s="582" t="s">
        <v>417</v>
      </c>
      <c r="GK260" s="581"/>
      <c r="GL260" s="581"/>
      <c r="GM260" s="581"/>
      <c r="GN260" s="589">
        <v>7</v>
      </c>
      <c r="GO260" s="809" t="s">
        <v>437</v>
      </c>
      <c r="GP260" s="809" t="s">
        <v>440</v>
      </c>
      <c r="GQ260" s="685"/>
      <c r="GR260" s="1002"/>
      <c r="GS260" s="813" t="s">
        <v>409</v>
      </c>
      <c r="GT260" s="811">
        <v>2</v>
      </c>
      <c r="GU260" s="811">
        <v>2</v>
      </c>
      <c r="GV260" s="590"/>
      <c r="GW260" s="590"/>
      <c r="GX260" s="590"/>
      <c r="GY260" s="590"/>
      <c r="GZ260" s="590"/>
      <c r="HA260" s="812">
        <f>IF(GW260=1,AG260,0)</f>
        <v>0</v>
      </c>
      <c r="HB260" s="809">
        <f>IF(GW260=1,EH260,0)</f>
        <v>0</v>
      </c>
      <c r="HC260" s="590"/>
      <c r="HD260" s="590"/>
      <c r="HE260" s="812">
        <f>IF(GY260=3,AG260,0)</f>
        <v>0</v>
      </c>
      <c r="HF260" s="809">
        <f>IF(GY260=3,EH260,0)</f>
        <v>0</v>
      </c>
      <c r="HG260" s="811">
        <f>IF(GZ260=4,AH260,0)</f>
        <v>0</v>
      </c>
      <c r="HH260" s="809">
        <f>IF(GZ260=4,EH260,0)</f>
        <v>0</v>
      </c>
      <c r="HI260" s="591">
        <f t="shared" si="458"/>
        <v>0</v>
      </c>
      <c r="HL260" s="688">
        <f t="shared" si="457"/>
        <v>0</v>
      </c>
    </row>
    <row r="261" spans="1:220" s="592" customFormat="1" ht="24" outlineLevel="1">
      <c r="A261" s="578" t="s">
        <v>386</v>
      </c>
      <c r="B261" s="579"/>
      <c r="C261" s="580">
        <v>186</v>
      </c>
      <c r="D261" s="580"/>
      <c r="E261" s="580"/>
      <c r="F261" s="271" t="s">
        <v>333</v>
      </c>
      <c r="G261" s="270"/>
      <c r="H261" s="270"/>
      <c r="I261" s="270"/>
      <c r="J261" s="581">
        <v>2007</v>
      </c>
      <c r="K261" s="581">
        <v>2011</v>
      </c>
      <c r="L261" s="581" t="s">
        <v>418</v>
      </c>
      <c r="M261" s="581" t="s">
        <v>417</v>
      </c>
      <c r="N261" s="581" t="s">
        <v>420</v>
      </c>
      <c r="O261" s="581" t="s">
        <v>417</v>
      </c>
      <c r="P261" s="273"/>
      <c r="Q261" s="273"/>
      <c r="R261" s="273"/>
      <c r="S261" s="273"/>
      <c r="T261" s="273"/>
      <c r="U261" s="582">
        <v>0</v>
      </c>
      <c r="V261" s="582">
        <v>0</v>
      </c>
      <c r="W261" s="582">
        <v>0</v>
      </c>
      <c r="X261" s="582">
        <v>0</v>
      </c>
      <c r="Y261" s="583"/>
      <c r="Z261" s="582"/>
      <c r="AA261" s="582"/>
      <c r="AB261" s="582"/>
      <c r="AC261" s="583"/>
      <c r="AD261" s="583"/>
      <c r="AE261" s="583"/>
      <c r="AF261" s="583"/>
      <c r="AG261" s="582">
        <f t="shared" si="589"/>
        <v>0</v>
      </c>
      <c r="AH261" s="582">
        <f t="shared" si="589"/>
        <v>0</v>
      </c>
      <c r="AI261" s="582">
        <f t="shared" si="589"/>
        <v>0</v>
      </c>
      <c r="AJ261" s="582">
        <f t="shared" si="589"/>
        <v>0</v>
      </c>
      <c r="AK261" s="582">
        <f>IF(EI261,Y261,0)</f>
        <v>0</v>
      </c>
      <c r="AL261" s="582">
        <f>IF(EI261,AH261,0)</f>
        <v>0</v>
      </c>
      <c r="AM261" s="582"/>
      <c r="AN261" s="582"/>
      <c r="AO261" s="582">
        <f>IF(EJ261,Y261,0)</f>
        <v>0</v>
      </c>
      <c r="AP261" s="582">
        <f>IF(EJ261,AH261,0)</f>
        <v>0</v>
      </c>
      <c r="AQ261" s="582"/>
      <c r="AR261" s="582"/>
      <c r="AS261" s="582">
        <f>IF(EK261,Y261,0)</f>
        <v>0</v>
      </c>
      <c r="AT261" s="582">
        <f>IF(EK261,AH261,0)</f>
        <v>0</v>
      </c>
      <c r="AU261" s="582"/>
      <c r="AV261" s="582"/>
      <c r="AW261" s="582">
        <f>IF(EL261,Y261,0)</f>
        <v>0</v>
      </c>
      <c r="AX261" s="582">
        <f>IF(EL261,AH261,0)</f>
        <v>0</v>
      </c>
      <c r="AY261" s="582"/>
      <c r="AZ261" s="582"/>
      <c r="BA261" s="582"/>
      <c r="BB261" s="582"/>
      <c r="BC261" s="582"/>
      <c r="BD261" s="582"/>
      <c r="BE261" s="582"/>
      <c r="BF261" s="582"/>
      <c r="BG261" s="582"/>
      <c r="BH261" s="582"/>
      <c r="BI261" s="582">
        <v>0</v>
      </c>
      <c r="BJ261" s="582">
        <v>0</v>
      </c>
      <c r="BK261" s="582"/>
      <c r="BL261" s="582"/>
      <c r="BM261" s="582"/>
      <c r="BN261" s="582"/>
      <c r="BO261" s="582"/>
      <c r="BP261" s="582"/>
      <c r="BQ261" s="582"/>
      <c r="BR261" s="582"/>
      <c r="BS261" s="582"/>
      <c r="BT261" s="582"/>
      <c r="BU261" s="582">
        <f>BV261+BW261+BX261+BY261</f>
        <v>105027.24799999999</v>
      </c>
      <c r="BV261" s="582">
        <v>9063.0247999999992</v>
      </c>
      <c r="BW261" s="582">
        <v>8000</v>
      </c>
      <c r="BX261" s="582">
        <v>86994</v>
      </c>
      <c r="BY261" s="582">
        <v>970.22319999999308</v>
      </c>
      <c r="BZ261" s="582">
        <v>105027.24799999999</v>
      </c>
      <c r="CA261" s="582"/>
      <c r="CB261" s="582"/>
      <c r="CC261" s="581" t="s">
        <v>425</v>
      </c>
      <c r="CD261" s="582">
        <v>0</v>
      </c>
      <c r="CE261" s="582">
        <v>-88158</v>
      </c>
      <c r="CF261" s="581" t="s">
        <v>429</v>
      </c>
      <c r="CG261" s="581" t="s">
        <v>429</v>
      </c>
      <c r="CH261" s="582"/>
      <c r="CI261" s="582"/>
      <c r="CJ261" s="582"/>
      <c r="CK261" s="582"/>
      <c r="CL261" s="582"/>
      <c r="CM261" s="582">
        <v>18761</v>
      </c>
      <c r="CN261" s="582">
        <v>18760.57</v>
      </c>
      <c r="CO261" s="582">
        <v>31537.247999999992</v>
      </c>
      <c r="CP261" s="582">
        <v>18761</v>
      </c>
      <c r="CQ261" s="582">
        <f>CR261+CS261+CT261+CU261</f>
        <v>18761</v>
      </c>
      <c r="CR261" s="582">
        <v>0</v>
      </c>
      <c r="CS261" s="582">
        <v>3752.2000000000003</v>
      </c>
      <c r="CT261" s="582">
        <v>5628.3</v>
      </c>
      <c r="CU261" s="582">
        <v>9380.5</v>
      </c>
      <c r="CV261" s="582">
        <v>938.05</v>
      </c>
      <c r="CW261" s="582">
        <v>2814.15</v>
      </c>
      <c r="CX261" s="582">
        <v>5628.3000000000011</v>
      </c>
      <c r="CY261" s="809">
        <f>CL261</f>
        <v>0</v>
      </c>
      <c r="CZ261" s="582"/>
      <c r="DA261" s="582"/>
      <c r="DB261" s="582">
        <v>5355.62</v>
      </c>
      <c r="DC261" s="582"/>
      <c r="DD261" s="582">
        <v>37213.952639999989</v>
      </c>
      <c r="DE261" s="582">
        <v>22137.472599999997</v>
      </c>
      <c r="DF261" s="582">
        <f>DJ261+DL261+DN261+DO261</f>
        <v>22137.472599999997</v>
      </c>
      <c r="DG261" s="582"/>
      <c r="DH261" s="582"/>
      <c r="DI261" s="582"/>
      <c r="DJ261" s="582">
        <v>0</v>
      </c>
      <c r="DK261" s="582"/>
      <c r="DL261" s="582">
        <v>4427.4945199999993</v>
      </c>
      <c r="DM261" s="582"/>
      <c r="DN261" s="582">
        <v>6641.2417799999994</v>
      </c>
      <c r="DO261" s="582">
        <v>11068.736299999999</v>
      </c>
      <c r="DP261" s="582"/>
      <c r="DQ261" s="582">
        <v>1106.8736299999998</v>
      </c>
      <c r="DR261" s="582">
        <v>3320.6208899999997</v>
      </c>
      <c r="DS261" s="582">
        <v>6641.2417799999985</v>
      </c>
      <c r="DT261" s="582"/>
      <c r="DU261" s="582"/>
      <c r="DV261" s="582"/>
      <c r="DW261" s="582"/>
      <c r="DX261" s="582"/>
      <c r="DY261" s="582"/>
      <c r="DZ261" s="582"/>
      <c r="EA261" s="582"/>
      <c r="EB261" s="582"/>
      <c r="EC261" s="582"/>
      <c r="ED261" s="582">
        <f>CQ261*1.18+DB261-DC261-DF261</f>
        <v>5356.1274000000012</v>
      </c>
      <c r="EE261" s="582"/>
      <c r="EF261" s="582">
        <v>86266.677999999985</v>
      </c>
      <c r="EG261" s="582">
        <v>18760.57</v>
      </c>
      <c r="EH261" s="582">
        <f>EI261+EJ261+EK261+EL261</f>
        <v>18760.57</v>
      </c>
      <c r="EI261" s="582"/>
      <c r="EJ261" s="582"/>
      <c r="EK261" s="582"/>
      <c r="EL261" s="582">
        <v>18760.57</v>
      </c>
      <c r="EM261" s="582">
        <v>1876.057</v>
      </c>
      <c r="EN261" s="582">
        <v>5628.1709999999994</v>
      </c>
      <c r="EO261" s="582">
        <v>11256.342000000001</v>
      </c>
      <c r="EP261" s="582"/>
      <c r="EQ261" s="582"/>
      <c r="ER261" s="582">
        <f>CK261+CQ261-EH261</f>
        <v>0.43000000000029104</v>
      </c>
      <c r="ES261" s="584"/>
      <c r="ET261" s="585">
        <f>CQ261*0.18</f>
        <v>3376.98</v>
      </c>
      <c r="EU261" s="582">
        <f>EH261*0.18</f>
        <v>3376.9025999999999</v>
      </c>
      <c r="EV261" s="586">
        <v>2012</v>
      </c>
      <c r="EW261" s="587">
        <f>CQ261/$CQ$6</f>
        <v>2.0476692698356488E-3</v>
      </c>
      <c r="EX261" s="582">
        <f>SUMIF(GT261,$GT$13,CQ261)</f>
        <v>18761</v>
      </c>
      <c r="EY261" s="582">
        <f>SUMIF(GT261,$GT$101,CQ261)</f>
        <v>0</v>
      </c>
      <c r="EZ261" s="582">
        <f>SUMIF(GT261,$GT$101,CQ261)</f>
        <v>0</v>
      </c>
      <c r="FA261" s="582">
        <f>SUMIF(GT261,$GT$16,CQ261)</f>
        <v>0</v>
      </c>
      <c r="FB261" s="582">
        <f>SUMIF(GT261,$GT$129,CQ261)</f>
        <v>0</v>
      </c>
      <c r="FC261" s="582"/>
      <c r="FD261" s="582">
        <f>SUMIF(GT261,$GT$104,CQ261)</f>
        <v>0</v>
      </c>
      <c r="FE261" s="582"/>
      <c r="FF261" s="582">
        <f>SUMIF(GT261,$GT$202,CQ261)</f>
        <v>0</v>
      </c>
      <c r="FG261" s="582"/>
      <c r="FH261" s="582"/>
      <c r="FI261" s="582"/>
      <c r="FJ261" s="582"/>
      <c r="FK261" s="582">
        <f>SUMIF(GU261,$GU$13,DF261)</f>
        <v>22137.472599999997</v>
      </c>
      <c r="FL261" s="582">
        <f>SUMIF(GU261,$GU$101,DF261)</f>
        <v>0</v>
      </c>
      <c r="FM261" s="582">
        <f>SUMIF(GU261,$GU$102,DF261)</f>
        <v>0</v>
      </c>
      <c r="FN261" s="582">
        <f>SUMIF(GU261,$GU$16,DF261)</f>
        <v>0</v>
      </c>
      <c r="FO261" s="582">
        <f>SUMIF(GU261,$GU$129,DF261)</f>
        <v>0</v>
      </c>
      <c r="FP261" s="582"/>
      <c r="FQ261" s="582">
        <f>SUMIF(GU261,$GU$97,DF261)</f>
        <v>0</v>
      </c>
      <c r="FR261" s="582"/>
      <c r="FS261" s="582">
        <f>SUMIF(GU261,$GU$205,DF261)</f>
        <v>0</v>
      </c>
      <c r="FT261" s="582"/>
      <c r="FU261" s="582"/>
      <c r="FV261" s="582"/>
      <c r="FW261" s="582"/>
      <c r="FX261" s="582"/>
      <c r="FY261" s="581" t="s">
        <v>417</v>
      </c>
      <c r="FZ261" s="582"/>
      <c r="GA261" s="582"/>
      <c r="GB261" s="582"/>
      <c r="GC261" s="582"/>
      <c r="GD261" s="582"/>
      <c r="GE261" s="582"/>
      <c r="GF261" s="599" t="s">
        <v>417</v>
      </c>
      <c r="GG261" s="582" t="s">
        <v>417</v>
      </c>
      <c r="GH261" s="582" t="s">
        <v>417</v>
      </c>
      <c r="GI261" s="582" t="s">
        <v>417</v>
      </c>
      <c r="GJ261" s="582" t="s">
        <v>417</v>
      </c>
      <c r="GK261" s="581"/>
      <c r="GL261" s="581"/>
      <c r="GM261" s="581"/>
      <c r="GN261" s="589">
        <v>7</v>
      </c>
      <c r="GO261" s="809" t="s">
        <v>437</v>
      </c>
      <c r="GP261" s="809" t="s">
        <v>440</v>
      </c>
      <c r="GQ261" s="685"/>
      <c r="GR261" s="1002"/>
      <c r="GS261" s="590"/>
      <c r="GT261" s="811">
        <v>2</v>
      </c>
      <c r="GU261" s="811">
        <v>2</v>
      </c>
      <c r="GV261" s="590"/>
      <c r="GW261" s="590"/>
      <c r="GX261" s="590"/>
      <c r="GY261" s="590"/>
      <c r="GZ261" s="590"/>
      <c r="HA261" s="812">
        <f>IF(GW261=1,AG261,0)</f>
        <v>0</v>
      </c>
      <c r="HB261" s="809">
        <f>IF(GW261=1,EH261,0)</f>
        <v>0</v>
      </c>
      <c r="HC261" s="590"/>
      <c r="HD261" s="590"/>
      <c r="HE261" s="812">
        <f>IF(GY261=3,AG261,0)</f>
        <v>0</v>
      </c>
      <c r="HF261" s="809">
        <f>EH261</f>
        <v>18760.57</v>
      </c>
      <c r="HG261" s="811">
        <f>IF(GZ261=4,AH261,0)</f>
        <v>0</v>
      </c>
      <c r="HH261" s="809">
        <f>IF(GZ261=4,EH261,0)</f>
        <v>0</v>
      </c>
      <c r="HI261" s="591">
        <f t="shared" si="458"/>
        <v>0</v>
      </c>
      <c r="HL261" s="688">
        <f t="shared" si="457"/>
        <v>0</v>
      </c>
    </row>
    <row r="262" spans="1:220" s="576" customFormat="1">
      <c r="A262" s="550">
        <v>0</v>
      </c>
      <c r="B262" s="573" t="s">
        <v>551</v>
      </c>
      <c r="C262" s="574"/>
      <c r="D262" s="574"/>
      <c r="E262" s="574"/>
      <c r="F262" s="269" t="s">
        <v>728</v>
      </c>
      <c r="G262" s="577"/>
      <c r="H262" s="577"/>
      <c r="I262" s="577"/>
      <c r="J262" s="565"/>
      <c r="K262" s="565"/>
      <c r="L262" s="566"/>
      <c r="M262" s="566"/>
      <c r="N262" s="566"/>
      <c r="O262" s="566"/>
      <c r="P262" s="577"/>
      <c r="Q262" s="577"/>
      <c r="R262" s="577"/>
      <c r="S262" s="577"/>
      <c r="T262" s="577"/>
      <c r="U262" s="566"/>
      <c r="V262" s="566"/>
      <c r="W262" s="566"/>
      <c r="X262" s="566"/>
      <c r="Y262" s="567"/>
      <c r="Z262" s="566"/>
      <c r="AA262" s="566"/>
      <c r="AB262" s="566"/>
      <c r="AC262" s="567"/>
      <c r="AD262" s="567"/>
      <c r="AE262" s="567"/>
      <c r="AF262" s="567"/>
      <c r="AG262" s="566"/>
      <c r="AH262" s="566"/>
      <c r="AI262" s="566"/>
      <c r="AJ262" s="566"/>
      <c r="AK262" s="566"/>
      <c r="AL262" s="566"/>
      <c r="AM262" s="566"/>
      <c r="AN262" s="566"/>
      <c r="AO262" s="566"/>
      <c r="AP262" s="566"/>
      <c r="AQ262" s="566"/>
      <c r="AR262" s="566"/>
      <c r="AS262" s="566"/>
      <c r="AT262" s="566"/>
      <c r="AU262" s="566"/>
      <c r="AV262" s="566"/>
      <c r="AW262" s="566"/>
      <c r="AX262" s="566"/>
      <c r="AY262" s="566"/>
      <c r="AZ262" s="566"/>
      <c r="BA262" s="566"/>
      <c r="BB262" s="566"/>
      <c r="BC262" s="566"/>
      <c r="BD262" s="566"/>
      <c r="BE262" s="566"/>
      <c r="BF262" s="566"/>
      <c r="BG262" s="566"/>
      <c r="BH262" s="566"/>
      <c r="BI262" s="566"/>
      <c r="BJ262" s="566"/>
      <c r="BK262" s="566"/>
      <c r="BL262" s="566"/>
      <c r="BM262" s="566"/>
      <c r="BN262" s="566"/>
      <c r="BO262" s="566"/>
      <c r="BP262" s="566"/>
      <c r="BQ262" s="566"/>
      <c r="BR262" s="566"/>
      <c r="BS262" s="566"/>
      <c r="BT262" s="566"/>
      <c r="BU262" s="566"/>
      <c r="BV262" s="566"/>
      <c r="BW262" s="566"/>
      <c r="BX262" s="566"/>
      <c r="BY262" s="566"/>
      <c r="BZ262" s="566"/>
      <c r="CA262" s="566"/>
      <c r="CB262" s="566"/>
      <c r="CC262" s="565"/>
      <c r="CD262" s="566"/>
      <c r="CE262" s="566"/>
      <c r="CF262" s="565"/>
      <c r="CG262" s="565"/>
      <c r="CH262" s="566"/>
      <c r="CI262" s="566"/>
      <c r="CJ262" s="566"/>
      <c r="CK262" s="566"/>
      <c r="CL262" s="566"/>
      <c r="CM262" s="566"/>
      <c r="CN262" s="566"/>
      <c r="CO262" s="566"/>
      <c r="CP262" s="566"/>
      <c r="CQ262" s="566"/>
      <c r="CR262" s="566"/>
      <c r="CS262" s="566"/>
      <c r="CT262" s="566"/>
      <c r="CU262" s="566"/>
      <c r="CV262" s="566"/>
      <c r="CW262" s="566"/>
      <c r="CX262" s="566"/>
      <c r="CY262" s="575"/>
      <c r="CZ262" s="566"/>
      <c r="DA262" s="566"/>
      <c r="DB262" s="566"/>
      <c r="DC262" s="566"/>
      <c r="DD262" s="566"/>
      <c r="DE262" s="566"/>
      <c r="DF262" s="566"/>
      <c r="DG262" s="566"/>
      <c r="DH262" s="566"/>
      <c r="DI262" s="566"/>
      <c r="DJ262" s="566"/>
      <c r="DK262" s="566"/>
      <c r="DL262" s="566"/>
      <c r="DM262" s="566"/>
      <c r="DN262" s="566"/>
      <c r="DO262" s="566"/>
      <c r="DP262" s="566"/>
      <c r="DQ262" s="566"/>
      <c r="DR262" s="566"/>
      <c r="DS262" s="566"/>
      <c r="DT262" s="566"/>
      <c r="DU262" s="566"/>
      <c r="DV262" s="566"/>
      <c r="DW262" s="566"/>
      <c r="DX262" s="566"/>
      <c r="DY262" s="566"/>
      <c r="DZ262" s="566"/>
      <c r="EA262" s="566"/>
      <c r="EB262" s="566"/>
      <c r="EC262" s="566"/>
      <c r="ED262" s="566"/>
      <c r="EE262" s="566"/>
      <c r="EF262" s="566"/>
      <c r="EG262" s="566"/>
      <c r="EH262" s="566"/>
      <c r="EI262" s="566"/>
      <c r="EJ262" s="566"/>
      <c r="EK262" s="566"/>
      <c r="EL262" s="566"/>
      <c r="EM262" s="566"/>
      <c r="EN262" s="566"/>
      <c r="EO262" s="566"/>
      <c r="EP262" s="566"/>
      <c r="EQ262" s="566"/>
      <c r="ER262" s="566"/>
      <c r="ES262" s="594"/>
      <c r="ET262" s="595"/>
      <c r="EU262" s="566"/>
      <c r="EV262" s="566"/>
      <c r="EW262" s="568"/>
      <c r="EX262" s="566"/>
      <c r="EY262" s="566"/>
      <c r="EZ262" s="566"/>
      <c r="FA262" s="566"/>
      <c r="FB262" s="566"/>
      <c r="FC262" s="566"/>
      <c r="FD262" s="566"/>
      <c r="FE262" s="566"/>
      <c r="FF262" s="566"/>
      <c r="FG262" s="566"/>
      <c r="FH262" s="566"/>
      <c r="FI262" s="566"/>
      <c r="FJ262" s="566"/>
      <c r="FK262" s="566"/>
      <c r="FL262" s="566"/>
      <c r="FM262" s="566"/>
      <c r="FN262" s="566"/>
      <c r="FO262" s="566"/>
      <c r="FP262" s="566"/>
      <c r="FQ262" s="566"/>
      <c r="FR262" s="566"/>
      <c r="FS262" s="566"/>
      <c r="FT262" s="566"/>
      <c r="FU262" s="566"/>
      <c r="FV262" s="566"/>
      <c r="FW262" s="566"/>
      <c r="FX262" s="566"/>
      <c r="FY262" s="566"/>
      <c r="FZ262" s="566"/>
      <c r="GA262" s="566"/>
      <c r="GB262" s="566"/>
      <c r="GC262" s="566"/>
      <c r="GD262" s="566"/>
      <c r="GE262" s="566"/>
      <c r="GF262" s="569"/>
      <c r="GG262" s="566"/>
      <c r="GH262" s="566"/>
      <c r="GI262" s="566"/>
      <c r="GJ262" s="566"/>
      <c r="GK262" s="565"/>
      <c r="GL262" s="565"/>
      <c r="GM262" s="565"/>
      <c r="GN262" s="570"/>
      <c r="GO262" s="571"/>
      <c r="GP262" s="571"/>
      <c r="GQ262" s="684"/>
      <c r="GR262" s="1001"/>
      <c r="GS262" s="575"/>
      <c r="GT262" s="596"/>
      <c r="GU262" s="596"/>
      <c r="GV262" s="575"/>
      <c r="GW262" s="575"/>
      <c r="GX262" s="575"/>
      <c r="GY262" s="575"/>
      <c r="GZ262" s="575"/>
      <c r="HA262" s="597"/>
      <c r="HB262" s="575"/>
      <c r="HC262" s="575"/>
      <c r="HD262" s="575"/>
      <c r="HE262" s="598"/>
      <c r="HF262" s="575"/>
      <c r="HG262" s="575"/>
      <c r="HH262" s="575"/>
      <c r="HI262" s="591">
        <f t="shared" si="458"/>
        <v>0</v>
      </c>
      <c r="HL262" s="688">
        <f t="shared" si="457"/>
        <v>0</v>
      </c>
    </row>
    <row r="263" spans="1:220" s="576" customFormat="1">
      <c r="A263" s="550">
        <v>0</v>
      </c>
      <c r="B263" s="573" t="s">
        <v>552</v>
      </c>
      <c r="C263" s="574"/>
      <c r="D263" s="574"/>
      <c r="E263" s="574"/>
      <c r="F263" s="269" t="s">
        <v>729</v>
      </c>
      <c r="G263" s="577"/>
      <c r="H263" s="577"/>
      <c r="I263" s="577"/>
      <c r="J263" s="565"/>
      <c r="K263" s="565"/>
      <c r="L263" s="566"/>
      <c r="M263" s="566"/>
      <c r="N263" s="566"/>
      <c r="O263" s="566"/>
      <c r="P263" s="577"/>
      <c r="Q263" s="577"/>
      <c r="R263" s="577"/>
      <c r="S263" s="577"/>
      <c r="T263" s="577"/>
      <c r="U263" s="566"/>
      <c r="V263" s="566"/>
      <c r="W263" s="566"/>
      <c r="X263" s="566"/>
      <c r="Y263" s="567"/>
      <c r="Z263" s="566"/>
      <c r="AA263" s="566"/>
      <c r="AB263" s="566"/>
      <c r="AC263" s="567"/>
      <c r="AD263" s="567"/>
      <c r="AE263" s="567"/>
      <c r="AF263" s="567"/>
      <c r="AG263" s="566"/>
      <c r="AH263" s="566"/>
      <c r="AI263" s="566"/>
      <c r="AJ263" s="566"/>
      <c r="AK263" s="566"/>
      <c r="AL263" s="566"/>
      <c r="AM263" s="566"/>
      <c r="AN263" s="566"/>
      <c r="AO263" s="566"/>
      <c r="AP263" s="566"/>
      <c r="AQ263" s="566"/>
      <c r="AR263" s="566"/>
      <c r="AS263" s="566"/>
      <c r="AT263" s="566"/>
      <c r="AU263" s="566"/>
      <c r="AV263" s="566"/>
      <c r="AW263" s="566"/>
      <c r="AX263" s="566"/>
      <c r="AY263" s="566"/>
      <c r="AZ263" s="566"/>
      <c r="BA263" s="566"/>
      <c r="BB263" s="566"/>
      <c r="BC263" s="566"/>
      <c r="BD263" s="566"/>
      <c r="BE263" s="566"/>
      <c r="BF263" s="566"/>
      <c r="BG263" s="566"/>
      <c r="BH263" s="566"/>
      <c r="BI263" s="566"/>
      <c r="BJ263" s="566"/>
      <c r="BK263" s="566"/>
      <c r="BL263" s="566"/>
      <c r="BM263" s="566"/>
      <c r="BN263" s="566"/>
      <c r="BO263" s="566"/>
      <c r="BP263" s="566"/>
      <c r="BQ263" s="566"/>
      <c r="BR263" s="566"/>
      <c r="BS263" s="566"/>
      <c r="BT263" s="566"/>
      <c r="BU263" s="566"/>
      <c r="BV263" s="566"/>
      <c r="BW263" s="566"/>
      <c r="BX263" s="566"/>
      <c r="BY263" s="566"/>
      <c r="BZ263" s="566"/>
      <c r="CA263" s="566"/>
      <c r="CB263" s="566"/>
      <c r="CC263" s="565"/>
      <c r="CD263" s="566"/>
      <c r="CE263" s="566"/>
      <c r="CF263" s="565"/>
      <c r="CG263" s="565"/>
      <c r="CH263" s="566"/>
      <c r="CI263" s="566"/>
      <c r="CJ263" s="566"/>
      <c r="CK263" s="566"/>
      <c r="CL263" s="566"/>
      <c r="CM263" s="566"/>
      <c r="CN263" s="566"/>
      <c r="CO263" s="566"/>
      <c r="CP263" s="566"/>
      <c r="CQ263" s="566"/>
      <c r="CR263" s="566"/>
      <c r="CS263" s="566"/>
      <c r="CT263" s="566"/>
      <c r="CU263" s="566"/>
      <c r="CV263" s="566"/>
      <c r="CW263" s="566"/>
      <c r="CX263" s="566"/>
      <c r="CY263" s="575"/>
      <c r="CZ263" s="566"/>
      <c r="DA263" s="566"/>
      <c r="DB263" s="566"/>
      <c r="DC263" s="566"/>
      <c r="DD263" s="566"/>
      <c r="DE263" s="566"/>
      <c r="DF263" s="566"/>
      <c r="DG263" s="566"/>
      <c r="DH263" s="566"/>
      <c r="DI263" s="566"/>
      <c r="DJ263" s="566"/>
      <c r="DK263" s="566"/>
      <c r="DL263" s="566"/>
      <c r="DM263" s="566"/>
      <c r="DN263" s="566"/>
      <c r="DO263" s="566"/>
      <c r="DP263" s="566"/>
      <c r="DQ263" s="566"/>
      <c r="DR263" s="566"/>
      <c r="DS263" s="566"/>
      <c r="DT263" s="566"/>
      <c r="DU263" s="566"/>
      <c r="DV263" s="566"/>
      <c r="DW263" s="566"/>
      <c r="DX263" s="566"/>
      <c r="DY263" s="566"/>
      <c r="DZ263" s="566"/>
      <c r="EA263" s="566"/>
      <c r="EB263" s="566"/>
      <c r="EC263" s="566"/>
      <c r="ED263" s="566"/>
      <c r="EE263" s="566"/>
      <c r="EF263" s="566"/>
      <c r="EG263" s="566"/>
      <c r="EH263" s="566"/>
      <c r="EI263" s="566"/>
      <c r="EJ263" s="566"/>
      <c r="EK263" s="566"/>
      <c r="EL263" s="566"/>
      <c r="EM263" s="566"/>
      <c r="EN263" s="566"/>
      <c r="EO263" s="566"/>
      <c r="EP263" s="566"/>
      <c r="EQ263" s="566"/>
      <c r="ER263" s="566"/>
      <c r="ES263" s="594"/>
      <c r="ET263" s="595"/>
      <c r="EU263" s="566"/>
      <c r="EV263" s="566"/>
      <c r="EW263" s="566"/>
      <c r="EX263" s="566"/>
      <c r="EY263" s="566"/>
      <c r="EZ263" s="566"/>
      <c r="FA263" s="566"/>
      <c r="FB263" s="566"/>
      <c r="FC263" s="566"/>
      <c r="FD263" s="566"/>
      <c r="FE263" s="566"/>
      <c r="FF263" s="566"/>
      <c r="FG263" s="566"/>
      <c r="FH263" s="566"/>
      <c r="FI263" s="566"/>
      <c r="FJ263" s="566"/>
      <c r="FK263" s="566"/>
      <c r="FL263" s="566"/>
      <c r="FM263" s="566"/>
      <c r="FN263" s="566"/>
      <c r="FO263" s="566"/>
      <c r="FP263" s="566"/>
      <c r="FQ263" s="566"/>
      <c r="FR263" s="566"/>
      <c r="FS263" s="566"/>
      <c r="FT263" s="566"/>
      <c r="FU263" s="566"/>
      <c r="FV263" s="566"/>
      <c r="FW263" s="566"/>
      <c r="FX263" s="566"/>
      <c r="FY263" s="566"/>
      <c r="FZ263" s="566"/>
      <c r="GA263" s="566"/>
      <c r="GB263" s="566"/>
      <c r="GC263" s="566"/>
      <c r="GD263" s="566"/>
      <c r="GE263" s="566"/>
      <c r="GF263" s="569"/>
      <c r="GG263" s="566"/>
      <c r="GH263" s="566"/>
      <c r="GI263" s="566"/>
      <c r="GJ263" s="566"/>
      <c r="GK263" s="565"/>
      <c r="GL263" s="565"/>
      <c r="GM263" s="565"/>
      <c r="GN263" s="570"/>
      <c r="GO263" s="571"/>
      <c r="GP263" s="571"/>
      <c r="GQ263" s="684"/>
      <c r="GR263" s="1001"/>
      <c r="GS263" s="575"/>
      <c r="GT263" s="596"/>
      <c r="GU263" s="596"/>
      <c r="GV263" s="575"/>
      <c r="GW263" s="575"/>
      <c r="GX263" s="575"/>
      <c r="GY263" s="575"/>
      <c r="GZ263" s="575"/>
      <c r="HA263" s="597"/>
      <c r="HB263" s="575"/>
      <c r="HC263" s="575"/>
      <c r="HD263" s="575"/>
      <c r="HE263" s="598"/>
      <c r="HF263" s="575"/>
      <c r="HG263" s="575"/>
      <c r="HH263" s="575"/>
      <c r="HI263" s="591">
        <f t="shared" si="458"/>
        <v>0</v>
      </c>
      <c r="HL263" s="688">
        <f t="shared" si="457"/>
        <v>0</v>
      </c>
    </row>
    <row r="264" spans="1:220" s="576" customFormat="1">
      <c r="A264" s="550">
        <v>0</v>
      </c>
      <c r="B264" s="573" t="s">
        <v>553</v>
      </c>
      <c r="C264" s="574"/>
      <c r="D264" s="574"/>
      <c r="E264" s="574"/>
      <c r="F264" s="269" t="s">
        <v>730</v>
      </c>
      <c r="G264" s="577"/>
      <c r="H264" s="577"/>
      <c r="I264" s="577"/>
      <c r="J264" s="565"/>
      <c r="K264" s="565"/>
      <c r="L264" s="566"/>
      <c r="M264" s="566"/>
      <c r="N264" s="566"/>
      <c r="O264" s="566"/>
      <c r="P264" s="577"/>
      <c r="Q264" s="577"/>
      <c r="R264" s="577"/>
      <c r="S264" s="577"/>
      <c r="T264" s="577"/>
      <c r="U264" s="566"/>
      <c r="V264" s="566"/>
      <c r="W264" s="566"/>
      <c r="X264" s="566"/>
      <c r="Y264" s="567"/>
      <c r="Z264" s="566"/>
      <c r="AA264" s="566"/>
      <c r="AB264" s="566"/>
      <c r="AC264" s="567"/>
      <c r="AD264" s="567"/>
      <c r="AE264" s="567"/>
      <c r="AF264" s="567"/>
      <c r="AG264" s="566"/>
      <c r="AH264" s="566"/>
      <c r="AI264" s="566"/>
      <c r="AJ264" s="566"/>
      <c r="AK264" s="566"/>
      <c r="AL264" s="566"/>
      <c r="AM264" s="566"/>
      <c r="AN264" s="566"/>
      <c r="AO264" s="566"/>
      <c r="AP264" s="566"/>
      <c r="AQ264" s="566"/>
      <c r="AR264" s="566"/>
      <c r="AS264" s="566"/>
      <c r="AT264" s="566"/>
      <c r="AU264" s="566"/>
      <c r="AV264" s="566"/>
      <c r="AW264" s="566"/>
      <c r="AX264" s="566"/>
      <c r="AY264" s="566"/>
      <c r="AZ264" s="566"/>
      <c r="BA264" s="566"/>
      <c r="BB264" s="566"/>
      <c r="BC264" s="566"/>
      <c r="BD264" s="566"/>
      <c r="BE264" s="566"/>
      <c r="BF264" s="566"/>
      <c r="BG264" s="566"/>
      <c r="BH264" s="566"/>
      <c r="BI264" s="566"/>
      <c r="BJ264" s="566"/>
      <c r="BK264" s="566"/>
      <c r="BL264" s="566"/>
      <c r="BM264" s="566"/>
      <c r="BN264" s="566"/>
      <c r="BO264" s="566"/>
      <c r="BP264" s="566"/>
      <c r="BQ264" s="566"/>
      <c r="BR264" s="566"/>
      <c r="BS264" s="566"/>
      <c r="BT264" s="566"/>
      <c r="BU264" s="566"/>
      <c r="BV264" s="566"/>
      <c r="BW264" s="566"/>
      <c r="BX264" s="566"/>
      <c r="BY264" s="566"/>
      <c r="BZ264" s="566"/>
      <c r="CA264" s="566"/>
      <c r="CB264" s="566"/>
      <c r="CC264" s="565"/>
      <c r="CD264" s="566"/>
      <c r="CE264" s="566"/>
      <c r="CF264" s="565"/>
      <c r="CG264" s="565"/>
      <c r="CH264" s="566"/>
      <c r="CI264" s="566"/>
      <c r="CJ264" s="566"/>
      <c r="CK264" s="566"/>
      <c r="CL264" s="566"/>
      <c r="CM264" s="566"/>
      <c r="CN264" s="566"/>
      <c r="CO264" s="566"/>
      <c r="CP264" s="566"/>
      <c r="CQ264" s="566"/>
      <c r="CR264" s="566"/>
      <c r="CS264" s="566"/>
      <c r="CT264" s="566"/>
      <c r="CU264" s="566"/>
      <c r="CV264" s="566"/>
      <c r="CW264" s="566"/>
      <c r="CX264" s="566"/>
      <c r="CY264" s="575"/>
      <c r="CZ264" s="566"/>
      <c r="DA264" s="566"/>
      <c r="DB264" s="566"/>
      <c r="DC264" s="566"/>
      <c r="DD264" s="566"/>
      <c r="DE264" s="566"/>
      <c r="DF264" s="566"/>
      <c r="DG264" s="566"/>
      <c r="DH264" s="566"/>
      <c r="DI264" s="566"/>
      <c r="DJ264" s="566"/>
      <c r="DK264" s="566"/>
      <c r="DL264" s="566"/>
      <c r="DM264" s="566"/>
      <c r="DN264" s="566"/>
      <c r="DO264" s="566"/>
      <c r="DP264" s="566"/>
      <c r="DQ264" s="566"/>
      <c r="DR264" s="566"/>
      <c r="DS264" s="566"/>
      <c r="DT264" s="566"/>
      <c r="DU264" s="566"/>
      <c r="DV264" s="566"/>
      <c r="DW264" s="566"/>
      <c r="DX264" s="566"/>
      <c r="DY264" s="566"/>
      <c r="DZ264" s="566"/>
      <c r="EA264" s="566"/>
      <c r="EB264" s="566"/>
      <c r="EC264" s="566"/>
      <c r="ED264" s="566"/>
      <c r="EE264" s="566"/>
      <c r="EF264" s="566"/>
      <c r="EG264" s="566"/>
      <c r="EH264" s="566"/>
      <c r="EI264" s="566"/>
      <c r="EJ264" s="566"/>
      <c r="EK264" s="566"/>
      <c r="EL264" s="566"/>
      <c r="EM264" s="566"/>
      <c r="EN264" s="566"/>
      <c r="EO264" s="566"/>
      <c r="EP264" s="566"/>
      <c r="EQ264" s="566"/>
      <c r="ER264" s="566"/>
      <c r="ES264" s="594"/>
      <c r="ET264" s="595"/>
      <c r="EU264" s="566"/>
      <c r="EV264" s="566"/>
      <c r="EW264" s="566"/>
      <c r="EX264" s="566"/>
      <c r="EY264" s="566"/>
      <c r="EZ264" s="566"/>
      <c r="FA264" s="566"/>
      <c r="FB264" s="566"/>
      <c r="FC264" s="566"/>
      <c r="FD264" s="566"/>
      <c r="FE264" s="566"/>
      <c r="FF264" s="566"/>
      <c r="FG264" s="566"/>
      <c r="FH264" s="566"/>
      <c r="FI264" s="566"/>
      <c r="FJ264" s="566"/>
      <c r="FK264" s="566"/>
      <c r="FL264" s="566"/>
      <c r="FM264" s="566"/>
      <c r="FN264" s="566"/>
      <c r="FO264" s="566"/>
      <c r="FP264" s="566"/>
      <c r="FQ264" s="566"/>
      <c r="FR264" s="566"/>
      <c r="FS264" s="566"/>
      <c r="FT264" s="566"/>
      <c r="FU264" s="566"/>
      <c r="FV264" s="566"/>
      <c r="FW264" s="566"/>
      <c r="FX264" s="566"/>
      <c r="FY264" s="566"/>
      <c r="FZ264" s="566"/>
      <c r="GA264" s="566"/>
      <c r="GB264" s="566"/>
      <c r="GC264" s="566"/>
      <c r="GD264" s="566"/>
      <c r="GE264" s="566"/>
      <c r="GF264" s="569"/>
      <c r="GG264" s="566"/>
      <c r="GH264" s="566"/>
      <c r="GI264" s="566"/>
      <c r="GJ264" s="566"/>
      <c r="GK264" s="565"/>
      <c r="GL264" s="565"/>
      <c r="GM264" s="565"/>
      <c r="GN264" s="570"/>
      <c r="GO264" s="571"/>
      <c r="GP264" s="571"/>
      <c r="GQ264" s="684"/>
      <c r="GR264" s="1001"/>
      <c r="GS264" s="575"/>
      <c r="GT264" s="596"/>
      <c r="GU264" s="596"/>
      <c r="GV264" s="575"/>
      <c r="GW264" s="575"/>
      <c r="GX264" s="575"/>
      <c r="GY264" s="575"/>
      <c r="GZ264" s="575"/>
      <c r="HA264" s="597"/>
      <c r="HB264" s="575"/>
      <c r="HC264" s="575"/>
      <c r="HD264" s="575"/>
      <c r="HE264" s="598"/>
      <c r="HF264" s="575"/>
      <c r="HG264" s="575"/>
      <c r="HH264" s="575"/>
      <c r="HI264" s="591">
        <f t="shared" si="458"/>
        <v>0</v>
      </c>
      <c r="HL264" s="688">
        <f t="shared" si="457"/>
        <v>0</v>
      </c>
    </row>
    <row r="265" spans="1:220" s="576" customFormat="1">
      <c r="A265" s="550">
        <v>0</v>
      </c>
      <c r="B265" s="573" t="s">
        <v>554</v>
      </c>
      <c r="C265" s="574"/>
      <c r="D265" s="574"/>
      <c r="E265" s="574"/>
      <c r="F265" s="269" t="s">
        <v>731</v>
      </c>
      <c r="G265" s="577"/>
      <c r="H265" s="577"/>
      <c r="I265" s="577"/>
      <c r="J265" s="565"/>
      <c r="K265" s="565"/>
      <c r="L265" s="566"/>
      <c r="M265" s="566"/>
      <c r="N265" s="566"/>
      <c r="O265" s="566"/>
      <c r="P265" s="577"/>
      <c r="Q265" s="577"/>
      <c r="R265" s="577"/>
      <c r="S265" s="577"/>
      <c r="T265" s="577"/>
      <c r="U265" s="566"/>
      <c r="V265" s="566"/>
      <c r="W265" s="566"/>
      <c r="X265" s="566"/>
      <c r="Y265" s="567"/>
      <c r="Z265" s="566"/>
      <c r="AA265" s="566"/>
      <c r="AB265" s="566"/>
      <c r="AC265" s="567"/>
      <c r="AD265" s="567"/>
      <c r="AE265" s="567"/>
      <c r="AF265" s="567"/>
      <c r="AG265" s="566"/>
      <c r="AH265" s="566"/>
      <c r="AI265" s="566"/>
      <c r="AJ265" s="566"/>
      <c r="AK265" s="566"/>
      <c r="AL265" s="566"/>
      <c r="AM265" s="566"/>
      <c r="AN265" s="566"/>
      <c r="AO265" s="566"/>
      <c r="AP265" s="566"/>
      <c r="AQ265" s="566"/>
      <c r="AR265" s="566"/>
      <c r="AS265" s="566"/>
      <c r="AT265" s="566"/>
      <c r="AU265" s="566"/>
      <c r="AV265" s="566"/>
      <c r="AW265" s="566"/>
      <c r="AX265" s="566"/>
      <c r="AY265" s="566"/>
      <c r="AZ265" s="566"/>
      <c r="BA265" s="566"/>
      <c r="BB265" s="566"/>
      <c r="BC265" s="566"/>
      <c r="BD265" s="566"/>
      <c r="BE265" s="566"/>
      <c r="BF265" s="566"/>
      <c r="BG265" s="566"/>
      <c r="BH265" s="566"/>
      <c r="BI265" s="566"/>
      <c r="BJ265" s="566"/>
      <c r="BK265" s="566"/>
      <c r="BL265" s="566"/>
      <c r="BM265" s="566"/>
      <c r="BN265" s="566"/>
      <c r="BO265" s="566"/>
      <c r="BP265" s="566"/>
      <c r="BQ265" s="566"/>
      <c r="BR265" s="566"/>
      <c r="BS265" s="566"/>
      <c r="BT265" s="566"/>
      <c r="BU265" s="566"/>
      <c r="BV265" s="566"/>
      <c r="BW265" s="566"/>
      <c r="BX265" s="566"/>
      <c r="BY265" s="566"/>
      <c r="BZ265" s="566"/>
      <c r="CA265" s="566"/>
      <c r="CB265" s="566"/>
      <c r="CC265" s="565"/>
      <c r="CD265" s="566"/>
      <c r="CE265" s="566"/>
      <c r="CF265" s="565"/>
      <c r="CG265" s="565"/>
      <c r="CH265" s="566"/>
      <c r="CI265" s="566"/>
      <c r="CJ265" s="566"/>
      <c r="CK265" s="566"/>
      <c r="CL265" s="566"/>
      <c r="CM265" s="566"/>
      <c r="CN265" s="566"/>
      <c r="CO265" s="566"/>
      <c r="CP265" s="566"/>
      <c r="CQ265" s="566"/>
      <c r="CR265" s="566"/>
      <c r="CS265" s="566"/>
      <c r="CT265" s="566"/>
      <c r="CU265" s="566"/>
      <c r="CV265" s="566"/>
      <c r="CW265" s="566"/>
      <c r="CX265" s="566"/>
      <c r="CY265" s="575"/>
      <c r="CZ265" s="566"/>
      <c r="DA265" s="566"/>
      <c r="DB265" s="566"/>
      <c r="DC265" s="566"/>
      <c r="DD265" s="566"/>
      <c r="DE265" s="566"/>
      <c r="DF265" s="566"/>
      <c r="DG265" s="566"/>
      <c r="DH265" s="566"/>
      <c r="DI265" s="566"/>
      <c r="DJ265" s="566"/>
      <c r="DK265" s="566"/>
      <c r="DL265" s="566"/>
      <c r="DM265" s="566"/>
      <c r="DN265" s="566"/>
      <c r="DO265" s="566"/>
      <c r="DP265" s="566"/>
      <c r="DQ265" s="566"/>
      <c r="DR265" s="566"/>
      <c r="DS265" s="566"/>
      <c r="DT265" s="566"/>
      <c r="DU265" s="566"/>
      <c r="DV265" s="566"/>
      <c r="DW265" s="566"/>
      <c r="DX265" s="566"/>
      <c r="DY265" s="566"/>
      <c r="DZ265" s="566"/>
      <c r="EA265" s="566"/>
      <c r="EB265" s="566"/>
      <c r="EC265" s="566"/>
      <c r="ED265" s="566"/>
      <c r="EE265" s="566"/>
      <c r="EF265" s="566"/>
      <c r="EG265" s="566"/>
      <c r="EH265" s="566"/>
      <c r="EI265" s="566"/>
      <c r="EJ265" s="566"/>
      <c r="EK265" s="566"/>
      <c r="EL265" s="566"/>
      <c r="EM265" s="566"/>
      <c r="EN265" s="566"/>
      <c r="EO265" s="566"/>
      <c r="EP265" s="566"/>
      <c r="EQ265" s="566"/>
      <c r="ER265" s="566"/>
      <c r="ES265" s="594"/>
      <c r="ET265" s="595"/>
      <c r="EU265" s="566"/>
      <c r="EV265" s="566"/>
      <c r="EW265" s="566"/>
      <c r="EX265" s="566"/>
      <c r="EY265" s="566"/>
      <c r="EZ265" s="566"/>
      <c r="FA265" s="566"/>
      <c r="FB265" s="566"/>
      <c r="FC265" s="566"/>
      <c r="FD265" s="566"/>
      <c r="FE265" s="566"/>
      <c r="FF265" s="566"/>
      <c r="FG265" s="566"/>
      <c r="FH265" s="566"/>
      <c r="FI265" s="566"/>
      <c r="FJ265" s="566"/>
      <c r="FK265" s="566"/>
      <c r="FL265" s="566"/>
      <c r="FM265" s="566"/>
      <c r="FN265" s="566"/>
      <c r="FO265" s="566"/>
      <c r="FP265" s="566"/>
      <c r="FQ265" s="566"/>
      <c r="FR265" s="566"/>
      <c r="FS265" s="566"/>
      <c r="FT265" s="566"/>
      <c r="FU265" s="566"/>
      <c r="FV265" s="566"/>
      <c r="FW265" s="566"/>
      <c r="FX265" s="566"/>
      <c r="FY265" s="566"/>
      <c r="FZ265" s="566"/>
      <c r="GA265" s="566"/>
      <c r="GB265" s="566"/>
      <c r="GC265" s="566"/>
      <c r="GD265" s="566"/>
      <c r="GE265" s="566"/>
      <c r="GF265" s="569"/>
      <c r="GG265" s="566"/>
      <c r="GH265" s="566"/>
      <c r="GI265" s="566"/>
      <c r="GJ265" s="566"/>
      <c r="GK265" s="565"/>
      <c r="GL265" s="565"/>
      <c r="GM265" s="565"/>
      <c r="GN265" s="570"/>
      <c r="GO265" s="571"/>
      <c r="GP265" s="571"/>
      <c r="GQ265" s="684"/>
      <c r="GR265" s="1001"/>
      <c r="GS265" s="575"/>
      <c r="GT265" s="596"/>
      <c r="GU265" s="596"/>
      <c r="GV265" s="575"/>
      <c r="GW265" s="575"/>
      <c r="GX265" s="575"/>
      <c r="GY265" s="575"/>
      <c r="GZ265" s="575"/>
      <c r="HA265" s="597"/>
      <c r="HB265" s="575"/>
      <c r="HC265" s="575"/>
      <c r="HD265" s="575"/>
      <c r="HE265" s="598"/>
      <c r="HF265" s="575"/>
      <c r="HG265" s="575"/>
      <c r="HH265" s="575"/>
      <c r="HI265" s="591">
        <f t="shared" si="458"/>
        <v>0</v>
      </c>
      <c r="HL265" s="688">
        <f t="shared" ref="HL265:HL293" si="590">EG265-EH265</f>
        <v>0</v>
      </c>
    </row>
    <row r="266" spans="1:220" s="576" customFormat="1">
      <c r="A266" s="550">
        <v>0</v>
      </c>
      <c r="B266" s="573" t="s">
        <v>555</v>
      </c>
      <c r="C266" s="574"/>
      <c r="D266" s="574"/>
      <c r="E266" s="574"/>
      <c r="F266" s="269" t="s">
        <v>732</v>
      </c>
      <c r="G266" s="577"/>
      <c r="H266" s="577"/>
      <c r="I266" s="577"/>
      <c r="J266" s="565"/>
      <c r="K266" s="565"/>
      <c r="L266" s="566"/>
      <c r="M266" s="566"/>
      <c r="N266" s="566"/>
      <c r="O266" s="566"/>
      <c r="P266" s="577"/>
      <c r="Q266" s="577"/>
      <c r="R266" s="577"/>
      <c r="S266" s="577"/>
      <c r="T266" s="577"/>
      <c r="U266" s="566"/>
      <c r="V266" s="566"/>
      <c r="W266" s="566"/>
      <c r="X266" s="566"/>
      <c r="Y266" s="567"/>
      <c r="Z266" s="566"/>
      <c r="AA266" s="566"/>
      <c r="AB266" s="566"/>
      <c r="AC266" s="567"/>
      <c r="AD266" s="567"/>
      <c r="AE266" s="567"/>
      <c r="AF266" s="567"/>
      <c r="AG266" s="566"/>
      <c r="AH266" s="566"/>
      <c r="AI266" s="566"/>
      <c r="AJ266" s="566"/>
      <c r="AK266" s="566"/>
      <c r="AL266" s="566"/>
      <c r="AM266" s="566"/>
      <c r="AN266" s="566"/>
      <c r="AO266" s="566"/>
      <c r="AP266" s="566"/>
      <c r="AQ266" s="566"/>
      <c r="AR266" s="566"/>
      <c r="AS266" s="566"/>
      <c r="AT266" s="566"/>
      <c r="AU266" s="566"/>
      <c r="AV266" s="566"/>
      <c r="AW266" s="566"/>
      <c r="AX266" s="566"/>
      <c r="AY266" s="566"/>
      <c r="AZ266" s="566"/>
      <c r="BA266" s="566"/>
      <c r="BB266" s="566"/>
      <c r="BC266" s="566"/>
      <c r="BD266" s="566"/>
      <c r="BE266" s="566"/>
      <c r="BF266" s="566"/>
      <c r="BG266" s="566"/>
      <c r="BH266" s="566"/>
      <c r="BI266" s="566"/>
      <c r="BJ266" s="566"/>
      <c r="BK266" s="566"/>
      <c r="BL266" s="566"/>
      <c r="BM266" s="566"/>
      <c r="BN266" s="566"/>
      <c r="BO266" s="566"/>
      <c r="BP266" s="566"/>
      <c r="BQ266" s="566"/>
      <c r="BR266" s="566"/>
      <c r="BS266" s="566"/>
      <c r="BT266" s="566"/>
      <c r="BU266" s="566"/>
      <c r="BV266" s="566"/>
      <c r="BW266" s="566"/>
      <c r="BX266" s="566"/>
      <c r="BY266" s="566"/>
      <c r="BZ266" s="566"/>
      <c r="CA266" s="566"/>
      <c r="CB266" s="566"/>
      <c r="CC266" s="565"/>
      <c r="CD266" s="566"/>
      <c r="CE266" s="566"/>
      <c r="CF266" s="565"/>
      <c r="CG266" s="565"/>
      <c r="CH266" s="566"/>
      <c r="CI266" s="566"/>
      <c r="CJ266" s="566"/>
      <c r="CK266" s="566"/>
      <c r="CL266" s="566"/>
      <c r="CM266" s="566"/>
      <c r="CN266" s="566"/>
      <c r="CO266" s="566"/>
      <c r="CP266" s="566"/>
      <c r="CQ266" s="566"/>
      <c r="CR266" s="566"/>
      <c r="CS266" s="566"/>
      <c r="CT266" s="566"/>
      <c r="CU266" s="566"/>
      <c r="CV266" s="566"/>
      <c r="CW266" s="566"/>
      <c r="CX266" s="566"/>
      <c r="CY266" s="575"/>
      <c r="CZ266" s="566"/>
      <c r="DA266" s="566"/>
      <c r="DB266" s="566"/>
      <c r="DC266" s="566"/>
      <c r="DD266" s="566"/>
      <c r="DE266" s="566"/>
      <c r="DF266" s="566"/>
      <c r="DG266" s="566"/>
      <c r="DH266" s="566"/>
      <c r="DI266" s="566"/>
      <c r="DJ266" s="566"/>
      <c r="DK266" s="566"/>
      <c r="DL266" s="566"/>
      <c r="DM266" s="566"/>
      <c r="DN266" s="566"/>
      <c r="DO266" s="566"/>
      <c r="DP266" s="566"/>
      <c r="DQ266" s="566"/>
      <c r="DR266" s="566"/>
      <c r="DS266" s="566"/>
      <c r="DT266" s="566"/>
      <c r="DU266" s="566"/>
      <c r="DV266" s="566"/>
      <c r="DW266" s="566"/>
      <c r="DX266" s="566"/>
      <c r="DY266" s="566"/>
      <c r="DZ266" s="566"/>
      <c r="EA266" s="566"/>
      <c r="EB266" s="566"/>
      <c r="EC266" s="566"/>
      <c r="ED266" s="566"/>
      <c r="EE266" s="566"/>
      <c r="EF266" s="566"/>
      <c r="EG266" s="566"/>
      <c r="EH266" s="566"/>
      <c r="EI266" s="566"/>
      <c r="EJ266" s="566"/>
      <c r="EK266" s="566"/>
      <c r="EL266" s="566"/>
      <c r="EM266" s="566"/>
      <c r="EN266" s="566"/>
      <c r="EO266" s="566"/>
      <c r="EP266" s="566"/>
      <c r="EQ266" s="566"/>
      <c r="ER266" s="566"/>
      <c r="ES266" s="594"/>
      <c r="ET266" s="595"/>
      <c r="EU266" s="566"/>
      <c r="EV266" s="566"/>
      <c r="EW266" s="566"/>
      <c r="EX266" s="566"/>
      <c r="EY266" s="566"/>
      <c r="EZ266" s="566"/>
      <c r="FA266" s="566"/>
      <c r="FB266" s="566"/>
      <c r="FC266" s="566"/>
      <c r="FD266" s="566"/>
      <c r="FE266" s="566"/>
      <c r="FF266" s="566"/>
      <c r="FG266" s="566"/>
      <c r="FH266" s="566"/>
      <c r="FI266" s="566"/>
      <c r="FJ266" s="566"/>
      <c r="FK266" s="566"/>
      <c r="FL266" s="566"/>
      <c r="FM266" s="566"/>
      <c r="FN266" s="566"/>
      <c r="FO266" s="566"/>
      <c r="FP266" s="566"/>
      <c r="FQ266" s="566"/>
      <c r="FR266" s="566"/>
      <c r="FS266" s="566"/>
      <c r="FT266" s="566"/>
      <c r="FU266" s="566"/>
      <c r="FV266" s="566"/>
      <c r="FW266" s="566"/>
      <c r="FX266" s="566"/>
      <c r="FY266" s="566"/>
      <c r="FZ266" s="566"/>
      <c r="GA266" s="566"/>
      <c r="GB266" s="566"/>
      <c r="GC266" s="566"/>
      <c r="GD266" s="566"/>
      <c r="GE266" s="566"/>
      <c r="GF266" s="569"/>
      <c r="GG266" s="566"/>
      <c r="GH266" s="566"/>
      <c r="GI266" s="566"/>
      <c r="GJ266" s="566"/>
      <c r="GK266" s="565"/>
      <c r="GL266" s="565"/>
      <c r="GM266" s="565"/>
      <c r="GN266" s="570"/>
      <c r="GO266" s="571"/>
      <c r="GP266" s="571"/>
      <c r="GQ266" s="684"/>
      <c r="GR266" s="1001"/>
      <c r="GS266" s="575"/>
      <c r="GT266" s="596"/>
      <c r="GU266" s="596"/>
      <c r="GV266" s="575"/>
      <c r="GW266" s="575"/>
      <c r="GX266" s="575"/>
      <c r="GY266" s="575"/>
      <c r="GZ266" s="575"/>
      <c r="HA266" s="597"/>
      <c r="HB266" s="575"/>
      <c r="HC266" s="575"/>
      <c r="HD266" s="575"/>
      <c r="HE266" s="598"/>
      <c r="HF266" s="575"/>
      <c r="HG266" s="575"/>
      <c r="HH266" s="575"/>
      <c r="HI266" s="591">
        <f t="shared" ref="HI266:HI293" si="591">Y266-HA266-HE266</f>
        <v>0</v>
      </c>
      <c r="HL266" s="688">
        <f t="shared" si="590"/>
        <v>0</v>
      </c>
    </row>
    <row r="267" spans="1:220" s="576" customFormat="1">
      <c r="A267" s="550">
        <v>0</v>
      </c>
      <c r="B267" s="573" t="s">
        <v>556</v>
      </c>
      <c r="C267" s="574"/>
      <c r="D267" s="574"/>
      <c r="E267" s="574"/>
      <c r="F267" s="269" t="s">
        <v>733</v>
      </c>
      <c r="G267" s="577"/>
      <c r="H267" s="577"/>
      <c r="I267" s="577"/>
      <c r="J267" s="565"/>
      <c r="K267" s="565"/>
      <c r="L267" s="566"/>
      <c r="M267" s="566"/>
      <c r="N267" s="566"/>
      <c r="O267" s="566"/>
      <c r="P267" s="577"/>
      <c r="Q267" s="577"/>
      <c r="R267" s="577"/>
      <c r="S267" s="577"/>
      <c r="T267" s="577"/>
      <c r="U267" s="566"/>
      <c r="V267" s="566"/>
      <c r="W267" s="566"/>
      <c r="X267" s="566"/>
      <c r="Y267" s="567"/>
      <c r="Z267" s="566"/>
      <c r="AA267" s="566"/>
      <c r="AB267" s="566"/>
      <c r="AC267" s="567"/>
      <c r="AD267" s="567"/>
      <c r="AE267" s="567"/>
      <c r="AF267" s="567"/>
      <c r="AG267" s="566"/>
      <c r="AH267" s="566"/>
      <c r="AI267" s="566"/>
      <c r="AJ267" s="566"/>
      <c r="AK267" s="566"/>
      <c r="AL267" s="566"/>
      <c r="AM267" s="566"/>
      <c r="AN267" s="566"/>
      <c r="AO267" s="566"/>
      <c r="AP267" s="566"/>
      <c r="AQ267" s="566"/>
      <c r="AR267" s="566"/>
      <c r="AS267" s="566"/>
      <c r="AT267" s="566"/>
      <c r="AU267" s="566"/>
      <c r="AV267" s="566"/>
      <c r="AW267" s="566"/>
      <c r="AX267" s="566"/>
      <c r="AY267" s="566"/>
      <c r="AZ267" s="566"/>
      <c r="BA267" s="566"/>
      <c r="BB267" s="566"/>
      <c r="BC267" s="566"/>
      <c r="BD267" s="566"/>
      <c r="BE267" s="566"/>
      <c r="BF267" s="566"/>
      <c r="BG267" s="566"/>
      <c r="BH267" s="566"/>
      <c r="BI267" s="566"/>
      <c r="BJ267" s="566"/>
      <c r="BK267" s="566"/>
      <c r="BL267" s="566"/>
      <c r="BM267" s="566"/>
      <c r="BN267" s="566"/>
      <c r="BO267" s="566"/>
      <c r="BP267" s="566"/>
      <c r="BQ267" s="566"/>
      <c r="BR267" s="566"/>
      <c r="BS267" s="566"/>
      <c r="BT267" s="566"/>
      <c r="BU267" s="566"/>
      <c r="BV267" s="566"/>
      <c r="BW267" s="566"/>
      <c r="BX267" s="566"/>
      <c r="BY267" s="566"/>
      <c r="BZ267" s="566"/>
      <c r="CA267" s="566"/>
      <c r="CB267" s="566"/>
      <c r="CC267" s="565"/>
      <c r="CD267" s="566"/>
      <c r="CE267" s="566"/>
      <c r="CF267" s="565"/>
      <c r="CG267" s="565"/>
      <c r="CH267" s="566"/>
      <c r="CI267" s="566"/>
      <c r="CJ267" s="566"/>
      <c r="CK267" s="566"/>
      <c r="CL267" s="566"/>
      <c r="CM267" s="566"/>
      <c r="CN267" s="566"/>
      <c r="CO267" s="566"/>
      <c r="CP267" s="566"/>
      <c r="CQ267" s="566"/>
      <c r="CR267" s="566"/>
      <c r="CS267" s="566"/>
      <c r="CT267" s="566"/>
      <c r="CU267" s="566"/>
      <c r="CV267" s="566"/>
      <c r="CW267" s="566"/>
      <c r="CX267" s="566"/>
      <c r="CY267" s="575"/>
      <c r="CZ267" s="566"/>
      <c r="DA267" s="566"/>
      <c r="DB267" s="566"/>
      <c r="DC267" s="566"/>
      <c r="DD267" s="566"/>
      <c r="DE267" s="566"/>
      <c r="DF267" s="566"/>
      <c r="DG267" s="566"/>
      <c r="DH267" s="566"/>
      <c r="DI267" s="566"/>
      <c r="DJ267" s="566"/>
      <c r="DK267" s="566"/>
      <c r="DL267" s="566"/>
      <c r="DM267" s="566"/>
      <c r="DN267" s="566"/>
      <c r="DO267" s="566"/>
      <c r="DP267" s="566"/>
      <c r="DQ267" s="566"/>
      <c r="DR267" s="566"/>
      <c r="DS267" s="566"/>
      <c r="DT267" s="566"/>
      <c r="DU267" s="566"/>
      <c r="DV267" s="566"/>
      <c r="DW267" s="566"/>
      <c r="DX267" s="566"/>
      <c r="DY267" s="566"/>
      <c r="DZ267" s="566"/>
      <c r="EA267" s="566"/>
      <c r="EB267" s="566"/>
      <c r="EC267" s="566"/>
      <c r="ED267" s="566"/>
      <c r="EE267" s="566"/>
      <c r="EF267" s="566"/>
      <c r="EG267" s="566"/>
      <c r="EH267" s="566"/>
      <c r="EI267" s="566"/>
      <c r="EJ267" s="566"/>
      <c r="EK267" s="566"/>
      <c r="EL267" s="566"/>
      <c r="EM267" s="566"/>
      <c r="EN267" s="566"/>
      <c r="EO267" s="566"/>
      <c r="EP267" s="566"/>
      <c r="EQ267" s="566"/>
      <c r="ER267" s="566"/>
      <c r="ES267" s="594"/>
      <c r="ET267" s="595"/>
      <c r="EU267" s="566"/>
      <c r="EV267" s="566"/>
      <c r="EW267" s="566"/>
      <c r="EX267" s="566"/>
      <c r="EY267" s="566"/>
      <c r="EZ267" s="566"/>
      <c r="FA267" s="566"/>
      <c r="FB267" s="566"/>
      <c r="FC267" s="566"/>
      <c r="FD267" s="566"/>
      <c r="FE267" s="566"/>
      <c r="FF267" s="566"/>
      <c r="FG267" s="566"/>
      <c r="FH267" s="566"/>
      <c r="FI267" s="566"/>
      <c r="FJ267" s="566"/>
      <c r="FK267" s="566"/>
      <c r="FL267" s="566"/>
      <c r="FM267" s="566"/>
      <c r="FN267" s="566"/>
      <c r="FO267" s="566"/>
      <c r="FP267" s="566"/>
      <c r="FQ267" s="566"/>
      <c r="FR267" s="566"/>
      <c r="FS267" s="566"/>
      <c r="FT267" s="566"/>
      <c r="FU267" s="566"/>
      <c r="FV267" s="566"/>
      <c r="FW267" s="566"/>
      <c r="FX267" s="566"/>
      <c r="FY267" s="566"/>
      <c r="FZ267" s="566"/>
      <c r="GA267" s="566"/>
      <c r="GB267" s="566"/>
      <c r="GC267" s="566"/>
      <c r="GD267" s="566"/>
      <c r="GE267" s="566"/>
      <c r="GF267" s="569"/>
      <c r="GG267" s="566"/>
      <c r="GH267" s="566"/>
      <c r="GI267" s="566"/>
      <c r="GJ267" s="566"/>
      <c r="GK267" s="565"/>
      <c r="GL267" s="565"/>
      <c r="GM267" s="565"/>
      <c r="GN267" s="570"/>
      <c r="GO267" s="571"/>
      <c r="GP267" s="571"/>
      <c r="GQ267" s="684"/>
      <c r="GR267" s="1001"/>
      <c r="GS267" s="575"/>
      <c r="GT267" s="596"/>
      <c r="GU267" s="596"/>
      <c r="GV267" s="575"/>
      <c r="GW267" s="575"/>
      <c r="GX267" s="575"/>
      <c r="GY267" s="575"/>
      <c r="GZ267" s="575"/>
      <c r="HA267" s="597"/>
      <c r="HB267" s="575"/>
      <c r="HC267" s="575"/>
      <c r="HD267" s="575"/>
      <c r="HE267" s="598"/>
      <c r="HF267" s="575"/>
      <c r="HG267" s="575"/>
      <c r="HH267" s="575"/>
      <c r="HI267" s="591">
        <f t="shared" si="591"/>
        <v>0</v>
      </c>
      <c r="HL267" s="688">
        <f t="shared" si="590"/>
        <v>0</v>
      </c>
    </row>
    <row r="268" spans="1:220" s="576" customFormat="1">
      <c r="A268" s="550">
        <v>0</v>
      </c>
      <c r="B268" s="573" t="s">
        <v>557</v>
      </c>
      <c r="C268" s="574"/>
      <c r="D268" s="574"/>
      <c r="E268" s="574"/>
      <c r="F268" s="269" t="s">
        <v>735</v>
      </c>
      <c r="G268" s="577"/>
      <c r="H268" s="577"/>
      <c r="I268" s="577"/>
      <c r="J268" s="565"/>
      <c r="K268" s="565"/>
      <c r="L268" s="566"/>
      <c r="M268" s="566"/>
      <c r="N268" s="566"/>
      <c r="O268" s="566"/>
      <c r="P268" s="577"/>
      <c r="Q268" s="577"/>
      <c r="R268" s="577"/>
      <c r="S268" s="577"/>
      <c r="T268" s="577"/>
      <c r="U268" s="566"/>
      <c r="V268" s="566"/>
      <c r="W268" s="566"/>
      <c r="X268" s="566"/>
      <c r="Y268" s="567"/>
      <c r="Z268" s="566"/>
      <c r="AA268" s="566"/>
      <c r="AB268" s="566"/>
      <c r="AC268" s="567"/>
      <c r="AD268" s="567"/>
      <c r="AE268" s="567"/>
      <c r="AF268" s="567"/>
      <c r="AG268" s="566"/>
      <c r="AH268" s="566"/>
      <c r="AI268" s="566"/>
      <c r="AJ268" s="566"/>
      <c r="AK268" s="566"/>
      <c r="AL268" s="566"/>
      <c r="AM268" s="566"/>
      <c r="AN268" s="566"/>
      <c r="AO268" s="566"/>
      <c r="AP268" s="566"/>
      <c r="AQ268" s="566"/>
      <c r="AR268" s="566"/>
      <c r="AS268" s="566"/>
      <c r="AT268" s="566"/>
      <c r="AU268" s="566"/>
      <c r="AV268" s="566"/>
      <c r="AW268" s="566"/>
      <c r="AX268" s="566"/>
      <c r="AY268" s="566"/>
      <c r="AZ268" s="566"/>
      <c r="BA268" s="566"/>
      <c r="BB268" s="566"/>
      <c r="BC268" s="566"/>
      <c r="BD268" s="566"/>
      <c r="BE268" s="566"/>
      <c r="BF268" s="566"/>
      <c r="BG268" s="566"/>
      <c r="BH268" s="566"/>
      <c r="BI268" s="566"/>
      <c r="BJ268" s="566"/>
      <c r="BK268" s="566"/>
      <c r="BL268" s="566"/>
      <c r="BM268" s="566"/>
      <c r="BN268" s="566"/>
      <c r="BO268" s="566"/>
      <c r="BP268" s="566"/>
      <c r="BQ268" s="566"/>
      <c r="BR268" s="566"/>
      <c r="BS268" s="566"/>
      <c r="BT268" s="566"/>
      <c r="BU268" s="566"/>
      <c r="BV268" s="566"/>
      <c r="BW268" s="566"/>
      <c r="BX268" s="566"/>
      <c r="BY268" s="566"/>
      <c r="BZ268" s="566"/>
      <c r="CA268" s="566"/>
      <c r="CB268" s="566"/>
      <c r="CC268" s="565"/>
      <c r="CD268" s="566"/>
      <c r="CE268" s="566"/>
      <c r="CF268" s="565"/>
      <c r="CG268" s="565"/>
      <c r="CH268" s="566"/>
      <c r="CI268" s="566"/>
      <c r="CJ268" s="566"/>
      <c r="CK268" s="566"/>
      <c r="CL268" s="566"/>
      <c r="CM268" s="566"/>
      <c r="CN268" s="566"/>
      <c r="CO268" s="566"/>
      <c r="CP268" s="566"/>
      <c r="CQ268" s="566"/>
      <c r="CR268" s="566"/>
      <c r="CS268" s="566"/>
      <c r="CT268" s="566"/>
      <c r="CU268" s="566"/>
      <c r="CV268" s="566"/>
      <c r="CW268" s="566"/>
      <c r="CX268" s="566"/>
      <c r="CY268" s="575"/>
      <c r="CZ268" s="566"/>
      <c r="DA268" s="566"/>
      <c r="DB268" s="566"/>
      <c r="DC268" s="566"/>
      <c r="DD268" s="566"/>
      <c r="DE268" s="566"/>
      <c r="DF268" s="566"/>
      <c r="DG268" s="566"/>
      <c r="DH268" s="566"/>
      <c r="DI268" s="566"/>
      <c r="DJ268" s="566"/>
      <c r="DK268" s="566"/>
      <c r="DL268" s="566"/>
      <c r="DM268" s="566"/>
      <c r="DN268" s="566"/>
      <c r="DO268" s="566"/>
      <c r="DP268" s="566"/>
      <c r="DQ268" s="566"/>
      <c r="DR268" s="566"/>
      <c r="DS268" s="566"/>
      <c r="DT268" s="566"/>
      <c r="DU268" s="566"/>
      <c r="DV268" s="566"/>
      <c r="DW268" s="566"/>
      <c r="DX268" s="566"/>
      <c r="DY268" s="566"/>
      <c r="DZ268" s="566"/>
      <c r="EA268" s="566"/>
      <c r="EB268" s="566"/>
      <c r="EC268" s="566"/>
      <c r="ED268" s="566"/>
      <c r="EE268" s="566"/>
      <c r="EF268" s="566"/>
      <c r="EG268" s="566"/>
      <c r="EH268" s="566"/>
      <c r="EI268" s="566"/>
      <c r="EJ268" s="566"/>
      <c r="EK268" s="566"/>
      <c r="EL268" s="566"/>
      <c r="EM268" s="566"/>
      <c r="EN268" s="566"/>
      <c r="EO268" s="566"/>
      <c r="EP268" s="566"/>
      <c r="EQ268" s="566"/>
      <c r="ER268" s="566"/>
      <c r="ES268" s="594"/>
      <c r="ET268" s="595"/>
      <c r="EU268" s="566"/>
      <c r="EV268" s="566"/>
      <c r="EW268" s="566"/>
      <c r="EX268" s="566"/>
      <c r="EY268" s="566"/>
      <c r="EZ268" s="566"/>
      <c r="FA268" s="566"/>
      <c r="FB268" s="566"/>
      <c r="FC268" s="566"/>
      <c r="FD268" s="566"/>
      <c r="FE268" s="566"/>
      <c r="FF268" s="566"/>
      <c r="FG268" s="566"/>
      <c r="FH268" s="566"/>
      <c r="FI268" s="566"/>
      <c r="FJ268" s="566"/>
      <c r="FK268" s="566"/>
      <c r="FL268" s="566"/>
      <c r="FM268" s="566"/>
      <c r="FN268" s="566"/>
      <c r="FO268" s="566"/>
      <c r="FP268" s="566"/>
      <c r="FQ268" s="566"/>
      <c r="FR268" s="566"/>
      <c r="FS268" s="566"/>
      <c r="FT268" s="566"/>
      <c r="FU268" s="566"/>
      <c r="FV268" s="566"/>
      <c r="FW268" s="566"/>
      <c r="FX268" s="566"/>
      <c r="FY268" s="566"/>
      <c r="FZ268" s="566"/>
      <c r="GA268" s="566"/>
      <c r="GB268" s="566"/>
      <c r="GC268" s="566"/>
      <c r="GD268" s="566"/>
      <c r="GE268" s="566"/>
      <c r="GF268" s="569"/>
      <c r="GG268" s="566"/>
      <c r="GH268" s="566"/>
      <c r="GI268" s="566"/>
      <c r="GJ268" s="566"/>
      <c r="GK268" s="565"/>
      <c r="GL268" s="565"/>
      <c r="GM268" s="565"/>
      <c r="GN268" s="570"/>
      <c r="GO268" s="571"/>
      <c r="GP268" s="571"/>
      <c r="GQ268" s="684"/>
      <c r="GR268" s="1001"/>
      <c r="GS268" s="575"/>
      <c r="GT268" s="596"/>
      <c r="GU268" s="596"/>
      <c r="GV268" s="575"/>
      <c r="GW268" s="575"/>
      <c r="GX268" s="575"/>
      <c r="GY268" s="575"/>
      <c r="GZ268" s="575"/>
      <c r="HA268" s="597"/>
      <c r="HB268" s="575"/>
      <c r="HC268" s="575"/>
      <c r="HD268" s="575"/>
      <c r="HE268" s="598"/>
      <c r="HF268" s="575"/>
      <c r="HG268" s="575"/>
      <c r="HH268" s="575"/>
      <c r="HI268" s="591">
        <f t="shared" si="591"/>
        <v>0</v>
      </c>
      <c r="HL268" s="688">
        <f t="shared" si="590"/>
        <v>0</v>
      </c>
    </row>
    <row r="269" spans="1:220" s="576" customFormat="1">
      <c r="A269" s="550">
        <v>0</v>
      </c>
      <c r="B269" s="558" t="s">
        <v>828</v>
      </c>
      <c r="C269" s="574"/>
      <c r="D269" s="574"/>
      <c r="E269" s="574"/>
      <c r="F269" s="269" t="s">
        <v>734</v>
      </c>
      <c r="G269" s="577"/>
      <c r="H269" s="577"/>
      <c r="I269" s="577"/>
      <c r="J269" s="565"/>
      <c r="K269" s="565"/>
      <c r="L269" s="566"/>
      <c r="M269" s="566"/>
      <c r="N269" s="566"/>
      <c r="O269" s="566"/>
      <c r="P269" s="577"/>
      <c r="Q269" s="577"/>
      <c r="R269" s="577"/>
      <c r="S269" s="577"/>
      <c r="T269" s="577"/>
      <c r="U269" s="566"/>
      <c r="V269" s="566"/>
      <c r="W269" s="566"/>
      <c r="X269" s="566"/>
      <c r="Y269" s="567"/>
      <c r="Z269" s="566"/>
      <c r="AA269" s="566"/>
      <c r="AB269" s="566"/>
      <c r="AC269" s="567"/>
      <c r="AD269" s="567"/>
      <c r="AE269" s="567"/>
      <c r="AF269" s="567"/>
      <c r="AG269" s="566"/>
      <c r="AH269" s="566"/>
      <c r="AI269" s="566"/>
      <c r="AJ269" s="566"/>
      <c r="AK269" s="566"/>
      <c r="AL269" s="566"/>
      <c r="AM269" s="566"/>
      <c r="AN269" s="566"/>
      <c r="AO269" s="566"/>
      <c r="AP269" s="566"/>
      <c r="AQ269" s="566"/>
      <c r="AR269" s="566"/>
      <c r="AS269" s="566"/>
      <c r="AT269" s="566"/>
      <c r="AU269" s="566"/>
      <c r="AV269" s="566"/>
      <c r="AW269" s="566"/>
      <c r="AX269" s="566"/>
      <c r="AY269" s="566"/>
      <c r="AZ269" s="566"/>
      <c r="BA269" s="566"/>
      <c r="BB269" s="566"/>
      <c r="BC269" s="566"/>
      <c r="BD269" s="566"/>
      <c r="BE269" s="566"/>
      <c r="BF269" s="566"/>
      <c r="BG269" s="566"/>
      <c r="BH269" s="566"/>
      <c r="BI269" s="566"/>
      <c r="BJ269" s="566"/>
      <c r="BK269" s="566"/>
      <c r="BL269" s="566"/>
      <c r="BM269" s="566"/>
      <c r="BN269" s="566"/>
      <c r="BO269" s="566"/>
      <c r="BP269" s="566"/>
      <c r="BQ269" s="566"/>
      <c r="BR269" s="566"/>
      <c r="BS269" s="566"/>
      <c r="BT269" s="566"/>
      <c r="BU269" s="566"/>
      <c r="BV269" s="566"/>
      <c r="BW269" s="566"/>
      <c r="BX269" s="566"/>
      <c r="BY269" s="566"/>
      <c r="BZ269" s="566"/>
      <c r="CA269" s="566"/>
      <c r="CB269" s="566"/>
      <c r="CC269" s="565"/>
      <c r="CD269" s="566"/>
      <c r="CE269" s="566"/>
      <c r="CF269" s="565"/>
      <c r="CG269" s="565"/>
      <c r="CH269" s="566"/>
      <c r="CI269" s="566"/>
      <c r="CJ269" s="566"/>
      <c r="CK269" s="566"/>
      <c r="CL269" s="566"/>
      <c r="CM269" s="566"/>
      <c r="CN269" s="566"/>
      <c r="CO269" s="566"/>
      <c r="CP269" s="566"/>
      <c r="CQ269" s="566"/>
      <c r="CR269" s="566"/>
      <c r="CS269" s="566"/>
      <c r="CT269" s="566"/>
      <c r="CU269" s="566"/>
      <c r="CV269" s="566"/>
      <c r="CW269" s="566"/>
      <c r="CX269" s="566"/>
      <c r="CY269" s="575"/>
      <c r="CZ269" s="566"/>
      <c r="DA269" s="566"/>
      <c r="DB269" s="566"/>
      <c r="DC269" s="566"/>
      <c r="DD269" s="566"/>
      <c r="DE269" s="566"/>
      <c r="DF269" s="566"/>
      <c r="DG269" s="566"/>
      <c r="DH269" s="566"/>
      <c r="DI269" s="566"/>
      <c r="DJ269" s="566"/>
      <c r="DK269" s="566"/>
      <c r="DL269" s="566"/>
      <c r="DM269" s="566"/>
      <c r="DN269" s="566"/>
      <c r="DO269" s="566"/>
      <c r="DP269" s="566"/>
      <c r="DQ269" s="566"/>
      <c r="DR269" s="566"/>
      <c r="DS269" s="566"/>
      <c r="DT269" s="566"/>
      <c r="DU269" s="566"/>
      <c r="DV269" s="566"/>
      <c r="DW269" s="566"/>
      <c r="DX269" s="566"/>
      <c r="DY269" s="566"/>
      <c r="DZ269" s="566"/>
      <c r="EA269" s="566"/>
      <c r="EB269" s="566"/>
      <c r="EC269" s="566"/>
      <c r="ED269" s="566"/>
      <c r="EE269" s="566"/>
      <c r="EF269" s="566"/>
      <c r="EG269" s="566"/>
      <c r="EH269" s="566"/>
      <c r="EI269" s="566"/>
      <c r="EJ269" s="566"/>
      <c r="EK269" s="566"/>
      <c r="EL269" s="566"/>
      <c r="EM269" s="566"/>
      <c r="EN269" s="566"/>
      <c r="EO269" s="566"/>
      <c r="EP269" s="566"/>
      <c r="EQ269" s="566"/>
      <c r="ER269" s="566"/>
      <c r="ES269" s="594"/>
      <c r="ET269" s="595"/>
      <c r="EU269" s="566"/>
      <c r="EV269" s="566"/>
      <c r="EW269" s="566"/>
      <c r="EX269" s="566"/>
      <c r="EY269" s="566"/>
      <c r="EZ269" s="566"/>
      <c r="FA269" s="566"/>
      <c r="FB269" s="566"/>
      <c r="FC269" s="566"/>
      <c r="FD269" s="566"/>
      <c r="FE269" s="566"/>
      <c r="FF269" s="566"/>
      <c r="FG269" s="566"/>
      <c r="FH269" s="566"/>
      <c r="FI269" s="566"/>
      <c r="FJ269" s="566"/>
      <c r="FK269" s="566"/>
      <c r="FL269" s="566"/>
      <c r="FM269" s="566"/>
      <c r="FN269" s="566"/>
      <c r="FO269" s="566"/>
      <c r="FP269" s="566"/>
      <c r="FQ269" s="566"/>
      <c r="FR269" s="566"/>
      <c r="FS269" s="566"/>
      <c r="FT269" s="566"/>
      <c r="FU269" s="566"/>
      <c r="FV269" s="566"/>
      <c r="FW269" s="566"/>
      <c r="FX269" s="566"/>
      <c r="FY269" s="566"/>
      <c r="FZ269" s="566"/>
      <c r="GA269" s="566"/>
      <c r="GB269" s="566"/>
      <c r="GC269" s="566"/>
      <c r="GD269" s="566"/>
      <c r="GE269" s="566"/>
      <c r="GF269" s="569"/>
      <c r="GG269" s="566"/>
      <c r="GH269" s="566"/>
      <c r="GI269" s="566"/>
      <c r="GJ269" s="566"/>
      <c r="GK269" s="565"/>
      <c r="GL269" s="565"/>
      <c r="GM269" s="565"/>
      <c r="GN269" s="570"/>
      <c r="GO269" s="571"/>
      <c r="GP269" s="571"/>
      <c r="GQ269" s="684"/>
      <c r="GR269" s="1001"/>
      <c r="GS269" s="575"/>
      <c r="GT269" s="596"/>
      <c r="GU269" s="596"/>
      <c r="GV269" s="575"/>
      <c r="GW269" s="575"/>
      <c r="GX269" s="575"/>
      <c r="GY269" s="575"/>
      <c r="GZ269" s="575"/>
      <c r="HA269" s="597"/>
      <c r="HB269" s="575"/>
      <c r="HC269" s="575"/>
      <c r="HD269" s="575"/>
      <c r="HE269" s="598"/>
      <c r="HF269" s="575"/>
      <c r="HG269" s="575"/>
      <c r="HH269" s="575"/>
      <c r="HI269" s="591">
        <f t="shared" si="591"/>
        <v>0</v>
      </c>
      <c r="HL269" s="688">
        <f t="shared" si="590"/>
        <v>0</v>
      </c>
    </row>
    <row r="270" spans="1:220" s="614" customFormat="1">
      <c r="A270" s="550">
        <v>0</v>
      </c>
      <c r="B270" s="558" t="s">
        <v>829</v>
      </c>
      <c r="C270" s="574"/>
      <c r="D270" s="574"/>
      <c r="E270" s="574"/>
      <c r="F270" s="603" t="s">
        <v>816</v>
      </c>
      <c r="G270" s="604"/>
      <c r="H270" s="604"/>
      <c r="I270" s="604"/>
      <c r="J270" s="560"/>
      <c r="K270" s="560"/>
      <c r="L270" s="561"/>
      <c r="M270" s="561"/>
      <c r="N270" s="561"/>
      <c r="O270" s="561"/>
      <c r="P270" s="604"/>
      <c r="Q270" s="604"/>
      <c r="R270" s="604"/>
      <c r="S270" s="604"/>
      <c r="T270" s="604"/>
      <c r="U270" s="561"/>
      <c r="V270" s="561"/>
      <c r="W270" s="561"/>
      <c r="X270" s="561"/>
      <c r="Y270" s="605"/>
      <c r="Z270" s="561"/>
      <c r="AA270" s="561"/>
      <c r="AB270" s="561"/>
      <c r="AC270" s="605"/>
      <c r="AD270" s="605"/>
      <c r="AE270" s="605"/>
      <c r="AF270" s="605"/>
      <c r="AG270" s="561"/>
      <c r="AH270" s="561"/>
      <c r="AI270" s="561"/>
      <c r="AJ270" s="561"/>
      <c r="AK270" s="561"/>
      <c r="AL270" s="561"/>
      <c r="AM270" s="561"/>
      <c r="AN270" s="561"/>
      <c r="AO270" s="561"/>
      <c r="AP270" s="561"/>
      <c r="AQ270" s="561"/>
      <c r="AR270" s="561"/>
      <c r="AS270" s="561"/>
      <c r="AT270" s="561"/>
      <c r="AU270" s="561"/>
      <c r="AV270" s="561"/>
      <c r="AW270" s="561"/>
      <c r="AX270" s="561"/>
      <c r="AY270" s="561"/>
      <c r="AZ270" s="561"/>
      <c r="BA270" s="561"/>
      <c r="BB270" s="561"/>
      <c r="BC270" s="561"/>
      <c r="BD270" s="561"/>
      <c r="BE270" s="561"/>
      <c r="BF270" s="561"/>
      <c r="BG270" s="561"/>
      <c r="BH270" s="561"/>
      <c r="BI270" s="561"/>
      <c r="BJ270" s="561"/>
      <c r="BK270" s="561"/>
      <c r="BL270" s="561"/>
      <c r="BM270" s="561"/>
      <c r="BN270" s="561"/>
      <c r="BO270" s="561"/>
      <c r="BP270" s="561"/>
      <c r="BQ270" s="561"/>
      <c r="BR270" s="561"/>
      <c r="BS270" s="561"/>
      <c r="BT270" s="561"/>
      <c r="BU270" s="561"/>
      <c r="BV270" s="561"/>
      <c r="BW270" s="561"/>
      <c r="BX270" s="561"/>
      <c r="BY270" s="561"/>
      <c r="BZ270" s="561"/>
      <c r="CA270" s="561"/>
      <c r="CB270" s="561"/>
      <c r="CC270" s="560"/>
      <c r="CD270" s="561"/>
      <c r="CE270" s="561"/>
      <c r="CF270" s="560"/>
      <c r="CG270" s="560"/>
      <c r="CH270" s="561"/>
      <c r="CI270" s="561"/>
      <c r="CJ270" s="561"/>
      <c r="CK270" s="561"/>
      <c r="CL270" s="561"/>
      <c r="CM270" s="561"/>
      <c r="CN270" s="561"/>
      <c r="CO270" s="561"/>
      <c r="CP270" s="561"/>
      <c r="CQ270" s="561"/>
      <c r="CR270" s="561"/>
      <c r="CS270" s="561"/>
      <c r="CT270" s="561"/>
      <c r="CU270" s="561"/>
      <c r="CV270" s="561"/>
      <c r="CW270" s="561"/>
      <c r="CX270" s="561"/>
      <c r="CY270" s="611"/>
      <c r="CZ270" s="561"/>
      <c r="DA270" s="561"/>
      <c r="DB270" s="561"/>
      <c r="DC270" s="561"/>
      <c r="DD270" s="561"/>
      <c r="DE270" s="561"/>
      <c r="DF270" s="561"/>
      <c r="DG270" s="561"/>
      <c r="DH270" s="561"/>
      <c r="DI270" s="561"/>
      <c r="DJ270" s="561"/>
      <c r="DK270" s="561"/>
      <c r="DL270" s="561"/>
      <c r="DM270" s="561"/>
      <c r="DN270" s="561"/>
      <c r="DO270" s="561"/>
      <c r="DP270" s="561"/>
      <c r="DQ270" s="561"/>
      <c r="DR270" s="561"/>
      <c r="DS270" s="561"/>
      <c r="DT270" s="561"/>
      <c r="DU270" s="561"/>
      <c r="DV270" s="561"/>
      <c r="DW270" s="561"/>
      <c r="DX270" s="561"/>
      <c r="DY270" s="561"/>
      <c r="DZ270" s="561"/>
      <c r="EA270" s="561"/>
      <c r="EB270" s="561"/>
      <c r="EC270" s="561"/>
      <c r="ED270" s="561"/>
      <c r="EE270" s="561"/>
      <c r="EF270" s="561"/>
      <c r="EG270" s="561"/>
      <c r="EH270" s="561"/>
      <c r="EI270" s="561"/>
      <c r="EJ270" s="561"/>
      <c r="EK270" s="561"/>
      <c r="EL270" s="561"/>
      <c r="EM270" s="561"/>
      <c r="EN270" s="561"/>
      <c r="EO270" s="561"/>
      <c r="EP270" s="561"/>
      <c r="EQ270" s="561"/>
      <c r="ER270" s="561"/>
      <c r="ES270" s="607"/>
      <c r="ET270" s="608"/>
      <c r="EU270" s="561"/>
      <c r="EV270" s="561"/>
      <c r="EW270" s="561"/>
      <c r="EX270" s="561"/>
      <c r="EY270" s="561"/>
      <c r="EZ270" s="561"/>
      <c r="FA270" s="561"/>
      <c r="FB270" s="561"/>
      <c r="FC270" s="561"/>
      <c r="FD270" s="561"/>
      <c r="FE270" s="561"/>
      <c r="FF270" s="561"/>
      <c r="FG270" s="561"/>
      <c r="FH270" s="561"/>
      <c r="FI270" s="561"/>
      <c r="FJ270" s="561"/>
      <c r="FK270" s="561"/>
      <c r="FL270" s="561"/>
      <c r="FM270" s="561"/>
      <c r="FN270" s="561"/>
      <c r="FO270" s="561"/>
      <c r="FP270" s="561"/>
      <c r="FQ270" s="561"/>
      <c r="FR270" s="561"/>
      <c r="FS270" s="561"/>
      <c r="FT270" s="561"/>
      <c r="FU270" s="561"/>
      <c r="FV270" s="561"/>
      <c r="FW270" s="561"/>
      <c r="FX270" s="561"/>
      <c r="FY270" s="561"/>
      <c r="FZ270" s="561"/>
      <c r="GA270" s="561"/>
      <c r="GB270" s="561"/>
      <c r="GC270" s="561"/>
      <c r="GD270" s="561"/>
      <c r="GE270" s="561"/>
      <c r="GF270" s="562"/>
      <c r="GG270" s="561"/>
      <c r="GH270" s="561"/>
      <c r="GI270" s="561"/>
      <c r="GJ270" s="561"/>
      <c r="GK270" s="560"/>
      <c r="GL270" s="560"/>
      <c r="GM270" s="560"/>
      <c r="GN270" s="563"/>
      <c r="GO270" s="564"/>
      <c r="GP270" s="564"/>
      <c r="GQ270" s="683"/>
      <c r="GR270" s="1000"/>
      <c r="GS270" s="611"/>
      <c r="GT270" s="820"/>
      <c r="GU270" s="820"/>
      <c r="GV270" s="611"/>
      <c r="GW270" s="611"/>
      <c r="GX270" s="611"/>
      <c r="GY270" s="611"/>
      <c r="GZ270" s="611"/>
      <c r="HA270" s="612"/>
      <c r="HB270" s="611"/>
      <c r="HC270" s="611"/>
      <c r="HD270" s="611"/>
      <c r="HE270" s="613"/>
      <c r="HF270" s="611"/>
      <c r="HG270" s="611"/>
      <c r="HH270" s="611"/>
      <c r="HI270" s="591">
        <f t="shared" si="591"/>
        <v>0</v>
      </c>
      <c r="HL270" s="688">
        <f t="shared" si="590"/>
        <v>0</v>
      </c>
    </row>
    <row r="271" spans="1:220" s="614" customFormat="1">
      <c r="A271" s="550">
        <v>0</v>
      </c>
      <c r="B271" s="558" t="s">
        <v>872</v>
      </c>
      <c r="C271" s="574"/>
      <c r="D271" s="574"/>
      <c r="E271" s="574"/>
      <c r="F271" s="269" t="s">
        <v>785</v>
      </c>
      <c r="G271" s="604"/>
      <c r="H271" s="604"/>
      <c r="I271" s="604"/>
      <c r="J271" s="560"/>
      <c r="K271" s="560"/>
      <c r="L271" s="561"/>
      <c r="M271" s="561"/>
      <c r="N271" s="561"/>
      <c r="O271" s="561"/>
      <c r="P271" s="604"/>
      <c r="Q271" s="604"/>
      <c r="R271" s="604"/>
      <c r="S271" s="604"/>
      <c r="T271" s="604"/>
      <c r="U271" s="561"/>
      <c r="V271" s="561"/>
      <c r="W271" s="561"/>
      <c r="X271" s="561"/>
      <c r="Y271" s="605"/>
      <c r="Z271" s="561"/>
      <c r="AA271" s="561"/>
      <c r="AB271" s="561"/>
      <c r="AC271" s="605"/>
      <c r="AD271" s="605"/>
      <c r="AE271" s="605"/>
      <c r="AF271" s="605"/>
      <c r="AG271" s="561"/>
      <c r="AH271" s="561"/>
      <c r="AI271" s="561"/>
      <c r="AJ271" s="561"/>
      <c r="AK271" s="561"/>
      <c r="AL271" s="561"/>
      <c r="AM271" s="561"/>
      <c r="AN271" s="561"/>
      <c r="AO271" s="561"/>
      <c r="AP271" s="561"/>
      <c r="AQ271" s="561"/>
      <c r="AR271" s="561"/>
      <c r="AS271" s="561"/>
      <c r="AT271" s="561"/>
      <c r="AU271" s="561"/>
      <c r="AV271" s="561"/>
      <c r="AW271" s="561"/>
      <c r="AX271" s="561"/>
      <c r="AY271" s="561"/>
      <c r="AZ271" s="561"/>
      <c r="BA271" s="561"/>
      <c r="BB271" s="561"/>
      <c r="BC271" s="561"/>
      <c r="BD271" s="561"/>
      <c r="BE271" s="561"/>
      <c r="BF271" s="561"/>
      <c r="BG271" s="561"/>
      <c r="BH271" s="561"/>
      <c r="BI271" s="561"/>
      <c r="BJ271" s="561"/>
      <c r="BK271" s="561"/>
      <c r="BL271" s="561"/>
      <c r="BM271" s="561"/>
      <c r="BN271" s="561"/>
      <c r="BO271" s="561"/>
      <c r="BP271" s="561"/>
      <c r="BQ271" s="561"/>
      <c r="BR271" s="561"/>
      <c r="BS271" s="561"/>
      <c r="BT271" s="561"/>
      <c r="BU271" s="561"/>
      <c r="BV271" s="561"/>
      <c r="BW271" s="561"/>
      <c r="BX271" s="561"/>
      <c r="BY271" s="561"/>
      <c r="BZ271" s="561"/>
      <c r="CA271" s="561"/>
      <c r="CB271" s="561"/>
      <c r="CC271" s="560"/>
      <c r="CD271" s="561"/>
      <c r="CE271" s="561"/>
      <c r="CF271" s="560"/>
      <c r="CG271" s="560"/>
      <c r="CH271" s="561"/>
      <c r="CI271" s="561"/>
      <c r="CJ271" s="561"/>
      <c r="CK271" s="561"/>
      <c r="CL271" s="561"/>
      <c r="CM271" s="561"/>
      <c r="CN271" s="561"/>
      <c r="CO271" s="561"/>
      <c r="CP271" s="561"/>
      <c r="CQ271" s="561"/>
      <c r="CR271" s="561"/>
      <c r="CS271" s="561"/>
      <c r="CT271" s="561"/>
      <c r="CU271" s="561"/>
      <c r="CV271" s="561"/>
      <c r="CW271" s="561"/>
      <c r="CX271" s="561"/>
      <c r="CY271" s="611"/>
      <c r="CZ271" s="561"/>
      <c r="DA271" s="561"/>
      <c r="DB271" s="561"/>
      <c r="DC271" s="561"/>
      <c r="DD271" s="561"/>
      <c r="DE271" s="561"/>
      <c r="DF271" s="561"/>
      <c r="DG271" s="561"/>
      <c r="DH271" s="561"/>
      <c r="DI271" s="561"/>
      <c r="DJ271" s="561"/>
      <c r="DK271" s="561"/>
      <c r="DL271" s="561"/>
      <c r="DM271" s="561"/>
      <c r="DN271" s="561"/>
      <c r="DO271" s="561"/>
      <c r="DP271" s="561"/>
      <c r="DQ271" s="561"/>
      <c r="DR271" s="561"/>
      <c r="DS271" s="561"/>
      <c r="DT271" s="561"/>
      <c r="DU271" s="561"/>
      <c r="DV271" s="561"/>
      <c r="DW271" s="561"/>
      <c r="DX271" s="561"/>
      <c r="DY271" s="561"/>
      <c r="DZ271" s="561"/>
      <c r="EA271" s="561"/>
      <c r="EB271" s="561"/>
      <c r="EC271" s="561"/>
      <c r="ED271" s="561"/>
      <c r="EE271" s="561"/>
      <c r="EF271" s="561"/>
      <c r="EG271" s="561"/>
      <c r="EH271" s="561"/>
      <c r="EI271" s="561"/>
      <c r="EJ271" s="561"/>
      <c r="EK271" s="561"/>
      <c r="EL271" s="561"/>
      <c r="EM271" s="561"/>
      <c r="EN271" s="561"/>
      <c r="EO271" s="561"/>
      <c r="EP271" s="561"/>
      <c r="EQ271" s="561"/>
      <c r="ER271" s="561"/>
      <c r="ES271" s="607"/>
      <c r="ET271" s="608"/>
      <c r="EU271" s="561"/>
      <c r="EV271" s="561"/>
      <c r="EW271" s="561"/>
      <c r="EX271" s="561"/>
      <c r="EY271" s="561"/>
      <c r="EZ271" s="561"/>
      <c r="FA271" s="561"/>
      <c r="FB271" s="561"/>
      <c r="FC271" s="561"/>
      <c r="FD271" s="561"/>
      <c r="FE271" s="561"/>
      <c r="FF271" s="561"/>
      <c r="FG271" s="561"/>
      <c r="FH271" s="561"/>
      <c r="FI271" s="561"/>
      <c r="FJ271" s="561"/>
      <c r="FK271" s="561"/>
      <c r="FL271" s="561"/>
      <c r="FM271" s="561"/>
      <c r="FN271" s="561"/>
      <c r="FO271" s="561"/>
      <c r="FP271" s="561"/>
      <c r="FQ271" s="561"/>
      <c r="FR271" s="561"/>
      <c r="FS271" s="561"/>
      <c r="FT271" s="561"/>
      <c r="FU271" s="561"/>
      <c r="FV271" s="561"/>
      <c r="FW271" s="561"/>
      <c r="FX271" s="561"/>
      <c r="FY271" s="561"/>
      <c r="FZ271" s="561"/>
      <c r="GA271" s="561"/>
      <c r="GB271" s="561"/>
      <c r="GC271" s="561"/>
      <c r="GD271" s="561"/>
      <c r="GE271" s="561"/>
      <c r="GF271" s="562"/>
      <c r="GG271" s="561"/>
      <c r="GH271" s="561"/>
      <c r="GI271" s="561"/>
      <c r="GJ271" s="561"/>
      <c r="GK271" s="560"/>
      <c r="GL271" s="560"/>
      <c r="GM271" s="560"/>
      <c r="GN271" s="563"/>
      <c r="GO271" s="564"/>
      <c r="GP271" s="564"/>
      <c r="GQ271" s="683"/>
      <c r="GR271" s="1000"/>
      <c r="GS271" s="611"/>
      <c r="GT271" s="820"/>
      <c r="GU271" s="820"/>
      <c r="GV271" s="611"/>
      <c r="GW271" s="611"/>
      <c r="GX271" s="611"/>
      <c r="GY271" s="611"/>
      <c r="GZ271" s="611"/>
      <c r="HA271" s="612"/>
      <c r="HB271" s="611"/>
      <c r="HC271" s="611"/>
      <c r="HD271" s="611"/>
      <c r="HE271" s="613"/>
      <c r="HF271" s="611"/>
      <c r="HG271" s="611"/>
      <c r="HH271" s="611"/>
      <c r="HI271" s="591">
        <f t="shared" si="591"/>
        <v>0</v>
      </c>
      <c r="HL271" s="688">
        <f t="shared" si="590"/>
        <v>0</v>
      </c>
    </row>
    <row r="272" spans="1:220" s="614" customFormat="1">
      <c r="A272" s="550">
        <v>0</v>
      </c>
      <c r="B272" s="573"/>
      <c r="C272" s="574"/>
      <c r="D272" s="574"/>
      <c r="E272" s="574"/>
      <c r="F272" s="625" t="s">
        <v>817</v>
      </c>
      <c r="G272" s="604"/>
      <c r="H272" s="604"/>
      <c r="I272" s="604"/>
      <c r="J272" s="560"/>
      <c r="K272" s="560"/>
      <c r="L272" s="561"/>
      <c r="M272" s="561"/>
      <c r="N272" s="561"/>
      <c r="O272" s="561"/>
      <c r="P272" s="604"/>
      <c r="Q272" s="604"/>
      <c r="R272" s="604"/>
      <c r="S272" s="604"/>
      <c r="T272" s="604"/>
      <c r="U272" s="561"/>
      <c r="V272" s="561"/>
      <c r="W272" s="561"/>
      <c r="X272" s="561"/>
      <c r="Y272" s="605"/>
      <c r="Z272" s="561"/>
      <c r="AA272" s="561"/>
      <c r="AB272" s="561"/>
      <c r="AC272" s="605"/>
      <c r="AD272" s="605"/>
      <c r="AE272" s="605"/>
      <c r="AF272" s="605"/>
      <c r="AG272" s="561"/>
      <c r="AH272" s="561"/>
      <c r="AI272" s="561"/>
      <c r="AJ272" s="561"/>
      <c r="AK272" s="561"/>
      <c r="AL272" s="561"/>
      <c r="AM272" s="561"/>
      <c r="AN272" s="561"/>
      <c r="AO272" s="561"/>
      <c r="AP272" s="561"/>
      <c r="AQ272" s="561"/>
      <c r="AR272" s="561"/>
      <c r="AS272" s="561"/>
      <c r="AT272" s="561"/>
      <c r="AU272" s="561"/>
      <c r="AV272" s="561"/>
      <c r="AW272" s="561"/>
      <c r="AX272" s="561"/>
      <c r="AY272" s="561"/>
      <c r="AZ272" s="561"/>
      <c r="BA272" s="561"/>
      <c r="BB272" s="561"/>
      <c r="BC272" s="561"/>
      <c r="BD272" s="561"/>
      <c r="BE272" s="561"/>
      <c r="BF272" s="561"/>
      <c r="BG272" s="561"/>
      <c r="BH272" s="561"/>
      <c r="BI272" s="561"/>
      <c r="BJ272" s="561"/>
      <c r="BK272" s="561"/>
      <c r="BL272" s="561"/>
      <c r="BM272" s="561"/>
      <c r="BN272" s="561"/>
      <c r="BO272" s="561"/>
      <c r="BP272" s="561"/>
      <c r="BQ272" s="561"/>
      <c r="BR272" s="561"/>
      <c r="BS272" s="561"/>
      <c r="BT272" s="561"/>
      <c r="BU272" s="561"/>
      <c r="BV272" s="561"/>
      <c r="BW272" s="561"/>
      <c r="BX272" s="561"/>
      <c r="BY272" s="561"/>
      <c r="BZ272" s="561"/>
      <c r="CA272" s="561"/>
      <c r="CB272" s="561"/>
      <c r="CC272" s="560"/>
      <c r="CD272" s="561"/>
      <c r="CE272" s="561"/>
      <c r="CF272" s="560"/>
      <c r="CG272" s="560"/>
      <c r="CH272" s="561"/>
      <c r="CI272" s="561"/>
      <c r="CJ272" s="561"/>
      <c r="CK272" s="561"/>
      <c r="CL272" s="561"/>
      <c r="CM272" s="561"/>
      <c r="CN272" s="561"/>
      <c r="CO272" s="561"/>
      <c r="CP272" s="561"/>
      <c r="CQ272" s="561"/>
      <c r="CR272" s="561"/>
      <c r="CS272" s="561"/>
      <c r="CT272" s="561"/>
      <c r="CU272" s="561"/>
      <c r="CV272" s="561"/>
      <c r="CW272" s="561"/>
      <c r="CX272" s="561"/>
      <c r="CY272" s="611"/>
      <c r="CZ272" s="561"/>
      <c r="DA272" s="561"/>
      <c r="DB272" s="561"/>
      <c r="DC272" s="561"/>
      <c r="DD272" s="561"/>
      <c r="DE272" s="561"/>
      <c r="DF272" s="561"/>
      <c r="DG272" s="561"/>
      <c r="DH272" s="561"/>
      <c r="DI272" s="561"/>
      <c r="DJ272" s="561"/>
      <c r="DK272" s="561"/>
      <c r="DL272" s="561"/>
      <c r="DM272" s="561"/>
      <c r="DN272" s="561"/>
      <c r="DO272" s="561"/>
      <c r="DP272" s="561"/>
      <c r="DQ272" s="561"/>
      <c r="DR272" s="561"/>
      <c r="DS272" s="561"/>
      <c r="DT272" s="561"/>
      <c r="DU272" s="561"/>
      <c r="DV272" s="561"/>
      <c r="DW272" s="561"/>
      <c r="DX272" s="561"/>
      <c r="DY272" s="561"/>
      <c r="DZ272" s="561"/>
      <c r="EA272" s="561"/>
      <c r="EB272" s="561"/>
      <c r="EC272" s="561"/>
      <c r="ED272" s="561"/>
      <c r="EE272" s="561"/>
      <c r="EF272" s="561"/>
      <c r="EG272" s="561"/>
      <c r="EH272" s="561"/>
      <c r="EI272" s="561"/>
      <c r="EJ272" s="561"/>
      <c r="EK272" s="561"/>
      <c r="EL272" s="561"/>
      <c r="EM272" s="561"/>
      <c r="EN272" s="561"/>
      <c r="EO272" s="561"/>
      <c r="EP272" s="561"/>
      <c r="EQ272" s="561"/>
      <c r="ER272" s="561"/>
      <c r="ES272" s="607"/>
      <c r="ET272" s="608"/>
      <c r="EU272" s="561"/>
      <c r="EV272" s="561"/>
      <c r="EW272" s="561"/>
      <c r="EX272" s="561"/>
      <c r="EY272" s="561"/>
      <c r="EZ272" s="561"/>
      <c r="FA272" s="561"/>
      <c r="FB272" s="561"/>
      <c r="FC272" s="561"/>
      <c r="FD272" s="561"/>
      <c r="FE272" s="561"/>
      <c r="FF272" s="561"/>
      <c r="FG272" s="561"/>
      <c r="FH272" s="561"/>
      <c r="FI272" s="561"/>
      <c r="FJ272" s="561"/>
      <c r="FK272" s="561"/>
      <c r="FL272" s="561"/>
      <c r="FM272" s="561"/>
      <c r="FN272" s="561"/>
      <c r="FO272" s="561"/>
      <c r="FP272" s="561"/>
      <c r="FQ272" s="561"/>
      <c r="FR272" s="561"/>
      <c r="FS272" s="561"/>
      <c r="FT272" s="561"/>
      <c r="FU272" s="561"/>
      <c r="FV272" s="561"/>
      <c r="FW272" s="561"/>
      <c r="FX272" s="561"/>
      <c r="FY272" s="561"/>
      <c r="FZ272" s="561"/>
      <c r="GA272" s="561"/>
      <c r="GB272" s="561"/>
      <c r="GC272" s="561"/>
      <c r="GD272" s="561"/>
      <c r="GE272" s="561"/>
      <c r="GF272" s="562"/>
      <c r="GG272" s="561"/>
      <c r="GH272" s="561"/>
      <c r="GI272" s="561"/>
      <c r="GJ272" s="561"/>
      <c r="GK272" s="560"/>
      <c r="GL272" s="560"/>
      <c r="GM272" s="560"/>
      <c r="GN272" s="563"/>
      <c r="GO272" s="564"/>
      <c r="GP272" s="564"/>
      <c r="GQ272" s="683"/>
      <c r="GR272" s="1000"/>
      <c r="GS272" s="611"/>
      <c r="GT272" s="820"/>
      <c r="GU272" s="820"/>
      <c r="GV272" s="611"/>
      <c r="GW272" s="611"/>
      <c r="GX272" s="611"/>
      <c r="GY272" s="611"/>
      <c r="GZ272" s="611"/>
      <c r="HA272" s="612"/>
      <c r="HB272" s="611"/>
      <c r="HC272" s="611"/>
      <c r="HD272" s="611"/>
      <c r="HE272" s="613"/>
      <c r="HF272" s="611"/>
      <c r="HG272" s="611"/>
      <c r="HH272" s="611"/>
      <c r="HI272" s="591">
        <f t="shared" si="591"/>
        <v>0</v>
      </c>
      <c r="HL272" s="688">
        <f t="shared" si="590"/>
        <v>0</v>
      </c>
    </row>
    <row r="273" spans="1:220" s="614" customFormat="1">
      <c r="A273" s="550">
        <v>0</v>
      </c>
      <c r="B273" s="573"/>
      <c r="C273" s="574"/>
      <c r="D273" s="574"/>
      <c r="E273" s="574"/>
      <c r="F273" s="626" t="s">
        <v>717</v>
      </c>
      <c r="G273" s="604"/>
      <c r="H273" s="604"/>
      <c r="I273" s="604"/>
      <c r="J273" s="560"/>
      <c r="K273" s="560"/>
      <c r="L273" s="561"/>
      <c r="M273" s="561"/>
      <c r="N273" s="561"/>
      <c r="O273" s="561"/>
      <c r="P273" s="604"/>
      <c r="Q273" s="604"/>
      <c r="R273" s="604"/>
      <c r="S273" s="604"/>
      <c r="T273" s="604"/>
      <c r="U273" s="561"/>
      <c r="V273" s="561"/>
      <c r="W273" s="561"/>
      <c r="X273" s="561"/>
      <c r="Y273" s="605"/>
      <c r="Z273" s="561"/>
      <c r="AA273" s="561"/>
      <c r="AB273" s="561"/>
      <c r="AC273" s="605"/>
      <c r="AD273" s="605"/>
      <c r="AE273" s="605"/>
      <c r="AF273" s="605"/>
      <c r="AG273" s="561"/>
      <c r="AH273" s="561"/>
      <c r="AI273" s="561"/>
      <c r="AJ273" s="561"/>
      <c r="AK273" s="561"/>
      <c r="AL273" s="561"/>
      <c r="AM273" s="561"/>
      <c r="AN273" s="561"/>
      <c r="AO273" s="561"/>
      <c r="AP273" s="561"/>
      <c r="AQ273" s="561"/>
      <c r="AR273" s="561"/>
      <c r="AS273" s="561"/>
      <c r="AT273" s="561"/>
      <c r="AU273" s="561"/>
      <c r="AV273" s="561"/>
      <c r="AW273" s="561"/>
      <c r="AX273" s="561"/>
      <c r="AY273" s="561"/>
      <c r="AZ273" s="561"/>
      <c r="BA273" s="561"/>
      <c r="BB273" s="561"/>
      <c r="BC273" s="561"/>
      <c r="BD273" s="561"/>
      <c r="BE273" s="561"/>
      <c r="BF273" s="561"/>
      <c r="BG273" s="561"/>
      <c r="BH273" s="561"/>
      <c r="BI273" s="561"/>
      <c r="BJ273" s="561"/>
      <c r="BK273" s="561"/>
      <c r="BL273" s="561"/>
      <c r="BM273" s="561"/>
      <c r="BN273" s="561"/>
      <c r="BO273" s="561"/>
      <c r="BP273" s="561"/>
      <c r="BQ273" s="561"/>
      <c r="BR273" s="561"/>
      <c r="BS273" s="561"/>
      <c r="BT273" s="561"/>
      <c r="BU273" s="561"/>
      <c r="BV273" s="561"/>
      <c r="BW273" s="561"/>
      <c r="BX273" s="561"/>
      <c r="BY273" s="561"/>
      <c r="BZ273" s="561"/>
      <c r="CA273" s="561"/>
      <c r="CB273" s="561"/>
      <c r="CC273" s="560"/>
      <c r="CD273" s="561"/>
      <c r="CE273" s="561"/>
      <c r="CF273" s="560"/>
      <c r="CG273" s="560"/>
      <c r="CH273" s="561"/>
      <c r="CI273" s="561"/>
      <c r="CJ273" s="561"/>
      <c r="CK273" s="561"/>
      <c r="CL273" s="561"/>
      <c r="CM273" s="561"/>
      <c r="CN273" s="561"/>
      <c r="CO273" s="561"/>
      <c r="CP273" s="561"/>
      <c r="CQ273" s="561"/>
      <c r="CR273" s="561"/>
      <c r="CS273" s="561"/>
      <c r="CT273" s="561"/>
      <c r="CU273" s="561"/>
      <c r="CV273" s="561"/>
      <c r="CW273" s="561"/>
      <c r="CX273" s="561"/>
      <c r="CY273" s="611"/>
      <c r="CZ273" s="561"/>
      <c r="DA273" s="561"/>
      <c r="DB273" s="561"/>
      <c r="DC273" s="561"/>
      <c r="DD273" s="561"/>
      <c r="DE273" s="561"/>
      <c r="DF273" s="561"/>
      <c r="DG273" s="561"/>
      <c r="DH273" s="561"/>
      <c r="DI273" s="561"/>
      <c r="DJ273" s="561"/>
      <c r="DK273" s="561"/>
      <c r="DL273" s="561"/>
      <c r="DM273" s="561"/>
      <c r="DN273" s="561"/>
      <c r="DO273" s="561"/>
      <c r="DP273" s="561"/>
      <c r="DQ273" s="561"/>
      <c r="DR273" s="561"/>
      <c r="DS273" s="561"/>
      <c r="DT273" s="561"/>
      <c r="DU273" s="561"/>
      <c r="DV273" s="561"/>
      <c r="DW273" s="561"/>
      <c r="DX273" s="561"/>
      <c r="DY273" s="561"/>
      <c r="DZ273" s="561"/>
      <c r="EA273" s="561"/>
      <c r="EB273" s="561"/>
      <c r="EC273" s="561"/>
      <c r="ED273" s="561"/>
      <c r="EE273" s="561"/>
      <c r="EF273" s="561"/>
      <c r="EG273" s="561"/>
      <c r="EH273" s="561"/>
      <c r="EI273" s="561"/>
      <c r="EJ273" s="561"/>
      <c r="EK273" s="561"/>
      <c r="EL273" s="561"/>
      <c r="EM273" s="561"/>
      <c r="EN273" s="561"/>
      <c r="EO273" s="561"/>
      <c r="EP273" s="561"/>
      <c r="EQ273" s="561"/>
      <c r="ER273" s="561"/>
      <c r="ES273" s="607"/>
      <c r="ET273" s="608"/>
      <c r="EU273" s="561"/>
      <c r="EV273" s="561"/>
      <c r="EW273" s="561"/>
      <c r="EX273" s="561"/>
      <c r="EY273" s="561"/>
      <c r="EZ273" s="561"/>
      <c r="FA273" s="561"/>
      <c r="FB273" s="561"/>
      <c r="FC273" s="561"/>
      <c r="FD273" s="561"/>
      <c r="FE273" s="561"/>
      <c r="FF273" s="561"/>
      <c r="FG273" s="561"/>
      <c r="FH273" s="561"/>
      <c r="FI273" s="561"/>
      <c r="FJ273" s="561"/>
      <c r="FK273" s="561"/>
      <c r="FL273" s="561"/>
      <c r="FM273" s="561"/>
      <c r="FN273" s="561"/>
      <c r="FO273" s="561"/>
      <c r="FP273" s="561"/>
      <c r="FQ273" s="561"/>
      <c r="FR273" s="561"/>
      <c r="FS273" s="561"/>
      <c r="FT273" s="561"/>
      <c r="FU273" s="561"/>
      <c r="FV273" s="561"/>
      <c r="FW273" s="561"/>
      <c r="FX273" s="561"/>
      <c r="FY273" s="561"/>
      <c r="FZ273" s="561"/>
      <c r="GA273" s="561"/>
      <c r="GB273" s="561"/>
      <c r="GC273" s="561"/>
      <c r="GD273" s="561"/>
      <c r="GE273" s="561"/>
      <c r="GF273" s="562"/>
      <c r="GG273" s="561"/>
      <c r="GH273" s="561"/>
      <c r="GI273" s="561"/>
      <c r="GJ273" s="561"/>
      <c r="GK273" s="560"/>
      <c r="GL273" s="560"/>
      <c r="GM273" s="560"/>
      <c r="GN273" s="563"/>
      <c r="GO273" s="564"/>
      <c r="GP273" s="564"/>
      <c r="GQ273" s="683"/>
      <c r="GR273" s="1000"/>
      <c r="GS273" s="611"/>
      <c r="GT273" s="820"/>
      <c r="GU273" s="820"/>
      <c r="GV273" s="611"/>
      <c r="GW273" s="611"/>
      <c r="GX273" s="611"/>
      <c r="GY273" s="611"/>
      <c r="GZ273" s="611"/>
      <c r="HA273" s="612"/>
      <c r="HB273" s="611"/>
      <c r="HC273" s="611"/>
      <c r="HD273" s="611"/>
      <c r="HE273" s="613"/>
      <c r="HF273" s="611"/>
      <c r="HG273" s="611"/>
      <c r="HH273" s="611"/>
      <c r="HI273" s="591">
        <f t="shared" si="591"/>
        <v>0</v>
      </c>
      <c r="HL273" s="688">
        <f t="shared" si="590"/>
        <v>0</v>
      </c>
    </row>
    <row r="274" spans="1:220" s="614" customFormat="1">
      <c r="A274" s="550">
        <v>0</v>
      </c>
      <c r="B274" s="573"/>
      <c r="C274" s="574"/>
      <c r="D274" s="574"/>
      <c r="E274" s="574"/>
      <c r="F274" s="626" t="s">
        <v>718</v>
      </c>
      <c r="G274" s="604"/>
      <c r="H274" s="604"/>
      <c r="I274" s="604"/>
      <c r="J274" s="560"/>
      <c r="K274" s="560"/>
      <c r="L274" s="561"/>
      <c r="M274" s="561"/>
      <c r="N274" s="561"/>
      <c r="O274" s="561"/>
      <c r="P274" s="604"/>
      <c r="Q274" s="604"/>
      <c r="R274" s="604"/>
      <c r="S274" s="604"/>
      <c r="T274" s="604"/>
      <c r="U274" s="561"/>
      <c r="V274" s="561"/>
      <c r="W274" s="561"/>
      <c r="X274" s="561"/>
      <c r="Y274" s="605"/>
      <c r="Z274" s="561"/>
      <c r="AA274" s="561"/>
      <c r="AB274" s="561"/>
      <c r="AC274" s="605"/>
      <c r="AD274" s="605"/>
      <c r="AE274" s="605"/>
      <c r="AF274" s="605"/>
      <c r="AG274" s="561"/>
      <c r="AH274" s="561"/>
      <c r="AI274" s="561"/>
      <c r="AJ274" s="561"/>
      <c r="AK274" s="561"/>
      <c r="AL274" s="561"/>
      <c r="AM274" s="561"/>
      <c r="AN274" s="561"/>
      <c r="AO274" s="561"/>
      <c r="AP274" s="561"/>
      <c r="AQ274" s="561"/>
      <c r="AR274" s="561"/>
      <c r="AS274" s="561"/>
      <c r="AT274" s="561"/>
      <c r="AU274" s="561"/>
      <c r="AV274" s="561"/>
      <c r="AW274" s="561"/>
      <c r="AX274" s="561"/>
      <c r="AY274" s="561"/>
      <c r="AZ274" s="561"/>
      <c r="BA274" s="561"/>
      <c r="BB274" s="561"/>
      <c r="BC274" s="561"/>
      <c r="BD274" s="561"/>
      <c r="BE274" s="561"/>
      <c r="BF274" s="561"/>
      <c r="BG274" s="561"/>
      <c r="BH274" s="561"/>
      <c r="BI274" s="561"/>
      <c r="BJ274" s="561"/>
      <c r="BK274" s="561"/>
      <c r="BL274" s="561"/>
      <c r="BM274" s="561"/>
      <c r="BN274" s="561"/>
      <c r="BO274" s="561"/>
      <c r="BP274" s="561"/>
      <c r="BQ274" s="561"/>
      <c r="BR274" s="561"/>
      <c r="BS274" s="561"/>
      <c r="BT274" s="561"/>
      <c r="BU274" s="561"/>
      <c r="BV274" s="561"/>
      <c r="BW274" s="561"/>
      <c r="BX274" s="561"/>
      <c r="BY274" s="561"/>
      <c r="BZ274" s="561"/>
      <c r="CA274" s="561"/>
      <c r="CB274" s="561"/>
      <c r="CC274" s="560"/>
      <c r="CD274" s="561"/>
      <c r="CE274" s="561"/>
      <c r="CF274" s="560"/>
      <c r="CG274" s="560"/>
      <c r="CH274" s="561"/>
      <c r="CI274" s="561"/>
      <c r="CJ274" s="561"/>
      <c r="CK274" s="561"/>
      <c r="CL274" s="561"/>
      <c r="CM274" s="561"/>
      <c r="CN274" s="561"/>
      <c r="CO274" s="561"/>
      <c r="CP274" s="561"/>
      <c r="CQ274" s="561"/>
      <c r="CR274" s="561"/>
      <c r="CS274" s="561"/>
      <c r="CT274" s="561"/>
      <c r="CU274" s="561"/>
      <c r="CV274" s="561"/>
      <c r="CW274" s="561"/>
      <c r="CX274" s="561"/>
      <c r="CY274" s="611"/>
      <c r="CZ274" s="561"/>
      <c r="DA274" s="561"/>
      <c r="DB274" s="561"/>
      <c r="DC274" s="561"/>
      <c r="DD274" s="561"/>
      <c r="DE274" s="561"/>
      <c r="DF274" s="561"/>
      <c r="DG274" s="561"/>
      <c r="DH274" s="561"/>
      <c r="DI274" s="561"/>
      <c r="DJ274" s="561"/>
      <c r="DK274" s="561"/>
      <c r="DL274" s="561"/>
      <c r="DM274" s="561"/>
      <c r="DN274" s="561"/>
      <c r="DO274" s="561"/>
      <c r="DP274" s="561"/>
      <c r="DQ274" s="561"/>
      <c r="DR274" s="561"/>
      <c r="DS274" s="561"/>
      <c r="DT274" s="561"/>
      <c r="DU274" s="561"/>
      <c r="DV274" s="561"/>
      <c r="DW274" s="561"/>
      <c r="DX274" s="561"/>
      <c r="DY274" s="561"/>
      <c r="DZ274" s="561"/>
      <c r="EA274" s="561"/>
      <c r="EB274" s="561"/>
      <c r="EC274" s="561"/>
      <c r="ED274" s="561"/>
      <c r="EE274" s="561"/>
      <c r="EF274" s="561"/>
      <c r="EG274" s="561"/>
      <c r="EH274" s="561"/>
      <c r="EI274" s="561"/>
      <c r="EJ274" s="561"/>
      <c r="EK274" s="561"/>
      <c r="EL274" s="561"/>
      <c r="EM274" s="561"/>
      <c r="EN274" s="561"/>
      <c r="EO274" s="561"/>
      <c r="EP274" s="561"/>
      <c r="EQ274" s="561"/>
      <c r="ER274" s="561"/>
      <c r="ES274" s="607"/>
      <c r="ET274" s="608"/>
      <c r="EU274" s="561"/>
      <c r="EV274" s="561"/>
      <c r="EW274" s="561"/>
      <c r="EX274" s="561"/>
      <c r="EY274" s="561"/>
      <c r="EZ274" s="561"/>
      <c r="FA274" s="561"/>
      <c r="FB274" s="561"/>
      <c r="FC274" s="561"/>
      <c r="FD274" s="561"/>
      <c r="FE274" s="561"/>
      <c r="FF274" s="561"/>
      <c r="FG274" s="561"/>
      <c r="FH274" s="561"/>
      <c r="FI274" s="561"/>
      <c r="FJ274" s="561"/>
      <c r="FK274" s="561"/>
      <c r="FL274" s="561"/>
      <c r="FM274" s="561"/>
      <c r="FN274" s="561"/>
      <c r="FO274" s="561"/>
      <c r="FP274" s="561"/>
      <c r="FQ274" s="561"/>
      <c r="FR274" s="561"/>
      <c r="FS274" s="561"/>
      <c r="FT274" s="561"/>
      <c r="FU274" s="561"/>
      <c r="FV274" s="561"/>
      <c r="FW274" s="561"/>
      <c r="FX274" s="561"/>
      <c r="FY274" s="561"/>
      <c r="FZ274" s="561"/>
      <c r="GA274" s="561"/>
      <c r="GB274" s="561"/>
      <c r="GC274" s="561"/>
      <c r="GD274" s="561"/>
      <c r="GE274" s="561"/>
      <c r="GF274" s="562"/>
      <c r="GG274" s="561"/>
      <c r="GH274" s="561"/>
      <c r="GI274" s="561"/>
      <c r="GJ274" s="561"/>
      <c r="GK274" s="560"/>
      <c r="GL274" s="560"/>
      <c r="GM274" s="560"/>
      <c r="GN274" s="563"/>
      <c r="GO274" s="564"/>
      <c r="GP274" s="564"/>
      <c r="GQ274" s="683"/>
      <c r="GR274" s="1000"/>
      <c r="GS274" s="611"/>
      <c r="GT274" s="820"/>
      <c r="GU274" s="820"/>
      <c r="GV274" s="611"/>
      <c r="GW274" s="611"/>
      <c r="GX274" s="611"/>
      <c r="GY274" s="611"/>
      <c r="GZ274" s="611"/>
      <c r="HA274" s="612"/>
      <c r="HB274" s="611"/>
      <c r="HC274" s="611"/>
      <c r="HD274" s="611"/>
      <c r="HE274" s="613"/>
      <c r="HF274" s="611"/>
      <c r="HG274" s="611"/>
      <c r="HH274" s="611"/>
      <c r="HI274" s="591">
        <f t="shared" si="591"/>
        <v>0</v>
      </c>
      <c r="HL274" s="688">
        <f t="shared" si="590"/>
        <v>0</v>
      </c>
    </row>
    <row r="275" spans="1:220" s="614" customFormat="1">
      <c r="A275" s="550">
        <v>0</v>
      </c>
      <c r="B275" s="573"/>
      <c r="C275" s="574"/>
      <c r="D275" s="574"/>
      <c r="E275" s="574"/>
      <c r="F275" s="626" t="s">
        <v>719</v>
      </c>
      <c r="G275" s="604"/>
      <c r="H275" s="604"/>
      <c r="I275" s="604"/>
      <c r="J275" s="560"/>
      <c r="K275" s="560"/>
      <c r="L275" s="561"/>
      <c r="M275" s="561"/>
      <c r="N275" s="561"/>
      <c r="O275" s="561"/>
      <c r="P275" s="604"/>
      <c r="Q275" s="604"/>
      <c r="R275" s="604"/>
      <c r="S275" s="604"/>
      <c r="T275" s="604"/>
      <c r="U275" s="561"/>
      <c r="V275" s="561"/>
      <c r="W275" s="561"/>
      <c r="X275" s="561"/>
      <c r="Y275" s="605"/>
      <c r="Z275" s="561"/>
      <c r="AA275" s="561"/>
      <c r="AB275" s="561"/>
      <c r="AC275" s="605"/>
      <c r="AD275" s="605"/>
      <c r="AE275" s="605"/>
      <c r="AF275" s="605"/>
      <c r="AG275" s="561"/>
      <c r="AH275" s="561"/>
      <c r="AI275" s="561"/>
      <c r="AJ275" s="561"/>
      <c r="AK275" s="561"/>
      <c r="AL275" s="561"/>
      <c r="AM275" s="561"/>
      <c r="AN275" s="561"/>
      <c r="AO275" s="561"/>
      <c r="AP275" s="561"/>
      <c r="AQ275" s="561"/>
      <c r="AR275" s="561"/>
      <c r="AS275" s="561"/>
      <c r="AT275" s="561"/>
      <c r="AU275" s="561"/>
      <c r="AV275" s="561"/>
      <c r="AW275" s="561"/>
      <c r="AX275" s="561"/>
      <c r="AY275" s="561"/>
      <c r="AZ275" s="561"/>
      <c r="BA275" s="561"/>
      <c r="BB275" s="561"/>
      <c r="BC275" s="561"/>
      <c r="BD275" s="561"/>
      <c r="BE275" s="561"/>
      <c r="BF275" s="561"/>
      <c r="BG275" s="561"/>
      <c r="BH275" s="561"/>
      <c r="BI275" s="561"/>
      <c r="BJ275" s="561"/>
      <c r="BK275" s="561"/>
      <c r="BL275" s="561"/>
      <c r="BM275" s="561"/>
      <c r="BN275" s="561"/>
      <c r="BO275" s="561"/>
      <c r="BP275" s="561"/>
      <c r="BQ275" s="561"/>
      <c r="BR275" s="561"/>
      <c r="BS275" s="561"/>
      <c r="BT275" s="561"/>
      <c r="BU275" s="561"/>
      <c r="BV275" s="561"/>
      <c r="BW275" s="561"/>
      <c r="BX275" s="561"/>
      <c r="BY275" s="561"/>
      <c r="BZ275" s="561"/>
      <c r="CA275" s="561"/>
      <c r="CB275" s="561"/>
      <c r="CC275" s="560"/>
      <c r="CD275" s="561"/>
      <c r="CE275" s="561"/>
      <c r="CF275" s="560"/>
      <c r="CG275" s="560"/>
      <c r="CH275" s="561"/>
      <c r="CI275" s="561"/>
      <c r="CJ275" s="561"/>
      <c r="CK275" s="561"/>
      <c r="CL275" s="561"/>
      <c r="CM275" s="561"/>
      <c r="CN275" s="561"/>
      <c r="CO275" s="561"/>
      <c r="CP275" s="561"/>
      <c r="CQ275" s="561"/>
      <c r="CR275" s="561"/>
      <c r="CS275" s="561"/>
      <c r="CT275" s="561"/>
      <c r="CU275" s="561"/>
      <c r="CV275" s="561"/>
      <c r="CW275" s="561"/>
      <c r="CX275" s="561"/>
      <c r="CY275" s="611"/>
      <c r="CZ275" s="561"/>
      <c r="DA275" s="561"/>
      <c r="DB275" s="561"/>
      <c r="DC275" s="561"/>
      <c r="DD275" s="561"/>
      <c r="DE275" s="561"/>
      <c r="DF275" s="561"/>
      <c r="DG275" s="561"/>
      <c r="DH275" s="561"/>
      <c r="DI275" s="561"/>
      <c r="DJ275" s="561"/>
      <c r="DK275" s="561"/>
      <c r="DL275" s="561"/>
      <c r="DM275" s="561"/>
      <c r="DN275" s="561"/>
      <c r="DO275" s="561"/>
      <c r="DP275" s="561"/>
      <c r="DQ275" s="561"/>
      <c r="DR275" s="561"/>
      <c r="DS275" s="561"/>
      <c r="DT275" s="561"/>
      <c r="DU275" s="561"/>
      <c r="DV275" s="561"/>
      <c r="DW275" s="561"/>
      <c r="DX275" s="561"/>
      <c r="DY275" s="561"/>
      <c r="DZ275" s="561"/>
      <c r="EA275" s="561"/>
      <c r="EB275" s="561"/>
      <c r="EC275" s="561"/>
      <c r="ED275" s="561"/>
      <c r="EE275" s="561"/>
      <c r="EF275" s="561"/>
      <c r="EG275" s="561"/>
      <c r="EH275" s="561"/>
      <c r="EI275" s="561"/>
      <c r="EJ275" s="561"/>
      <c r="EK275" s="561"/>
      <c r="EL275" s="561"/>
      <c r="EM275" s="561"/>
      <c r="EN275" s="561"/>
      <c r="EO275" s="561"/>
      <c r="EP275" s="561"/>
      <c r="EQ275" s="561"/>
      <c r="ER275" s="561"/>
      <c r="ES275" s="607"/>
      <c r="ET275" s="608"/>
      <c r="EU275" s="561"/>
      <c r="EV275" s="561"/>
      <c r="EW275" s="561"/>
      <c r="EX275" s="561"/>
      <c r="EY275" s="561"/>
      <c r="EZ275" s="561"/>
      <c r="FA275" s="561"/>
      <c r="FB275" s="561"/>
      <c r="FC275" s="561"/>
      <c r="FD275" s="561"/>
      <c r="FE275" s="561"/>
      <c r="FF275" s="561"/>
      <c r="FG275" s="561"/>
      <c r="FH275" s="561"/>
      <c r="FI275" s="561"/>
      <c r="FJ275" s="561"/>
      <c r="FK275" s="561"/>
      <c r="FL275" s="561"/>
      <c r="FM275" s="561"/>
      <c r="FN275" s="561"/>
      <c r="FO275" s="561"/>
      <c r="FP275" s="561"/>
      <c r="FQ275" s="561"/>
      <c r="FR275" s="561"/>
      <c r="FS275" s="561"/>
      <c r="FT275" s="561"/>
      <c r="FU275" s="561"/>
      <c r="FV275" s="561"/>
      <c r="FW275" s="561"/>
      <c r="FX275" s="561"/>
      <c r="FY275" s="561"/>
      <c r="FZ275" s="561"/>
      <c r="GA275" s="561"/>
      <c r="GB275" s="561"/>
      <c r="GC275" s="561"/>
      <c r="GD275" s="561"/>
      <c r="GE275" s="561"/>
      <c r="GF275" s="562"/>
      <c r="GG275" s="561"/>
      <c r="GH275" s="561"/>
      <c r="GI275" s="561"/>
      <c r="GJ275" s="561"/>
      <c r="GK275" s="560"/>
      <c r="GL275" s="560"/>
      <c r="GM275" s="560"/>
      <c r="GN275" s="563"/>
      <c r="GO275" s="564"/>
      <c r="GP275" s="564"/>
      <c r="GQ275" s="683"/>
      <c r="GR275" s="1000"/>
      <c r="GS275" s="611"/>
      <c r="GT275" s="820"/>
      <c r="GU275" s="820"/>
      <c r="GV275" s="611"/>
      <c r="GW275" s="611"/>
      <c r="GX275" s="611"/>
      <c r="GY275" s="611"/>
      <c r="GZ275" s="611"/>
      <c r="HA275" s="612"/>
      <c r="HB275" s="611"/>
      <c r="HC275" s="611"/>
      <c r="HD275" s="611"/>
      <c r="HE275" s="613"/>
      <c r="HF275" s="611"/>
      <c r="HG275" s="611"/>
      <c r="HH275" s="611"/>
      <c r="HI275" s="591">
        <f t="shared" si="591"/>
        <v>0</v>
      </c>
      <c r="HL275" s="688">
        <f t="shared" si="590"/>
        <v>0</v>
      </c>
    </row>
    <row r="276" spans="1:220" s="614" customFormat="1">
      <c r="A276" s="550">
        <v>0</v>
      </c>
      <c r="B276" s="573"/>
      <c r="C276" s="574"/>
      <c r="D276" s="574"/>
      <c r="E276" s="574"/>
      <c r="F276" s="626" t="s">
        <v>720</v>
      </c>
      <c r="G276" s="604"/>
      <c r="H276" s="604"/>
      <c r="I276" s="604"/>
      <c r="J276" s="560"/>
      <c r="K276" s="560"/>
      <c r="L276" s="561"/>
      <c r="M276" s="561"/>
      <c r="N276" s="561"/>
      <c r="O276" s="561"/>
      <c r="P276" s="604"/>
      <c r="Q276" s="604"/>
      <c r="R276" s="604"/>
      <c r="S276" s="604"/>
      <c r="T276" s="604"/>
      <c r="U276" s="561"/>
      <c r="V276" s="561"/>
      <c r="W276" s="561"/>
      <c r="X276" s="561"/>
      <c r="Y276" s="605"/>
      <c r="Z276" s="561"/>
      <c r="AA276" s="561"/>
      <c r="AB276" s="561"/>
      <c r="AC276" s="605"/>
      <c r="AD276" s="605"/>
      <c r="AE276" s="605"/>
      <c r="AF276" s="605"/>
      <c r="AG276" s="561"/>
      <c r="AH276" s="561"/>
      <c r="AI276" s="561"/>
      <c r="AJ276" s="561"/>
      <c r="AK276" s="561"/>
      <c r="AL276" s="561"/>
      <c r="AM276" s="561"/>
      <c r="AN276" s="561"/>
      <c r="AO276" s="561"/>
      <c r="AP276" s="561"/>
      <c r="AQ276" s="561"/>
      <c r="AR276" s="561"/>
      <c r="AS276" s="561"/>
      <c r="AT276" s="561"/>
      <c r="AU276" s="561"/>
      <c r="AV276" s="561"/>
      <c r="AW276" s="561"/>
      <c r="AX276" s="561"/>
      <c r="AY276" s="561"/>
      <c r="AZ276" s="561"/>
      <c r="BA276" s="561"/>
      <c r="BB276" s="561"/>
      <c r="BC276" s="561"/>
      <c r="BD276" s="561"/>
      <c r="BE276" s="561"/>
      <c r="BF276" s="561"/>
      <c r="BG276" s="561"/>
      <c r="BH276" s="561"/>
      <c r="BI276" s="561"/>
      <c r="BJ276" s="561"/>
      <c r="BK276" s="561"/>
      <c r="BL276" s="561"/>
      <c r="BM276" s="561"/>
      <c r="BN276" s="561"/>
      <c r="BO276" s="561"/>
      <c r="BP276" s="561"/>
      <c r="BQ276" s="561"/>
      <c r="BR276" s="561"/>
      <c r="BS276" s="561"/>
      <c r="BT276" s="561"/>
      <c r="BU276" s="561"/>
      <c r="BV276" s="561"/>
      <c r="BW276" s="561"/>
      <c r="BX276" s="561"/>
      <c r="BY276" s="561"/>
      <c r="BZ276" s="561"/>
      <c r="CA276" s="561"/>
      <c r="CB276" s="561"/>
      <c r="CC276" s="560"/>
      <c r="CD276" s="561"/>
      <c r="CE276" s="561"/>
      <c r="CF276" s="560"/>
      <c r="CG276" s="560"/>
      <c r="CH276" s="561"/>
      <c r="CI276" s="561"/>
      <c r="CJ276" s="561"/>
      <c r="CK276" s="561"/>
      <c r="CL276" s="561"/>
      <c r="CM276" s="561"/>
      <c r="CN276" s="561"/>
      <c r="CO276" s="561"/>
      <c r="CP276" s="561"/>
      <c r="CQ276" s="561"/>
      <c r="CR276" s="561"/>
      <c r="CS276" s="561"/>
      <c r="CT276" s="561"/>
      <c r="CU276" s="561"/>
      <c r="CV276" s="561"/>
      <c r="CW276" s="561"/>
      <c r="CX276" s="561"/>
      <c r="CY276" s="611"/>
      <c r="CZ276" s="561"/>
      <c r="DA276" s="561"/>
      <c r="DB276" s="561"/>
      <c r="DC276" s="561"/>
      <c r="DD276" s="561"/>
      <c r="DE276" s="561"/>
      <c r="DF276" s="561"/>
      <c r="DG276" s="561"/>
      <c r="DH276" s="561"/>
      <c r="DI276" s="561"/>
      <c r="DJ276" s="561"/>
      <c r="DK276" s="561"/>
      <c r="DL276" s="561"/>
      <c r="DM276" s="561"/>
      <c r="DN276" s="561"/>
      <c r="DO276" s="561"/>
      <c r="DP276" s="561"/>
      <c r="DQ276" s="561"/>
      <c r="DR276" s="561"/>
      <c r="DS276" s="561"/>
      <c r="DT276" s="561"/>
      <c r="DU276" s="561"/>
      <c r="DV276" s="561"/>
      <c r="DW276" s="561"/>
      <c r="DX276" s="561"/>
      <c r="DY276" s="561"/>
      <c r="DZ276" s="561"/>
      <c r="EA276" s="561"/>
      <c r="EB276" s="561"/>
      <c r="EC276" s="561"/>
      <c r="ED276" s="561"/>
      <c r="EE276" s="561"/>
      <c r="EF276" s="561"/>
      <c r="EG276" s="561"/>
      <c r="EH276" s="561"/>
      <c r="EI276" s="561"/>
      <c r="EJ276" s="561"/>
      <c r="EK276" s="561"/>
      <c r="EL276" s="561"/>
      <c r="EM276" s="561"/>
      <c r="EN276" s="561"/>
      <c r="EO276" s="561"/>
      <c r="EP276" s="561"/>
      <c r="EQ276" s="561"/>
      <c r="ER276" s="561"/>
      <c r="ES276" s="607"/>
      <c r="ET276" s="608"/>
      <c r="EU276" s="561"/>
      <c r="EV276" s="561"/>
      <c r="EW276" s="561"/>
      <c r="EX276" s="561"/>
      <c r="EY276" s="561"/>
      <c r="EZ276" s="561"/>
      <c r="FA276" s="561"/>
      <c r="FB276" s="561"/>
      <c r="FC276" s="561"/>
      <c r="FD276" s="561"/>
      <c r="FE276" s="561"/>
      <c r="FF276" s="561"/>
      <c r="FG276" s="561"/>
      <c r="FH276" s="561"/>
      <c r="FI276" s="561"/>
      <c r="FJ276" s="561"/>
      <c r="FK276" s="561"/>
      <c r="FL276" s="561"/>
      <c r="FM276" s="561"/>
      <c r="FN276" s="561"/>
      <c r="FO276" s="561"/>
      <c r="FP276" s="561"/>
      <c r="FQ276" s="561"/>
      <c r="FR276" s="561"/>
      <c r="FS276" s="561"/>
      <c r="FT276" s="561"/>
      <c r="FU276" s="561"/>
      <c r="FV276" s="561"/>
      <c r="FW276" s="561"/>
      <c r="FX276" s="561"/>
      <c r="FY276" s="561"/>
      <c r="FZ276" s="561"/>
      <c r="GA276" s="561"/>
      <c r="GB276" s="561"/>
      <c r="GC276" s="561"/>
      <c r="GD276" s="561"/>
      <c r="GE276" s="561"/>
      <c r="GF276" s="562"/>
      <c r="GG276" s="561"/>
      <c r="GH276" s="561"/>
      <c r="GI276" s="561"/>
      <c r="GJ276" s="561"/>
      <c r="GK276" s="560"/>
      <c r="GL276" s="560"/>
      <c r="GM276" s="560"/>
      <c r="GN276" s="563"/>
      <c r="GO276" s="564"/>
      <c r="GP276" s="564"/>
      <c r="GQ276" s="683"/>
      <c r="GR276" s="1000"/>
      <c r="GS276" s="611"/>
      <c r="GT276" s="820"/>
      <c r="GU276" s="820"/>
      <c r="GV276" s="611"/>
      <c r="GW276" s="611"/>
      <c r="GX276" s="611"/>
      <c r="GY276" s="611"/>
      <c r="GZ276" s="611"/>
      <c r="HA276" s="612"/>
      <c r="HB276" s="611"/>
      <c r="HC276" s="611"/>
      <c r="HD276" s="611"/>
      <c r="HE276" s="613"/>
      <c r="HF276" s="611"/>
      <c r="HG276" s="611"/>
      <c r="HH276" s="611"/>
      <c r="HI276" s="591">
        <f t="shared" si="591"/>
        <v>0</v>
      </c>
      <c r="HL276" s="688">
        <f t="shared" si="590"/>
        <v>0</v>
      </c>
    </row>
    <row r="277" spans="1:220" s="614" customFormat="1">
      <c r="A277" s="550">
        <v>0</v>
      </c>
      <c r="B277" s="573"/>
      <c r="C277" s="574"/>
      <c r="D277" s="574"/>
      <c r="E277" s="574"/>
      <c r="F277" s="625" t="s">
        <v>818</v>
      </c>
      <c r="G277" s="604"/>
      <c r="H277" s="604"/>
      <c r="I277" s="604"/>
      <c r="J277" s="560"/>
      <c r="K277" s="560"/>
      <c r="L277" s="561"/>
      <c r="M277" s="561"/>
      <c r="N277" s="561"/>
      <c r="O277" s="561"/>
      <c r="P277" s="604"/>
      <c r="Q277" s="604"/>
      <c r="R277" s="604"/>
      <c r="S277" s="604"/>
      <c r="T277" s="604"/>
      <c r="U277" s="561"/>
      <c r="V277" s="561"/>
      <c r="W277" s="561"/>
      <c r="X277" s="561"/>
      <c r="Y277" s="605"/>
      <c r="Z277" s="561"/>
      <c r="AA277" s="561"/>
      <c r="AB277" s="561"/>
      <c r="AC277" s="605"/>
      <c r="AD277" s="605"/>
      <c r="AE277" s="605"/>
      <c r="AF277" s="605"/>
      <c r="AG277" s="561"/>
      <c r="AH277" s="561"/>
      <c r="AI277" s="561"/>
      <c r="AJ277" s="561"/>
      <c r="AK277" s="561"/>
      <c r="AL277" s="561"/>
      <c r="AM277" s="561"/>
      <c r="AN277" s="561"/>
      <c r="AO277" s="561"/>
      <c r="AP277" s="561"/>
      <c r="AQ277" s="561"/>
      <c r="AR277" s="561"/>
      <c r="AS277" s="561"/>
      <c r="AT277" s="561"/>
      <c r="AU277" s="561"/>
      <c r="AV277" s="561"/>
      <c r="AW277" s="561"/>
      <c r="AX277" s="561"/>
      <c r="AY277" s="561"/>
      <c r="AZ277" s="561"/>
      <c r="BA277" s="561"/>
      <c r="BB277" s="561"/>
      <c r="BC277" s="561"/>
      <c r="BD277" s="561"/>
      <c r="BE277" s="561"/>
      <c r="BF277" s="561"/>
      <c r="BG277" s="561"/>
      <c r="BH277" s="561"/>
      <c r="BI277" s="561"/>
      <c r="BJ277" s="561"/>
      <c r="BK277" s="561"/>
      <c r="BL277" s="561"/>
      <c r="BM277" s="561"/>
      <c r="BN277" s="561"/>
      <c r="BO277" s="561"/>
      <c r="BP277" s="561"/>
      <c r="BQ277" s="561"/>
      <c r="BR277" s="561"/>
      <c r="BS277" s="561"/>
      <c r="BT277" s="561"/>
      <c r="BU277" s="561"/>
      <c r="BV277" s="561"/>
      <c r="BW277" s="561"/>
      <c r="BX277" s="561"/>
      <c r="BY277" s="561"/>
      <c r="BZ277" s="561"/>
      <c r="CA277" s="561"/>
      <c r="CB277" s="561"/>
      <c r="CC277" s="560"/>
      <c r="CD277" s="561"/>
      <c r="CE277" s="561"/>
      <c r="CF277" s="560"/>
      <c r="CG277" s="560"/>
      <c r="CH277" s="561"/>
      <c r="CI277" s="561"/>
      <c r="CJ277" s="561"/>
      <c r="CK277" s="561"/>
      <c r="CL277" s="561"/>
      <c r="CM277" s="561"/>
      <c r="CN277" s="561"/>
      <c r="CO277" s="561"/>
      <c r="CP277" s="561"/>
      <c r="CQ277" s="561"/>
      <c r="CR277" s="561"/>
      <c r="CS277" s="561"/>
      <c r="CT277" s="561"/>
      <c r="CU277" s="561"/>
      <c r="CV277" s="561"/>
      <c r="CW277" s="561"/>
      <c r="CX277" s="561"/>
      <c r="CY277" s="611"/>
      <c r="CZ277" s="561"/>
      <c r="DA277" s="561"/>
      <c r="DB277" s="561"/>
      <c r="DC277" s="561"/>
      <c r="DD277" s="561"/>
      <c r="DE277" s="561"/>
      <c r="DF277" s="561"/>
      <c r="DG277" s="561"/>
      <c r="DH277" s="561"/>
      <c r="DI277" s="561"/>
      <c r="DJ277" s="561"/>
      <c r="DK277" s="561"/>
      <c r="DL277" s="561"/>
      <c r="DM277" s="561"/>
      <c r="DN277" s="561"/>
      <c r="DO277" s="561"/>
      <c r="DP277" s="561"/>
      <c r="DQ277" s="561"/>
      <c r="DR277" s="561"/>
      <c r="DS277" s="561"/>
      <c r="DT277" s="561"/>
      <c r="DU277" s="561"/>
      <c r="DV277" s="561"/>
      <c r="DW277" s="561"/>
      <c r="DX277" s="561"/>
      <c r="DY277" s="561"/>
      <c r="DZ277" s="561"/>
      <c r="EA277" s="561"/>
      <c r="EB277" s="561"/>
      <c r="EC277" s="561"/>
      <c r="ED277" s="561"/>
      <c r="EE277" s="561"/>
      <c r="EF277" s="561"/>
      <c r="EG277" s="561"/>
      <c r="EH277" s="561"/>
      <c r="EI277" s="561"/>
      <c r="EJ277" s="561"/>
      <c r="EK277" s="561"/>
      <c r="EL277" s="561"/>
      <c r="EM277" s="561"/>
      <c r="EN277" s="561"/>
      <c r="EO277" s="561"/>
      <c r="EP277" s="561"/>
      <c r="EQ277" s="561"/>
      <c r="ER277" s="561"/>
      <c r="ES277" s="607"/>
      <c r="ET277" s="608"/>
      <c r="EU277" s="561"/>
      <c r="EV277" s="561"/>
      <c r="EW277" s="561"/>
      <c r="EX277" s="561"/>
      <c r="EY277" s="561"/>
      <c r="EZ277" s="561"/>
      <c r="FA277" s="561"/>
      <c r="FB277" s="561"/>
      <c r="FC277" s="561"/>
      <c r="FD277" s="561"/>
      <c r="FE277" s="561"/>
      <c r="FF277" s="561"/>
      <c r="FG277" s="561"/>
      <c r="FH277" s="561"/>
      <c r="FI277" s="561"/>
      <c r="FJ277" s="561"/>
      <c r="FK277" s="561"/>
      <c r="FL277" s="561"/>
      <c r="FM277" s="561"/>
      <c r="FN277" s="561"/>
      <c r="FO277" s="561"/>
      <c r="FP277" s="561"/>
      <c r="FQ277" s="561"/>
      <c r="FR277" s="561"/>
      <c r="FS277" s="561"/>
      <c r="FT277" s="561"/>
      <c r="FU277" s="561"/>
      <c r="FV277" s="561"/>
      <c r="FW277" s="561"/>
      <c r="FX277" s="561"/>
      <c r="FY277" s="561"/>
      <c r="FZ277" s="561"/>
      <c r="GA277" s="561"/>
      <c r="GB277" s="561"/>
      <c r="GC277" s="561"/>
      <c r="GD277" s="561"/>
      <c r="GE277" s="561"/>
      <c r="GF277" s="562"/>
      <c r="GG277" s="561"/>
      <c r="GH277" s="561"/>
      <c r="GI277" s="561"/>
      <c r="GJ277" s="561"/>
      <c r="GK277" s="560"/>
      <c r="GL277" s="560"/>
      <c r="GM277" s="560"/>
      <c r="GN277" s="563"/>
      <c r="GO277" s="564"/>
      <c r="GP277" s="564"/>
      <c r="GQ277" s="683"/>
      <c r="GR277" s="1000"/>
      <c r="GS277" s="611"/>
      <c r="GT277" s="820"/>
      <c r="GU277" s="820"/>
      <c r="GV277" s="611"/>
      <c r="GW277" s="611"/>
      <c r="GX277" s="611"/>
      <c r="GY277" s="611"/>
      <c r="GZ277" s="611"/>
      <c r="HA277" s="612"/>
      <c r="HB277" s="611"/>
      <c r="HC277" s="611"/>
      <c r="HD277" s="611"/>
      <c r="HE277" s="613"/>
      <c r="HF277" s="611"/>
      <c r="HG277" s="611"/>
      <c r="HH277" s="611"/>
      <c r="HI277" s="591">
        <f t="shared" si="591"/>
        <v>0</v>
      </c>
      <c r="HL277" s="688">
        <f t="shared" si="590"/>
        <v>0</v>
      </c>
    </row>
    <row r="278" spans="1:220" s="614" customFormat="1">
      <c r="A278" s="550">
        <v>0</v>
      </c>
      <c r="B278" s="573"/>
      <c r="C278" s="574"/>
      <c r="D278" s="574"/>
      <c r="E278" s="574"/>
      <c r="F278" s="625" t="s">
        <v>819</v>
      </c>
      <c r="G278" s="604"/>
      <c r="H278" s="604"/>
      <c r="I278" s="604"/>
      <c r="J278" s="560"/>
      <c r="K278" s="560"/>
      <c r="L278" s="561"/>
      <c r="M278" s="561"/>
      <c r="N278" s="561"/>
      <c r="O278" s="561"/>
      <c r="P278" s="604"/>
      <c r="Q278" s="604"/>
      <c r="R278" s="604"/>
      <c r="S278" s="604"/>
      <c r="T278" s="604"/>
      <c r="U278" s="561"/>
      <c r="V278" s="561"/>
      <c r="W278" s="561"/>
      <c r="X278" s="561"/>
      <c r="Y278" s="605"/>
      <c r="Z278" s="561"/>
      <c r="AA278" s="561"/>
      <c r="AB278" s="561"/>
      <c r="AC278" s="605"/>
      <c r="AD278" s="605"/>
      <c r="AE278" s="605"/>
      <c r="AF278" s="605"/>
      <c r="AG278" s="561"/>
      <c r="AH278" s="561"/>
      <c r="AI278" s="561"/>
      <c r="AJ278" s="561"/>
      <c r="AK278" s="561"/>
      <c r="AL278" s="561"/>
      <c r="AM278" s="561"/>
      <c r="AN278" s="561"/>
      <c r="AO278" s="561"/>
      <c r="AP278" s="561"/>
      <c r="AQ278" s="561"/>
      <c r="AR278" s="561"/>
      <c r="AS278" s="561"/>
      <c r="AT278" s="561"/>
      <c r="AU278" s="561"/>
      <c r="AV278" s="561"/>
      <c r="AW278" s="561"/>
      <c r="AX278" s="561"/>
      <c r="AY278" s="561"/>
      <c r="AZ278" s="561"/>
      <c r="BA278" s="561"/>
      <c r="BB278" s="561"/>
      <c r="BC278" s="561"/>
      <c r="BD278" s="561"/>
      <c r="BE278" s="561"/>
      <c r="BF278" s="561"/>
      <c r="BG278" s="561"/>
      <c r="BH278" s="561"/>
      <c r="BI278" s="561"/>
      <c r="BJ278" s="561"/>
      <c r="BK278" s="561"/>
      <c r="BL278" s="561"/>
      <c r="BM278" s="561"/>
      <c r="BN278" s="561"/>
      <c r="BO278" s="561"/>
      <c r="BP278" s="561"/>
      <c r="BQ278" s="561"/>
      <c r="BR278" s="561"/>
      <c r="BS278" s="561"/>
      <c r="BT278" s="561"/>
      <c r="BU278" s="561"/>
      <c r="BV278" s="561"/>
      <c r="BW278" s="561"/>
      <c r="BX278" s="561"/>
      <c r="BY278" s="561"/>
      <c r="BZ278" s="561"/>
      <c r="CA278" s="561"/>
      <c r="CB278" s="561"/>
      <c r="CC278" s="560"/>
      <c r="CD278" s="561"/>
      <c r="CE278" s="561"/>
      <c r="CF278" s="560"/>
      <c r="CG278" s="560"/>
      <c r="CH278" s="561"/>
      <c r="CI278" s="561"/>
      <c r="CJ278" s="561"/>
      <c r="CK278" s="561"/>
      <c r="CL278" s="561"/>
      <c r="CM278" s="561"/>
      <c r="CN278" s="561"/>
      <c r="CO278" s="561"/>
      <c r="CP278" s="561"/>
      <c r="CQ278" s="561"/>
      <c r="CR278" s="561"/>
      <c r="CS278" s="561"/>
      <c r="CT278" s="561"/>
      <c r="CU278" s="561"/>
      <c r="CV278" s="561"/>
      <c r="CW278" s="561"/>
      <c r="CX278" s="561"/>
      <c r="CY278" s="611"/>
      <c r="CZ278" s="561"/>
      <c r="DA278" s="561"/>
      <c r="DB278" s="561"/>
      <c r="DC278" s="561"/>
      <c r="DD278" s="561"/>
      <c r="DE278" s="561"/>
      <c r="DF278" s="561"/>
      <c r="DG278" s="561"/>
      <c r="DH278" s="561"/>
      <c r="DI278" s="561"/>
      <c r="DJ278" s="561"/>
      <c r="DK278" s="561"/>
      <c r="DL278" s="561"/>
      <c r="DM278" s="561"/>
      <c r="DN278" s="561"/>
      <c r="DO278" s="561"/>
      <c r="DP278" s="561"/>
      <c r="DQ278" s="561"/>
      <c r="DR278" s="561"/>
      <c r="DS278" s="561"/>
      <c r="DT278" s="561"/>
      <c r="DU278" s="561"/>
      <c r="DV278" s="561"/>
      <c r="DW278" s="561"/>
      <c r="DX278" s="561"/>
      <c r="DY278" s="561"/>
      <c r="DZ278" s="561"/>
      <c r="EA278" s="561"/>
      <c r="EB278" s="561"/>
      <c r="EC278" s="561"/>
      <c r="ED278" s="561"/>
      <c r="EE278" s="561"/>
      <c r="EF278" s="561"/>
      <c r="EG278" s="561"/>
      <c r="EH278" s="561"/>
      <c r="EI278" s="561"/>
      <c r="EJ278" s="561"/>
      <c r="EK278" s="561"/>
      <c r="EL278" s="561"/>
      <c r="EM278" s="561"/>
      <c r="EN278" s="561"/>
      <c r="EO278" s="561"/>
      <c r="EP278" s="561"/>
      <c r="EQ278" s="561"/>
      <c r="ER278" s="561"/>
      <c r="ES278" s="607"/>
      <c r="ET278" s="608"/>
      <c r="EU278" s="561"/>
      <c r="EV278" s="561"/>
      <c r="EW278" s="561"/>
      <c r="EX278" s="561"/>
      <c r="EY278" s="561"/>
      <c r="EZ278" s="561"/>
      <c r="FA278" s="561"/>
      <c r="FB278" s="561"/>
      <c r="FC278" s="561"/>
      <c r="FD278" s="561"/>
      <c r="FE278" s="561"/>
      <c r="FF278" s="561"/>
      <c r="FG278" s="561"/>
      <c r="FH278" s="561"/>
      <c r="FI278" s="561"/>
      <c r="FJ278" s="561"/>
      <c r="FK278" s="561"/>
      <c r="FL278" s="561"/>
      <c r="FM278" s="561"/>
      <c r="FN278" s="561"/>
      <c r="FO278" s="561"/>
      <c r="FP278" s="561"/>
      <c r="FQ278" s="561"/>
      <c r="FR278" s="561"/>
      <c r="FS278" s="561"/>
      <c r="FT278" s="561"/>
      <c r="FU278" s="561"/>
      <c r="FV278" s="561"/>
      <c r="FW278" s="561"/>
      <c r="FX278" s="561"/>
      <c r="FY278" s="561"/>
      <c r="FZ278" s="561"/>
      <c r="GA278" s="561"/>
      <c r="GB278" s="561"/>
      <c r="GC278" s="561"/>
      <c r="GD278" s="561"/>
      <c r="GE278" s="561"/>
      <c r="GF278" s="562"/>
      <c r="GG278" s="561"/>
      <c r="GH278" s="561"/>
      <c r="GI278" s="561"/>
      <c r="GJ278" s="561"/>
      <c r="GK278" s="560"/>
      <c r="GL278" s="560"/>
      <c r="GM278" s="560"/>
      <c r="GN278" s="563"/>
      <c r="GO278" s="564"/>
      <c r="GP278" s="564"/>
      <c r="GQ278" s="683"/>
      <c r="GR278" s="1000"/>
      <c r="GS278" s="611"/>
      <c r="GT278" s="820"/>
      <c r="GU278" s="820"/>
      <c r="GV278" s="611"/>
      <c r="GW278" s="611"/>
      <c r="GX278" s="611"/>
      <c r="GY278" s="611"/>
      <c r="GZ278" s="611"/>
      <c r="HA278" s="612"/>
      <c r="HB278" s="611"/>
      <c r="HC278" s="611"/>
      <c r="HD278" s="611"/>
      <c r="HE278" s="613"/>
      <c r="HF278" s="611"/>
      <c r="HG278" s="611"/>
      <c r="HH278" s="611"/>
      <c r="HI278" s="591">
        <f t="shared" si="591"/>
        <v>0</v>
      </c>
      <c r="HL278" s="688">
        <f t="shared" si="590"/>
        <v>0</v>
      </c>
    </row>
    <row r="279" spans="1:220" s="614" customFormat="1">
      <c r="A279" s="550">
        <v>0</v>
      </c>
      <c r="B279" s="573"/>
      <c r="C279" s="574"/>
      <c r="D279" s="574"/>
      <c r="E279" s="574"/>
      <c r="F279" s="625" t="s">
        <v>820</v>
      </c>
      <c r="G279" s="604"/>
      <c r="H279" s="604"/>
      <c r="I279" s="604"/>
      <c r="J279" s="560"/>
      <c r="K279" s="560"/>
      <c r="L279" s="561"/>
      <c r="M279" s="561"/>
      <c r="N279" s="561"/>
      <c r="O279" s="561"/>
      <c r="P279" s="604"/>
      <c r="Q279" s="604"/>
      <c r="R279" s="604"/>
      <c r="S279" s="604"/>
      <c r="T279" s="604"/>
      <c r="U279" s="561"/>
      <c r="V279" s="561"/>
      <c r="W279" s="561"/>
      <c r="X279" s="561"/>
      <c r="Y279" s="605"/>
      <c r="Z279" s="561"/>
      <c r="AA279" s="561"/>
      <c r="AB279" s="561"/>
      <c r="AC279" s="605"/>
      <c r="AD279" s="605"/>
      <c r="AE279" s="605"/>
      <c r="AF279" s="605"/>
      <c r="AG279" s="561"/>
      <c r="AH279" s="561"/>
      <c r="AI279" s="561"/>
      <c r="AJ279" s="561"/>
      <c r="AK279" s="561"/>
      <c r="AL279" s="561"/>
      <c r="AM279" s="561"/>
      <c r="AN279" s="561"/>
      <c r="AO279" s="561"/>
      <c r="AP279" s="561"/>
      <c r="AQ279" s="561"/>
      <c r="AR279" s="561"/>
      <c r="AS279" s="561"/>
      <c r="AT279" s="561"/>
      <c r="AU279" s="561"/>
      <c r="AV279" s="561"/>
      <c r="AW279" s="561"/>
      <c r="AX279" s="561"/>
      <c r="AY279" s="561"/>
      <c r="AZ279" s="561"/>
      <c r="BA279" s="561"/>
      <c r="BB279" s="561"/>
      <c r="BC279" s="561"/>
      <c r="BD279" s="561"/>
      <c r="BE279" s="561"/>
      <c r="BF279" s="561"/>
      <c r="BG279" s="561"/>
      <c r="BH279" s="561"/>
      <c r="BI279" s="561"/>
      <c r="BJ279" s="561"/>
      <c r="BK279" s="561"/>
      <c r="BL279" s="561"/>
      <c r="BM279" s="561"/>
      <c r="BN279" s="561"/>
      <c r="BO279" s="561"/>
      <c r="BP279" s="561"/>
      <c r="BQ279" s="561"/>
      <c r="BR279" s="561"/>
      <c r="BS279" s="561"/>
      <c r="BT279" s="561"/>
      <c r="BU279" s="561"/>
      <c r="BV279" s="561"/>
      <c r="BW279" s="561"/>
      <c r="BX279" s="561"/>
      <c r="BY279" s="561"/>
      <c r="BZ279" s="561"/>
      <c r="CA279" s="561"/>
      <c r="CB279" s="561"/>
      <c r="CC279" s="560"/>
      <c r="CD279" s="561"/>
      <c r="CE279" s="561"/>
      <c r="CF279" s="560"/>
      <c r="CG279" s="560"/>
      <c r="CH279" s="561"/>
      <c r="CI279" s="561"/>
      <c r="CJ279" s="561"/>
      <c r="CK279" s="561"/>
      <c r="CL279" s="561"/>
      <c r="CM279" s="561"/>
      <c r="CN279" s="561"/>
      <c r="CO279" s="561"/>
      <c r="CP279" s="561"/>
      <c r="CQ279" s="561"/>
      <c r="CR279" s="561"/>
      <c r="CS279" s="561"/>
      <c r="CT279" s="561"/>
      <c r="CU279" s="561"/>
      <c r="CV279" s="561"/>
      <c r="CW279" s="561"/>
      <c r="CX279" s="561"/>
      <c r="CY279" s="611"/>
      <c r="CZ279" s="561"/>
      <c r="DA279" s="561"/>
      <c r="DB279" s="561"/>
      <c r="DC279" s="561"/>
      <c r="DD279" s="561"/>
      <c r="DE279" s="561"/>
      <c r="DF279" s="561"/>
      <c r="DG279" s="561"/>
      <c r="DH279" s="561"/>
      <c r="DI279" s="561"/>
      <c r="DJ279" s="561"/>
      <c r="DK279" s="561"/>
      <c r="DL279" s="561"/>
      <c r="DM279" s="561"/>
      <c r="DN279" s="561"/>
      <c r="DO279" s="561"/>
      <c r="DP279" s="561"/>
      <c r="DQ279" s="561"/>
      <c r="DR279" s="561"/>
      <c r="DS279" s="561"/>
      <c r="DT279" s="561"/>
      <c r="DU279" s="561"/>
      <c r="DV279" s="561"/>
      <c r="DW279" s="561"/>
      <c r="DX279" s="561"/>
      <c r="DY279" s="561"/>
      <c r="DZ279" s="561"/>
      <c r="EA279" s="561"/>
      <c r="EB279" s="561"/>
      <c r="EC279" s="561"/>
      <c r="ED279" s="561"/>
      <c r="EE279" s="561"/>
      <c r="EF279" s="561"/>
      <c r="EG279" s="561"/>
      <c r="EH279" s="561"/>
      <c r="EI279" s="561"/>
      <c r="EJ279" s="561"/>
      <c r="EK279" s="561"/>
      <c r="EL279" s="561"/>
      <c r="EM279" s="561"/>
      <c r="EN279" s="561"/>
      <c r="EO279" s="561"/>
      <c r="EP279" s="561"/>
      <c r="EQ279" s="561"/>
      <c r="ER279" s="561"/>
      <c r="ES279" s="607"/>
      <c r="ET279" s="608"/>
      <c r="EU279" s="561"/>
      <c r="EV279" s="561"/>
      <c r="EW279" s="561"/>
      <c r="EX279" s="561"/>
      <c r="EY279" s="561"/>
      <c r="EZ279" s="561"/>
      <c r="FA279" s="561"/>
      <c r="FB279" s="561"/>
      <c r="FC279" s="561"/>
      <c r="FD279" s="561"/>
      <c r="FE279" s="561"/>
      <c r="FF279" s="561"/>
      <c r="FG279" s="561"/>
      <c r="FH279" s="561"/>
      <c r="FI279" s="561"/>
      <c r="FJ279" s="561"/>
      <c r="FK279" s="561"/>
      <c r="FL279" s="561"/>
      <c r="FM279" s="561"/>
      <c r="FN279" s="561"/>
      <c r="FO279" s="561"/>
      <c r="FP279" s="561"/>
      <c r="FQ279" s="561"/>
      <c r="FR279" s="561"/>
      <c r="FS279" s="561"/>
      <c r="FT279" s="561"/>
      <c r="FU279" s="561"/>
      <c r="FV279" s="561"/>
      <c r="FW279" s="561"/>
      <c r="FX279" s="561"/>
      <c r="FY279" s="561"/>
      <c r="FZ279" s="561"/>
      <c r="GA279" s="561"/>
      <c r="GB279" s="561"/>
      <c r="GC279" s="561"/>
      <c r="GD279" s="561"/>
      <c r="GE279" s="561"/>
      <c r="GF279" s="562"/>
      <c r="GG279" s="561"/>
      <c r="GH279" s="561"/>
      <c r="GI279" s="561"/>
      <c r="GJ279" s="561"/>
      <c r="GK279" s="560"/>
      <c r="GL279" s="560"/>
      <c r="GM279" s="560"/>
      <c r="GN279" s="563"/>
      <c r="GO279" s="564"/>
      <c r="GP279" s="564"/>
      <c r="GQ279" s="683"/>
      <c r="GR279" s="1000"/>
      <c r="GS279" s="611"/>
      <c r="GT279" s="820"/>
      <c r="GU279" s="820"/>
      <c r="GV279" s="611"/>
      <c r="GW279" s="611"/>
      <c r="GX279" s="611"/>
      <c r="GY279" s="611"/>
      <c r="GZ279" s="611"/>
      <c r="HA279" s="612"/>
      <c r="HB279" s="611"/>
      <c r="HC279" s="611"/>
      <c r="HD279" s="611"/>
      <c r="HE279" s="613"/>
      <c r="HF279" s="611"/>
      <c r="HG279" s="611"/>
      <c r="HH279" s="611"/>
      <c r="HI279" s="591">
        <f t="shared" si="591"/>
        <v>0</v>
      </c>
      <c r="HL279" s="688">
        <f t="shared" si="590"/>
        <v>0</v>
      </c>
    </row>
    <row r="280" spans="1:220" s="614" customFormat="1">
      <c r="A280" s="550">
        <v>0</v>
      </c>
      <c r="B280" s="558" t="s">
        <v>873</v>
      </c>
      <c r="C280" s="574"/>
      <c r="D280" s="574"/>
      <c r="E280" s="574"/>
      <c r="F280" s="269" t="s">
        <v>788</v>
      </c>
      <c r="G280" s="604"/>
      <c r="H280" s="604"/>
      <c r="I280" s="604"/>
      <c r="J280" s="560"/>
      <c r="K280" s="560"/>
      <c r="L280" s="561"/>
      <c r="M280" s="561"/>
      <c r="N280" s="561"/>
      <c r="O280" s="561"/>
      <c r="P280" s="604"/>
      <c r="Q280" s="604"/>
      <c r="R280" s="604"/>
      <c r="S280" s="604"/>
      <c r="T280" s="604"/>
      <c r="U280" s="561"/>
      <c r="V280" s="561"/>
      <c r="W280" s="561"/>
      <c r="X280" s="561"/>
      <c r="Y280" s="605"/>
      <c r="Z280" s="561"/>
      <c r="AA280" s="561"/>
      <c r="AB280" s="561"/>
      <c r="AC280" s="605"/>
      <c r="AD280" s="605"/>
      <c r="AE280" s="605"/>
      <c r="AF280" s="605"/>
      <c r="AG280" s="561"/>
      <c r="AH280" s="561"/>
      <c r="AI280" s="561"/>
      <c r="AJ280" s="561"/>
      <c r="AK280" s="561"/>
      <c r="AL280" s="561"/>
      <c r="AM280" s="561"/>
      <c r="AN280" s="561"/>
      <c r="AO280" s="561"/>
      <c r="AP280" s="561"/>
      <c r="AQ280" s="561"/>
      <c r="AR280" s="561"/>
      <c r="AS280" s="561"/>
      <c r="AT280" s="561"/>
      <c r="AU280" s="561"/>
      <c r="AV280" s="561"/>
      <c r="AW280" s="561"/>
      <c r="AX280" s="561"/>
      <c r="AY280" s="561"/>
      <c r="AZ280" s="561"/>
      <c r="BA280" s="561"/>
      <c r="BB280" s="561"/>
      <c r="BC280" s="561"/>
      <c r="BD280" s="561"/>
      <c r="BE280" s="561"/>
      <c r="BF280" s="561"/>
      <c r="BG280" s="561"/>
      <c r="BH280" s="561"/>
      <c r="BI280" s="561"/>
      <c r="BJ280" s="561"/>
      <c r="BK280" s="561"/>
      <c r="BL280" s="561"/>
      <c r="BM280" s="561"/>
      <c r="BN280" s="561"/>
      <c r="BO280" s="561"/>
      <c r="BP280" s="561"/>
      <c r="BQ280" s="561"/>
      <c r="BR280" s="561"/>
      <c r="BS280" s="561"/>
      <c r="BT280" s="561"/>
      <c r="BU280" s="561"/>
      <c r="BV280" s="561"/>
      <c r="BW280" s="561"/>
      <c r="BX280" s="561"/>
      <c r="BY280" s="561"/>
      <c r="BZ280" s="561"/>
      <c r="CA280" s="561"/>
      <c r="CB280" s="561"/>
      <c r="CC280" s="560"/>
      <c r="CD280" s="561"/>
      <c r="CE280" s="561"/>
      <c r="CF280" s="560"/>
      <c r="CG280" s="560"/>
      <c r="CH280" s="561"/>
      <c r="CI280" s="561"/>
      <c r="CJ280" s="561"/>
      <c r="CK280" s="561"/>
      <c r="CL280" s="561"/>
      <c r="CM280" s="561"/>
      <c r="CN280" s="561"/>
      <c r="CO280" s="561"/>
      <c r="CP280" s="561"/>
      <c r="CQ280" s="561"/>
      <c r="CR280" s="561"/>
      <c r="CS280" s="561"/>
      <c r="CT280" s="561"/>
      <c r="CU280" s="561"/>
      <c r="CV280" s="561"/>
      <c r="CW280" s="561"/>
      <c r="CX280" s="561"/>
      <c r="CY280" s="611"/>
      <c r="CZ280" s="561"/>
      <c r="DA280" s="561"/>
      <c r="DB280" s="561"/>
      <c r="DC280" s="561"/>
      <c r="DD280" s="561"/>
      <c r="DE280" s="561"/>
      <c r="DF280" s="561"/>
      <c r="DG280" s="561"/>
      <c r="DH280" s="561"/>
      <c r="DI280" s="561"/>
      <c r="DJ280" s="561"/>
      <c r="DK280" s="561"/>
      <c r="DL280" s="561"/>
      <c r="DM280" s="561"/>
      <c r="DN280" s="561"/>
      <c r="DO280" s="561"/>
      <c r="DP280" s="561"/>
      <c r="DQ280" s="561"/>
      <c r="DR280" s="561"/>
      <c r="DS280" s="561"/>
      <c r="DT280" s="561"/>
      <c r="DU280" s="561"/>
      <c r="DV280" s="561"/>
      <c r="DW280" s="561"/>
      <c r="DX280" s="561"/>
      <c r="DY280" s="561"/>
      <c r="DZ280" s="561"/>
      <c r="EA280" s="561"/>
      <c r="EB280" s="561"/>
      <c r="EC280" s="561"/>
      <c r="ED280" s="561"/>
      <c r="EE280" s="561"/>
      <c r="EF280" s="561"/>
      <c r="EG280" s="561"/>
      <c r="EH280" s="561"/>
      <c r="EI280" s="561"/>
      <c r="EJ280" s="561"/>
      <c r="EK280" s="561"/>
      <c r="EL280" s="561"/>
      <c r="EM280" s="561"/>
      <c r="EN280" s="561"/>
      <c r="EO280" s="561"/>
      <c r="EP280" s="561"/>
      <c r="EQ280" s="561"/>
      <c r="ER280" s="561"/>
      <c r="ES280" s="607"/>
      <c r="ET280" s="608"/>
      <c r="EU280" s="561"/>
      <c r="EV280" s="561"/>
      <c r="EW280" s="561"/>
      <c r="EX280" s="561"/>
      <c r="EY280" s="561"/>
      <c r="EZ280" s="561"/>
      <c r="FA280" s="561"/>
      <c r="FB280" s="561"/>
      <c r="FC280" s="561"/>
      <c r="FD280" s="561"/>
      <c r="FE280" s="561"/>
      <c r="FF280" s="561"/>
      <c r="FG280" s="561"/>
      <c r="FH280" s="561"/>
      <c r="FI280" s="561"/>
      <c r="FJ280" s="561"/>
      <c r="FK280" s="561"/>
      <c r="FL280" s="561"/>
      <c r="FM280" s="561"/>
      <c r="FN280" s="561"/>
      <c r="FO280" s="561"/>
      <c r="FP280" s="561"/>
      <c r="FQ280" s="561"/>
      <c r="FR280" s="561"/>
      <c r="FS280" s="561"/>
      <c r="FT280" s="561"/>
      <c r="FU280" s="561"/>
      <c r="FV280" s="561"/>
      <c r="FW280" s="561"/>
      <c r="FX280" s="561"/>
      <c r="FY280" s="561"/>
      <c r="FZ280" s="561"/>
      <c r="GA280" s="561"/>
      <c r="GB280" s="561"/>
      <c r="GC280" s="561"/>
      <c r="GD280" s="561"/>
      <c r="GE280" s="561"/>
      <c r="GF280" s="562"/>
      <c r="GG280" s="561"/>
      <c r="GH280" s="561"/>
      <c r="GI280" s="561"/>
      <c r="GJ280" s="561"/>
      <c r="GK280" s="560"/>
      <c r="GL280" s="560"/>
      <c r="GM280" s="560"/>
      <c r="GN280" s="563"/>
      <c r="GO280" s="564"/>
      <c r="GP280" s="564"/>
      <c r="GQ280" s="683"/>
      <c r="GR280" s="1000"/>
      <c r="GS280" s="611"/>
      <c r="GT280" s="820"/>
      <c r="GU280" s="820"/>
      <c r="GV280" s="611"/>
      <c r="GW280" s="611"/>
      <c r="GX280" s="611"/>
      <c r="GY280" s="611"/>
      <c r="GZ280" s="611"/>
      <c r="HA280" s="612"/>
      <c r="HB280" s="611"/>
      <c r="HC280" s="611"/>
      <c r="HD280" s="611"/>
      <c r="HE280" s="613"/>
      <c r="HF280" s="611"/>
      <c r="HG280" s="611"/>
      <c r="HH280" s="611"/>
      <c r="HI280" s="591">
        <f t="shared" si="591"/>
        <v>0</v>
      </c>
      <c r="HL280" s="688">
        <f t="shared" si="590"/>
        <v>0</v>
      </c>
    </row>
    <row r="281" spans="1:220" s="614" customFormat="1">
      <c r="A281" s="550">
        <v>0</v>
      </c>
      <c r="B281" s="573"/>
      <c r="C281" s="574"/>
      <c r="D281" s="574"/>
      <c r="E281" s="574"/>
      <c r="F281" s="603" t="s">
        <v>830</v>
      </c>
      <c r="G281" s="604"/>
      <c r="H281" s="604"/>
      <c r="I281" s="604"/>
      <c r="J281" s="560"/>
      <c r="K281" s="560"/>
      <c r="L281" s="561"/>
      <c r="M281" s="561"/>
      <c r="N281" s="561"/>
      <c r="O281" s="561"/>
      <c r="P281" s="604"/>
      <c r="Q281" s="604"/>
      <c r="R281" s="604"/>
      <c r="S281" s="604"/>
      <c r="T281" s="604"/>
      <c r="U281" s="561"/>
      <c r="V281" s="561"/>
      <c r="W281" s="561"/>
      <c r="X281" s="561"/>
      <c r="Y281" s="605"/>
      <c r="Z281" s="561"/>
      <c r="AA281" s="561"/>
      <c r="AB281" s="561"/>
      <c r="AC281" s="605"/>
      <c r="AD281" s="605"/>
      <c r="AE281" s="605"/>
      <c r="AF281" s="605"/>
      <c r="AG281" s="561"/>
      <c r="AH281" s="561"/>
      <c r="AI281" s="561"/>
      <c r="AJ281" s="561"/>
      <c r="AK281" s="561"/>
      <c r="AL281" s="561"/>
      <c r="AM281" s="561"/>
      <c r="AN281" s="561"/>
      <c r="AO281" s="561"/>
      <c r="AP281" s="561"/>
      <c r="AQ281" s="561"/>
      <c r="AR281" s="561"/>
      <c r="AS281" s="561"/>
      <c r="AT281" s="561"/>
      <c r="AU281" s="561"/>
      <c r="AV281" s="561"/>
      <c r="AW281" s="561"/>
      <c r="AX281" s="561"/>
      <c r="AY281" s="561"/>
      <c r="AZ281" s="561"/>
      <c r="BA281" s="561"/>
      <c r="BB281" s="561"/>
      <c r="BC281" s="561"/>
      <c r="BD281" s="561"/>
      <c r="BE281" s="561"/>
      <c r="BF281" s="561"/>
      <c r="BG281" s="561"/>
      <c r="BH281" s="561"/>
      <c r="BI281" s="561"/>
      <c r="BJ281" s="561"/>
      <c r="BK281" s="561"/>
      <c r="BL281" s="561"/>
      <c r="BM281" s="561"/>
      <c r="BN281" s="561"/>
      <c r="BO281" s="561"/>
      <c r="BP281" s="561"/>
      <c r="BQ281" s="561"/>
      <c r="BR281" s="561"/>
      <c r="BS281" s="561"/>
      <c r="BT281" s="561"/>
      <c r="BU281" s="561"/>
      <c r="BV281" s="561"/>
      <c r="BW281" s="561"/>
      <c r="BX281" s="561"/>
      <c r="BY281" s="561"/>
      <c r="BZ281" s="561"/>
      <c r="CA281" s="561"/>
      <c r="CB281" s="561"/>
      <c r="CC281" s="560"/>
      <c r="CD281" s="561"/>
      <c r="CE281" s="561"/>
      <c r="CF281" s="560"/>
      <c r="CG281" s="560"/>
      <c r="CH281" s="561"/>
      <c r="CI281" s="561"/>
      <c r="CJ281" s="561"/>
      <c r="CK281" s="561"/>
      <c r="CL281" s="561"/>
      <c r="CM281" s="561"/>
      <c r="CN281" s="561"/>
      <c r="CO281" s="561"/>
      <c r="CP281" s="561"/>
      <c r="CQ281" s="561"/>
      <c r="CR281" s="561"/>
      <c r="CS281" s="561"/>
      <c r="CT281" s="561"/>
      <c r="CU281" s="561"/>
      <c r="CV281" s="561"/>
      <c r="CW281" s="561"/>
      <c r="CX281" s="561"/>
      <c r="CY281" s="611"/>
      <c r="CZ281" s="561"/>
      <c r="DA281" s="561"/>
      <c r="DB281" s="561"/>
      <c r="DC281" s="561"/>
      <c r="DD281" s="561"/>
      <c r="DE281" s="561"/>
      <c r="DF281" s="561"/>
      <c r="DG281" s="561"/>
      <c r="DH281" s="561"/>
      <c r="DI281" s="561"/>
      <c r="DJ281" s="561"/>
      <c r="DK281" s="561"/>
      <c r="DL281" s="561"/>
      <c r="DM281" s="561"/>
      <c r="DN281" s="561"/>
      <c r="DO281" s="561"/>
      <c r="DP281" s="561"/>
      <c r="DQ281" s="561"/>
      <c r="DR281" s="561"/>
      <c r="DS281" s="561"/>
      <c r="DT281" s="561"/>
      <c r="DU281" s="561"/>
      <c r="DV281" s="561"/>
      <c r="DW281" s="561"/>
      <c r="DX281" s="561"/>
      <c r="DY281" s="561"/>
      <c r="DZ281" s="561"/>
      <c r="EA281" s="561"/>
      <c r="EB281" s="561"/>
      <c r="EC281" s="561"/>
      <c r="ED281" s="561"/>
      <c r="EE281" s="561"/>
      <c r="EF281" s="561"/>
      <c r="EG281" s="561"/>
      <c r="EH281" s="561"/>
      <c r="EI281" s="561"/>
      <c r="EJ281" s="561"/>
      <c r="EK281" s="561"/>
      <c r="EL281" s="561"/>
      <c r="EM281" s="561"/>
      <c r="EN281" s="561"/>
      <c r="EO281" s="561"/>
      <c r="EP281" s="561"/>
      <c r="EQ281" s="561"/>
      <c r="ER281" s="561"/>
      <c r="ES281" s="607"/>
      <c r="ET281" s="608"/>
      <c r="EU281" s="561"/>
      <c r="EV281" s="561"/>
      <c r="EW281" s="561"/>
      <c r="EX281" s="561"/>
      <c r="EY281" s="561"/>
      <c r="EZ281" s="561"/>
      <c r="FA281" s="561"/>
      <c r="FB281" s="561"/>
      <c r="FC281" s="561"/>
      <c r="FD281" s="561"/>
      <c r="FE281" s="561"/>
      <c r="FF281" s="561"/>
      <c r="FG281" s="561"/>
      <c r="FH281" s="561"/>
      <c r="FI281" s="561"/>
      <c r="FJ281" s="561"/>
      <c r="FK281" s="561"/>
      <c r="FL281" s="561"/>
      <c r="FM281" s="561"/>
      <c r="FN281" s="561"/>
      <c r="FO281" s="561"/>
      <c r="FP281" s="561"/>
      <c r="FQ281" s="561"/>
      <c r="FR281" s="561"/>
      <c r="FS281" s="561"/>
      <c r="FT281" s="561"/>
      <c r="FU281" s="561"/>
      <c r="FV281" s="561"/>
      <c r="FW281" s="561"/>
      <c r="FX281" s="561"/>
      <c r="FY281" s="561"/>
      <c r="FZ281" s="561"/>
      <c r="GA281" s="561"/>
      <c r="GB281" s="561"/>
      <c r="GC281" s="561"/>
      <c r="GD281" s="561"/>
      <c r="GE281" s="561"/>
      <c r="GF281" s="562"/>
      <c r="GG281" s="561"/>
      <c r="GH281" s="561"/>
      <c r="GI281" s="561"/>
      <c r="GJ281" s="561"/>
      <c r="GK281" s="560"/>
      <c r="GL281" s="560"/>
      <c r="GM281" s="560"/>
      <c r="GN281" s="563"/>
      <c r="GO281" s="564"/>
      <c r="GP281" s="564"/>
      <c r="GQ281" s="683"/>
      <c r="GR281" s="1000"/>
      <c r="GS281" s="611"/>
      <c r="GT281" s="820"/>
      <c r="GU281" s="820"/>
      <c r="GV281" s="611"/>
      <c r="GW281" s="611"/>
      <c r="GX281" s="611"/>
      <c r="GY281" s="611"/>
      <c r="GZ281" s="611"/>
      <c r="HA281" s="612"/>
      <c r="HB281" s="611"/>
      <c r="HC281" s="611"/>
      <c r="HD281" s="611"/>
      <c r="HE281" s="613"/>
      <c r="HF281" s="611"/>
      <c r="HG281" s="611"/>
      <c r="HH281" s="611"/>
      <c r="HI281" s="591">
        <f t="shared" si="591"/>
        <v>0</v>
      </c>
      <c r="HL281" s="688">
        <f t="shared" si="590"/>
        <v>0</v>
      </c>
    </row>
    <row r="282" spans="1:220" s="614" customFormat="1">
      <c r="A282" s="550">
        <v>0</v>
      </c>
      <c r="B282" s="573"/>
      <c r="C282" s="574"/>
      <c r="D282" s="574"/>
      <c r="E282" s="574"/>
      <c r="F282" s="603" t="s">
        <v>721</v>
      </c>
      <c r="G282" s="604"/>
      <c r="H282" s="604"/>
      <c r="I282" s="604"/>
      <c r="J282" s="560"/>
      <c r="K282" s="560"/>
      <c r="L282" s="561"/>
      <c r="M282" s="561"/>
      <c r="N282" s="561"/>
      <c r="O282" s="561"/>
      <c r="P282" s="604"/>
      <c r="Q282" s="604"/>
      <c r="R282" s="604"/>
      <c r="S282" s="604"/>
      <c r="T282" s="604"/>
      <c r="U282" s="561"/>
      <c r="V282" s="561"/>
      <c r="W282" s="561"/>
      <c r="X282" s="561"/>
      <c r="Y282" s="605"/>
      <c r="Z282" s="561"/>
      <c r="AA282" s="561"/>
      <c r="AB282" s="561"/>
      <c r="AC282" s="605"/>
      <c r="AD282" s="605"/>
      <c r="AE282" s="605"/>
      <c r="AF282" s="605"/>
      <c r="AG282" s="561"/>
      <c r="AH282" s="561"/>
      <c r="AI282" s="561"/>
      <c r="AJ282" s="561"/>
      <c r="AK282" s="561"/>
      <c r="AL282" s="561"/>
      <c r="AM282" s="561"/>
      <c r="AN282" s="561"/>
      <c r="AO282" s="561"/>
      <c r="AP282" s="561"/>
      <c r="AQ282" s="561"/>
      <c r="AR282" s="561"/>
      <c r="AS282" s="561"/>
      <c r="AT282" s="561"/>
      <c r="AU282" s="561"/>
      <c r="AV282" s="561"/>
      <c r="AW282" s="561"/>
      <c r="AX282" s="561"/>
      <c r="AY282" s="561"/>
      <c r="AZ282" s="561"/>
      <c r="BA282" s="561"/>
      <c r="BB282" s="561"/>
      <c r="BC282" s="561"/>
      <c r="BD282" s="561"/>
      <c r="BE282" s="561"/>
      <c r="BF282" s="561"/>
      <c r="BG282" s="561"/>
      <c r="BH282" s="561"/>
      <c r="BI282" s="561"/>
      <c r="BJ282" s="561"/>
      <c r="BK282" s="561"/>
      <c r="BL282" s="561"/>
      <c r="BM282" s="561"/>
      <c r="BN282" s="561"/>
      <c r="BO282" s="561"/>
      <c r="BP282" s="561"/>
      <c r="BQ282" s="561"/>
      <c r="BR282" s="561"/>
      <c r="BS282" s="561"/>
      <c r="BT282" s="561"/>
      <c r="BU282" s="561"/>
      <c r="BV282" s="561"/>
      <c r="BW282" s="561"/>
      <c r="BX282" s="561"/>
      <c r="BY282" s="561"/>
      <c r="BZ282" s="561"/>
      <c r="CA282" s="561"/>
      <c r="CB282" s="561"/>
      <c r="CC282" s="560"/>
      <c r="CD282" s="561"/>
      <c r="CE282" s="561"/>
      <c r="CF282" s="560"/>
      <c r="CG282" s="560"/>
      <c r="CH282" s="561"/>
      <c r="CI282" s="561"/>
      <c r="CJ282" s="561"/>
      <c r="CK282" s="561"/>
      <c r="CL282" s="561"/>
      <c r="CM282" s="561"/>
      <c r="CN282" s="561"/>
      <c r="CO282" s="561"/>
      <c r="CP282" s="561"/>
      <c r="CQ282" s="561"/>
      <c r="CR282" s="561"/>
      <c r="CS282" s="561"/>
      <c r="CT282" s="561"/>
      <c r="CU282" s="561"/>
      <c r="CV282" s="561"/>
      <c r="CW282" s="561"/>
      <c r="CX282" s="561"/>
      <c r="CY282" s="611"/>
      <c r="CZ282" s="561"/>
      <c r="DA282" s="561"/>
      <c r="DB282" s="561"/>
      <c r="DC282" s="561"/>
      <c r="DD282" s="561"/>
      <c r="DE282" s="561"/>
      <c r="DF282" s="561"/>
      <c r="DG282" s="561"/>
      <c r="DH282" s="561"/>
      <c r="DI282" s="561"/>
      <c r="DJ282" s="561"/>
      <c r="DK282" s="561"/>
      <c r="DL282" s="561"/>
      <c r="DM282" s="561"/>
      <c r="DN282" s="561"/>
      <c r="DO282" s="561"/>
      <c r="DP282" s="561"/>
      <c r="DQ282" s="561"/>
      <c r="DR282" s="561"/>
      <c r="DS282" s="561"/>
      <c r="DT282" s="561"/>
      <c r="DU282" s="561"/>
      <c r="DV282" s="561"/>
      <c r="DW282" s="561"/>
      <c r="DX282" s="561"/>
      <c r="DY282" s="561"/>
      <c r="DZ282" s="561"/>
      <c r="EA282" s="561"/>
      <c r="EB282" s="561"/>
      <c r="EC282" s="561"/>
      <c r="ED282" s="561"/>
      <c r="EE282" s="561"/>
      <c r="EF282" s="561"/>
      <c r="EG282" s="561"/>
      <c r="EH282" s="561"/>
      <c r="EI282" s="561"/>
      <c r="EJ282" s="561"/>
      <c r="EK282" s="561"/>
      <c r="EL282" s="561"/>
      <c r="EM282" s="561"/>
      <c r="EN282" s="561"/>
      <c r="EO282" s="561"/>
      <c r="EP282" s="561"/>
      <c r="EQ282" s="561"/>
      <c r="ER282" s="561"/>
      <c r="ES282" s="607"/>
      <c r="ET282" s="608"/>
      <c r="EU282" s="561"/>
      <c r="EV282" s="561"/>
      <c r="EW282" s="561"/>
      <c r="EX282" s="561"/>
      <c r="EY282" s="561"/>
      <c r="EZ282" s="561"/>
      <c r="FA282" s="561"/>
      <c r="FB282" s="561"/>
      <c r="FC282" s="561"/>
      <c r="FD282" s="561"/>
      <c r="FE282" s="561"/>
      <c r="FF282" s="561"/>
      <c r="FG282" s="561"/>
      <c r="FH282" s="561"/>
      <c r="FI282" s="561"/>
      <c r="FJ282" s="561"/>
      <c r="FK282" s="561"/>
      <c r="FL282" s="561"/>
      <c r="FM282" s="561"/>
      <c r="FN282" s="561"/>
      <c r="FO282" s="561"/>
      <c r="FP282" s="561"/>
      <c r="FQ282" s="561"/>
      <c r="FR282" s="561"/>
      <c r="FS282" s="561"/>
      <c r="FT282" s="561"/>
      <c r="FU282" s="561"/>
      <c r="FV282" s="561"/>
      <c r="FW282" s="561"/>
      <c r="FX282" s="561"/>
      <c r="FY282" s="561"/>
      <c r="FZ282" s="561"/>
      <c r="GA282" s="561"/>
      <c r="GB282" s="561"/>
      <c r="GC282" s="561"/>
      <c r="GD282" s="561"/>
      <c r="GE282" s="561"/>
      <c r="GF282" s="562"/>
      <c r="GG282" s="561"/>
      <c r="GH282" s="561"/>
      <c r="GI282" s="561"/>
      <c r="GJ282" s="561"/>
      <c r="GK282" s="560"/>
      <c r="GL282" s="560"/>
      <c r="GM282" s="560"/>
      <c r="GN282" s="563"/>
      <c r="GO282" s="564"/>
      <c r="GP282" s="564"/>
      <c r="GQ282" s="683"/>
      <c r="GR282" s="1000"/>
      <c r="GS282" s="611"/>
      <c r="GT282" s="820"/>
      <c r="GU282" s="820"/>
      <c r="GV282" s="611"/>
      <c r="GW282" s="611"/>
      <c r="GX282" s="611"/>
      <c r="GY282" s="611"/>
      <c r="GZ282" s="611"/>
      <c r="HA282" s="612"/>
      <c r="HB282" s="611"/>
      <c r="HC282" s="611"/>
      <c r="HD282" s="611"/>
      <c r="HE282" s="613"/>
      <c r="HF282" s="611"/>
      <c r="HG282" s="611"/>
      <c r="HH282" s="611"/>
      <c r="HI282" s="591">
        <f t="shared" si="591"/>
        <v>0</v>
      </c>
      <c r="HL282" s="688">
        <f t="shared" si="590"/>
        <v>0</v>
      </c>
    </row>
    <row r="283" spans="1:220" s="614" customFormat="1">
      <c r="A283" s="550">
        <v>0</v>
      </c>
      <c r="B283" s="573"/>
      <c r="C283" s="574"/>
      <c r="D283" s="574"/>
      <c r="E283" s="574"/>
      <c r="F283" s="603" t="s">
        <v>722</v>
      </c>
      <c r="G283" s="604"/>
      <c r="H283" s="604"/>
      <c r="I283" s="604"/>
      <c r="J283" s="560"/>
      <c r="K283" s="560"/>
      <c r="L283" s="561"/>
      <c r="M283" s="561"/>
      <c r="N283" s="561"/>
      <c r="O283" s="561"/>
      <c r="P283" s="604"/>
      <c r="Q283" s="604"/>
      <c r="R283" s="604"/>
      <c r="S283" s="604"/>
      <c r="T283" s="604"/>
      <c r="U283" s="561"/>
      <c r="V283" s="561"/>
      <c r="W283" s="561"/>
      <c r="X283" s="561"/>
      <c r="Y283" s="605"/>
      <c r="Z283" s="561"/>
      <c r="AA283" s="561"/>
      <c r="AB283" s="561"/>
      <c r="AC283" s="605"/>
      <c r="AD283" s="605"/>
      <c r="AE283" s="605"/>
      <c r="AF283" s="605"/>
      <c r="AG283" s="561"/>
      <c r="AH283" s="561"/>
      <c r="AI283" s="561"/>
      <c r="AJ283" s="561"/>
      <c r="AK283" s="561"/>
      <c r="AL283" s="561"/>
      <c r="AM283" s="561"/>
      <c r="AN283" s="561"/>
      <c r="AO283" s="561"/>
      <c r="AP283" s="561"/>
      <c r="AQ283" s="561"/>
      <c r="AR283" s="561"/>
      <c r="AS283" s="561"/>
      <c r="AT283" s="561"/>
      <c r="AU283" s="561"/>
      <c r="AV283" s="561"/>
      <c r="AW283" s="561"/>
      <c r="AX283" s="561"/>
      <c r="AY283" s="561"/>
      <c r="AZ283" s="561"/>
      <c r="BA283" s="561"/>
      <c r="BB283" s="561"/>
      <c r="BC283" s="561"/>
      <c r="BD283" s="561"/>
      <c r="BE283" s="561"/>
      <c r="BF283" s="561"/>
      <c r="BG283" s="561"/>
      <c r="BH283" s="561"/>
      <c r="BI283" s="561"/>
      <c r="BJ283" s="561"/>
      <c r="BK283" s="561"/>
      <c r="BL283" s="561"/>
      <c r="BM283" s="561"/>
      <c r="BN283" s="561"/>
      <c r="BO283" s="561"/>
      <c r="BP283" s="561"/>
      <c r="BQ283" s="561"/>
      <c r="BR283" s="561"/>
      <c r="BS283" s="561"/>
      <c r="BT283" s="561"/>
      <c r="BU283" s="561"/>
      <c r="BV283" s="561"/>
      <c r="BW283" s="561"/>
      <c r="BX283" s="561"/>
      <c r="BY283" s="561"/>
      <c r="BZ283" s="561"/>
      <c r="CA283" s="561"/>
      <c r="CB283" s="561"/>
      <c r="CC283" s="560"/>
      <c r="CD283" s="561"/>
      <c r="CE283" s="561"/>
      <c r="CF283" s="560"/>
      <c r="CG283" s="560"/>
      <c r="CH283" s="561"/>
      <c r="CI283" s="561"/>
      <c r="CJ283" s="561"/>
      <c r="CK283" s="561"/>
      <c r="CL283" s="561"/>
      <c r="CM283" s="561"/>
      <c r="CN283" s="561"/>
      <c r="CO283" s="561"/>
      <c r="CP283" s="561"/>
      <c r="CQ283" s="561"/>
      <c r="CR283" s="561"/>
      <c r="CS283" s="561"/>
      <c r="CT283" s="561"/>
      <c r="CU283" s="561"/>
      <c r="CV283" s="561"/>
      <c r="CW283" s="561"/>
      <c r="CX283" s="561"/>
      <c r="CY283" s="611"/>
      <c r="CZ283" s="561"/>
      <c r="DA283" s="561"/>
      <c r="DB283" s="561"/>
      <c r="DC283" s="561"/>
      <c r="DD283" s="561"/>
      <c r="DE283" s="561"/>
      <c r="DF283" s="561"/>
      <c r="DG283" s="561"/>
      <c r="DH283" s="561"/>
      <c r="DI283" s="561"/>
      <c r="DJ283" s="561"/>
      <c r="DK283" s="561"/>
      <c r="DL283" s="561"/>
      <c r="DM283" s="561"/>
      <c r="DN283" s="561"/>
      <c r="DO283" s="561"/>
      <c r="DP283" s="561"/>
      <c r="DQ283" s="561"/>
      <c r="DR283" s="561"/>
      <c r="DS283" s="561"/>
      <c r="DT283" s="561"/>
      <c r="DU283" s="561"/>
      <c r="DV283" s="561"/>
      <c r="DW283" s="561"/>
      <c r="DX283" s="561"/>
      <c r="DY283" s="561"/>
      <c r="DZ283" s="561"/>
      <c r="EA283" s="561"/>
      <c r="EB283" s="561"/>
      <c r="EC283" s="561"/>
      <c r="ED283" s="561"/>
      <c r="EE283" s="561"/>
      <c r="EF283" s="561"/>
      <c r="EG283" s="561"/>
      <c r="EH283" s="561"/>
      <c r="EI283" s="561"/>
      <c r="EJ283" s="561"/>
      <c r="EK283" s="561"/>
      <c r="EL283" s="561"/>
      <c r="EM283" s="561"/>
      <c r="EN283" s="561"/>
      <c r="EO283" s="561"/>
      <c r="EP283" s="561"/>
      <c r="EQ283" s="561"/>
      <c r="ER283" s="561"/>
      <c r="ES283" s="607"/>
      <c r="ET283" s="608"/>
      <c r="EU283" s="561"/>
      <c r="EV283" s="561"/>
      <c r="EW283" s="561"/>
      <c r="EX283" s="561"/>
      <c r="EY283" s="561"/>
      <c r="EZ283" s="561"/>
      <c r="FA283" s="561"/>
      <c r="FB283" s="561"/>
      <c r="FC283" s="561"/>
      <c r="FD283" s="561"/>
      <c r="FE283" s="561"/>
      <c r="FF283" s="561"/>
      <c r="FG283" s="561"/>
      <c r="FH283" s="561"/>
      <c r="FI283" s="561"/>
      <c r="FJ283" s="561"/>
      <c r="FK283" s="561"/>
      <c r="FL283" s="561"/>
      <c r="FM283" s="561"/>
      <c r="FN283" s="561"/>
      <c r="FO283" s="561"/>
      <c r="FP283" s="561"/>
      <c r="FQ283" s="561"/>
      <c r="FR283" s="561"/>
      <c r="FS283" s="561"/>
      <c r="FT283" s="561"/>
      <c r="FU283" s="561"/>
      <c r="FV283" s="561"/>
      <c r="FW283" s="561"/>
      <c r="FX283" s="561"/>
      <c r="FY283" s="561"/>
      <c r="FZ283" s="561"/>
      <c r="GA283" s="561"/>
      <c r="GB283" s="561"/>
      <c r="GC283" s="561"/>
      <c r="GD283" s="561"/>
      <c r="GE283" s="561"/>
      <c r="GF283" s="562"/>
      <c r="GG283" s="561"/>
      <c r="GH283" s="561"/>
      <c r="GI283" s="561"/>
      <c r="GJ283" s="561"/>
      <c r="GK283" s="560"/>
      <c r="GL283" s="560"/>
      <c r="GM283" s="560"/>
      <c r="GN283" s="563"/>
      <c r="GO283" s="564"/>
      <c r="GP283" s="564"/>
      <c r="GQ283" s="683"/>
      <c r="GR283" s="1000"/>
      <c r="GS283" s="611"/>
      <c r="GT283" s="820"/>
      <c r="GU283" s="820"/>
      <c r="GV283" s="611"/>
      <c r="GW283" s="611"/>
      <c r="GX283" s="611"/>
      <c r="GY283" s="611"/>
      <c r="GZ283" s="611"/>
      <c r="HA283" s="612"/>
      <c r="HB283" s="611"/>
      <c r="HC283" s="611"/>
      <c r="HD283" s="611"/>
      <c r="HE283" s="613"/>
      <c r="HF283" s="611"/>
      <c r="HG283" s="611"/>
      <c r="HH283" s="611"/>
      <c r="HI283" s="591">
        <f t="shared" si="591"/>
        <v>0</v>
      </c>
      <c r="HL283" s="688">
        <f t="shared" si="590"/>
        <v>0</v>
      </c>
    </row>
    <row r="284" spans="1:220" s="614" customFormat="1">
      <c r="A284" s="550">
        <v>0</v>
      </c>
      <c r="B284" s="573"/>
      <c r="C284" s="574"/>
      <c r="D284" s="574"/>
      <c r="E284" s="574"/>
      <c r="F284" s="603" t="s">
        <v>723</v>
      </c>
      <c r="G284" s="604"/>
      <c r="H284" s="604"/>
      <c r="I284" s="604"/>
      <c r="J284" s="560"/>
      <c r="K284" s="560"/>
      <c r="L284" s="561"/>
      <c r="M284" s="561"/>
      <c r="N284" s="561"/>
      <c r="O284" s="561"/>
      <c r="P284" s="604"/>
      <c r="Q284" s="604"/>
      <c r="R284" s="604"/>
      <c r="S284" s="604"/>
      <c r="T284" s="604"/>
      <c r="U284" s="561"/>
      <c r="V284" s="561"/>
      <c r="W284" s="561"/>
      <c r="X284" s="561"/>
      <c r="Y284" s="605"/>
      <c r="Z284" s="561"/>
      <c r="AA284" s="561"/>
      <c r="AB284" s="561"/>
      <c r="AC284" s="605"/>
      <c r="AD284" s="605"/>
      <c r="AE284" s="605"/>
      <c r="AF284" s="605"/>
      <c r="AG284" s="561"/>
      <c r="AH284" s="561"/>
      <c r="AI284" s="561"/>
      <c r="AJ284" s="561"/>
      <c r="AK284" s="561"/>
      <c r="AL284" s="561"/>
      <c r="AM284" s="561"/>
      <c r="AN284" s="561"/>
      <c r="AO284" s="561"/>
      <c r="AP284" s="561"/>
      <c r="AQ284" s="561"/>
      <c r="AR284" s="561"/>
      <c r="AS284" s="561"/>
      <c r="AT284" s="561"/>
      <c r="AU284" s="561"/>
      <c r="AV284" s="561"/>
      <c r="AW284" s="561"/>
      <c r="AX284" s="561"/>
      <c r="AY284" s="561"/>
      <c r="AZ284" s="561"/>
      <c r="BA284" s="561"/>
      <c r="BB284" s="561"/>
      <c r="BC284" s="561"/>
      <c r="BD284" s="561"/>
      <c r="BE284" s="561"/>
      <c r="BF284" s="561"/>
      <c r="BG284" s="561"/>
      <c r="BH284" s="561"/>
      <c r="BI284" s="561"/>
      <c r="BJ284" s="561"/>
      <c r="BK284" s="561"/>
      <c r="BL284" s="561"/>
      <c r="BM284" s="561"/>
      <c r="BN284" s="561"/>
      <c r="BO284" s="561"/>
      <c r="BP284" s="561"/>
      <c r="BQ284" s="561"/>
      <c r="BR284" s="561"/>
      <c r="BS284" s="561"/>
      <c r="BT284" s="561"/>
      <c r="BU284" s="561"/>
      <c r="BV284" s="561"/>
      <c r="BW284" s="561"/>
      <c r="BX284" s="561"/>
      <c r="BY284" s="561"/>
      <c r="BZ284" s="561"/>
      <c r="CA284" s="561"/>
      <c r="CB284" s="561"/>
      <c r="CC284" s="560"/>
      <c r="CD284" s="561"/>
      <c r="CE284" s="561"/>
      <c r="CF284" s="560"/>
      <c r="CG284" s="560"/>
      <c r="CH284" s="561"/>
      <c r="CI284" s="561"/>
      <c r="CJ284" s="561"/>
      <c r="CK284" s="561"/>
      <c r="CL284" s="561"/>
      <c r="CM284" s="561"/>
      <c r="CN284" s="561"/>
      <c r="CO284" s="561"/>
      <c r="CP284" s="561"/>
      <c r="CQ284" s="561"/>
      <c r="CR284" s="561"/>
      <c r="CS284" s="561"/>
      <c r="CT284" s="561"/>
      <c r="CU284" s="561"/>
      <c r="CV284" s="561"/>
      <c r="CW284" s="561"/>
      <c r="CX284" s="561"/>
      <c r="CY284" s="611"/>
      <c r="CZ284" s="561"/>
      <c r="DA284" s="561"/>
      <c r="DB284" s="561"/>
      <c r="DC284" s="561"/>
      <c r="DD284" s="561"/>
      <c r="DE284" s="561"/>
      <c r="DF284" s="561"/>
      <c r="DG284" s="561"/>
      <c r="DH284" s="561"/>
      <c r="DI284" s="561"/>
      <c r="DJ284" s="561"/>
      <c r="DK284" s="561"/>
      <c r="DL284" s="561"/>
      <c r="DM284" s="561"/>
      <c r="DN284" s="561"/>
      <c r="DO284" s="561"/>
      <c r="DP284" s="561"/>
      <c r="DQ284" s="561"/>
      <c r="DR284" s="561"/>
      <c r="DS284" s="561"/>
      <c r="DT284" s="561"/>
      <c r="DU284" s="561"/>
      <c r="DV284" s="561"/>
      <c r="DW284" s="561"/>
      <c r="DX284" s="561"/>
      <c r="DY284" s="561"/>
      <c r="DZ284" s="561"/>
      <c r="EA284" s="561"/>
      <c r="EB284" s="561"/>
      <c r="EC284" s="561"/>
      <c r="ED284" s="561"/>
      <c r="EE284" s="561"/>
      <c r="EF284" s="561"/>
      <c r="EG284" s="561"/>
      <c r="EH284" s="561"/>
      <c r="EI284" s="561"/>
      <c r="EJ284" s="561"/>
      <c r="EK284" s="561"/>
      <c r="EL284" s="561"/>
      <c r="EM284" s="561"/>
      <c r="EN284" s="561"/>
      <c r="EO284" s="561"/>
      <c r="EP284" s="561"/>
      <c r="EQ284" s="561"/>
      <c r="ER284" s="561"/>
      <c r="ES284" s="607"/>
      <c r="ET284" s="608"/>
      <c r="EU284" s="561"/>
      <c r="EV284" s="561"/>
      <c r="EW284" s="561"/>
      <c r="EX284" s="561"/>
      <c r="EY284" s="561"/>
      <c r="EZ284" s="561"/>
      <c r="FA284" s="561"/>
      <c r="FB284" s="561"/>
      <c r="FC284" s="561"/>
      <c r="FD284" s="561"/>
      <c r="FE284" s="561"/>
      <c r="FF284" s="561"/>
      <c r="FG284" s="561"/>
      <c r="FH284" s="561"/>
      <c r="FI284" s="561"/>
      <c r="FJ284" s="561"/>
      <c r="FK284" s="561"/>
      <c r="FL284" s="561"/>
      <c r="FM284" s="561"/>
      <c r="FN284" s="561"/>
      <c r="FO284" s="561"/>
      <c r="FP284" s="561"/>
      <c r="FQ284" s="561"/>
      <c r="FR284" s="561"/>
      <c r="FS284" s="561"/>
      <c r="FT284" s="561"/>
      <c r="FU284" s="561"/>
      <c r="FV284" s="561"/>
      <c r="FW284" s="561"/>
      <c r="FX284" s="561"/>
      <c r="FY284" s="561"/>
      <c r="FZ284" s="561"/>
      <c r="GA284" s="561"/>
      <c r="GB284" s="561"/>
      <c r="GC284" s="561"/>
      <c r="GD284" s="561"/>
      <c r="GE284" s="561"/>
      <c r="GF284" s="562"/>
      <c r="GG284" s="561"/>
      <c r="GH284" s="561"/>
      <c r="GI284" s="561"/>
      <c r="GJ284" s="561"/>
      <c r="GK284" s="560"/>
      <c r="GL284" s="560"/>
      <c r="GM284" s="560"/>
      <c r="GN284" s="563"/>
      <c r="GO284" s="564"/>
      <c r="GP284" s="564"/>
      <c r="GQ284" s="683"/>
      <c r="GR284" s="1000"/>
      <c r="GS284" s="611"/>
      <c r="GT284" s="820"/>
      <c r="GU284" s="820"/>
      <c r="GV284" s="611"/>
      <c r="GW284" s="611"/>
      <c r="GX284" s="611"/>
      <c r="GY284" s="611"/>
      <c r="GZ284" s="611"/>
      <c r="HA284" s="612"/>
      <c r="HB284" s="611"/>
      <c r="HC284" s="611"/>
      <c r="HD284" s="611"/>
      <c r="HE284" s="613"/>
      <c r="HF284" s="611"/>
      <c r="HG284" s="611"/>
      <c r="HH284" s="611"/>
      <c r="HI284" s="591">
        <f t="shared" si="591"/>
        <v>0</v>
      </c>
      <c r="HL284" s="688">
        <f t="shared" si="590"/>
        <v>0</v>
      </c>
    </row>
    <row r="285" spans="1:220" s="614" customFormat="1">
      <c r="A285" s="550">
        <v>0</v>
      </c>
      <c r="B285" s="573"/>
      <c r="C285" s="574"/>
      <c r="D285" s="574"/>
      <c r="E285" s="574"/>
      <c r="F285" s="603" t="s">
        <v>724</v>
      </c>
      <c r="G285" s="604"/>
      <c r="H285" s="604"/>
      <c r="I285" s="604"/>
      <c r="J285" s="560"/>
      <c r="K285" s="560"/>
      <c r="L285" s="561"/>
      <c r="M285" s="561"/>
      <c r="N285" s="561"/>
      <c r="O285" s="561"/>
      <c r="P285" s="604"/>
      <c r="Q285" s="604"/>
      <c r="R285" s="604"/>
      <c r="S285" s="604"/>
      <c r="T285" s="604"/>
      <c r="U285" s="561"/>
      <c r="V285" s="561"/>
      <c r="W285" s="561"/>
      <c r="X285" s="561"/>
      <c r="Y285" s="605"/>
      <c r="Z285" s="561"/>
      <c r="AA285" s="561"/>
      <c r="AB285" s="561"/>
      <c r="AC285" s="605"/>
      <c r="AD285" s="605"/>
      <c r="AE285" s="605"/>
      <c r="AF285" s="605"/>
      <c r="AG285" s="561"/>
      <c r="AH285" s="561"/>
      <c r="AI285" s="561"/>
      <c r="AJ285" s="561"/>
      <c r="AK285" s="561"/>
      <c r="AL285" s="561"/>
      <c r="AM285" s="561"/>
      <c r="AN285" s="561"/>
      <c r="AO285" s="561"/>
      <c r="AP285" s="561"/>
      <c r="AQ285" s="561"/>
      <c r="AR285" s="561"/>
      <c r="AS285" s="561"/>
      <c r="AT285" s="561"/>
      <c r="AU285" s="561"/>
      <c r="AV285" s="561"/>
      <c r="AW285" s="561"/>
      <c r="AX285" s="561"/>
      <c r="AY285" s="561"/>
      <c r="AZ285" s="561"/>
      <c r="BA285" s="561"/>
      <c r="BB285" s="561"/>
      <c r="BC285" s="561"/>
      <c r="BD285" s="561"/>
      <c r="BE285" s="561"/>
      <c r="BF285" s="561"/>
      <c r="BG285" s="561"/>
      <c r="BH285" s="561"/>
      <c r="BI285" s="561"/>
      <c r="BJ285" s="561"/>
      <c r="BK285" s="561"/>
      <c r="BL285" s="561"/>
      <c r="BM285" s="561"/>
      <c r="BN285" s="561"/>
      <c r="BO285" s="561"/>
      <c r="BP285" s="561"/>
      <c r="BQ285" s="561"/>
      <c r="BR285" s="561"/>
      <c r="BS285" s="561"/>
      <c r="BT285" s="561"/>
      <c r="BU285" s="561"/>
      <c r="BV285" s="561"/>
      <c r="BW285" s="561"/>
      <c r="BX285" s="561"/>
      <c r="BY285" s="561"/>
      <c r="BZ285" s="561"/>
      <c r="CA285" s="561"/>
      <c r="CB285" s="561"/>
      <c r="CC285" s="560"/>
      <c r="CD285" s="561"/>
      <c r="CE285" s="561"/>
      <c r="CF285" s="560"/>
      <c r="CG285" s="560"/>
      <c r="CH285" s="561"/>
      <c r="CI285" s="561"/>
      <c r="CJ285" s="561"/>
      <c r="CK285" s="561"/>
      <c r="CL285" s="561"/>
      <c r="CM285" s="561"/>
      <c r="CN285" s="561"/>
      <c r="CO285" s="561"/>
      <c r="CP285" s="561"/>
      <c r="CQ285" s="561"/>
      <c r="CR285" s="561"/>
      <c r="CS285" s="561"/>
      <c r="CT285" s="561"/>
      <c r="CU285" s="561"/>
      <c r="CV285" s="561"/>
      <c r="CW285" s="561"/>
      <c r="CX285" s="561"/>
      <c r="CY285" s="611"/>
      <c r="CZ285" s="561"/>
      <c r="DA285" s="561"/>
      <c r="DB285" s="561"/>
      <c r="DC285" s="561"/>
      <c r="DD285" s="561"/>
      <c r="DE285" s="561"/>
      <c r="DF285" s="561"/>
      <c r="DG285" s="561"/>
      <c r="DH285" s="561"/>
      <c r="DI285" s="561"/>
      <c r="DJ285" s="561"/>
      <c r="DK285" s="561"/>
      <c r="DL285" s="561"/>
      <c r="DM285" s="561"/>
      <c r="DN285" s="561"/>
      <c r="DO285" s="561"/>
      <c r="DP285" s="561"/>
      <c r="DQ285" s="561"/>
      <c r="DR285" s="561"/>
      <c r="DS285" s="561"/>
      <c r="DT285" s="561"/>
      <c r="DU285" s="561"/>
      <c r="DV285" s="561"/>
      <c r="DW285" s="561"/>
      <c r="DX285" s="561"/>
      <c r="DY285" s="561"/>
      <c r="DZ285" s="561"/>
      <c r="EA285" s="561"/>
      <c r="EB285" s="561"/>
      <c r="EC285" s="561"/>
      <c r="ED285" s="561"/>
      <c r="EE285" s="561"/>
      <c r="EF285" s="561"/>
      <c r="EG285" s="561"/>
      <c r="EH285" s="561"/>
      <c r="EI285" s="561"/>
      <c r="EJ285" s="561"/>
      <c r="EK285" s="561"/>
      <c r="EL285" s="561"/>
      <c r="EM285" s="561"/>
      <c r="EN285" s="561"/>
      <c r="EO285" s="561"/>
      <c r="EP285" s="561"/>
      <c r="EQ285" s="561"/>
      <c r="ER285" s="561"/>
      <c r="ES285" s="607"/>
      <c r="ET285" s="608"/>
      <c r="EU285" s="561"/>
      <c r="EV285" s="561"/>
      <c r="EW285" s="561"/>
      <c r="EX285" s="561"/>
      <c r="EY285" s="561"/>
      <c r="EZ285" s="561"/>
      <c r="FA285" s="561"/>
      <c r="FB285" s="561"/>
      <c r="FC285" s="561"/>
      <c r="FD285" s="561"/>
      <c r="FE285" s="561"/>
      <c r="FF285" s="561"/>
      <c r="FG285" s="561"/>
      <c r="FH285" s="561"/>
      <c r="FI285" s="561"/>
      <c r="FJ285" s="561"/>
      <c r="FK285" s="561"/>
      <c r="FL285" s="561"/>
      <c r="FM285" s="561"/>
      <c r="FN285" s="561"/>
      <c r="FO285" s="561"/>
      <c r="FP285" s="561"/>
      <c r="FQ285" s="561"/>
      <c r="FR285" s="561"/>
      <c r="FS285" s="561"/>
      <c r="FT285" s="561"/>
      <c r="FU285" s="561"/>
      <c r="FV285" s="561"/>
      <c r="FW285" s="561"/>
      <c r="FX285" s="561"/>
      <c r="FY285" s="561"/>
      <c r="FZ285" s="561"/>
      <c r="GA285" s="561"/>
      <c r="GB285" s="561"/>
      <c r="GC285" s="561"/>
      <c r="GD285" s="561"/>
      <c r="GE285" s="561"/>
      <c r="GF285" s="562"/>
      <c r="GG285" s="561"/>
      <c r="GH285" s="561"/>
      <c r="GI285" s="561"/>
      <c r="GJ285" s="561"/>
      <c r="GK285" s="560"/>
      <c r="GL285" s="560"/>
      <c r="GM285" s="560"/>
      <c r="GN285" s="563"/>
      <c r="GO285" s="564"/>
      <c r="GP285" s="564"/>
      <c r="GQ285" s="683"/>
      <c r="GR285" s="1000"/>
      <c r="GS285" s="611"/>
      <c r="GT285" s="820"/>
      <c r="GU285" s="820"/>
      <c r="GV285" s="611"/>
      <c r="GW285" s="611"/>
      <c r="GX285" s="611"/>
      <c r="GY285" s="611"/>
      <c r="GZ285" s="611"/>
      <c r="HA285" s="612"/>
      <c r="HB285" s="611"/>
      <c r="HC285" s="611"/>
      <c r="HD285" s="611"/>
      <c r="HE285" s="613"/>
      <c r="HF285" s="611"/>
      <c r="HG285" s="611"/>
      <c r="HH285" s="611"/>
      <c r="HI285" s="591">
        <f t="shared" si="591"/>
        <v>0</v>
      </c>
      <c r="HL285" s="688">
        <f t="shared" si="590"/>
        <v>0</v>
      </c>
    </row>
    <row r="286" spans="1:220" s="614" customFormat="1">
      <c r="A286" s="550">
        <v>0</v>
      </c>
      <c r="B286" s="573"/>
      <c r="C286" s="574"/>
      <c r="D286" s="574"/>
      <c r="E286" s="574"/>
      <c r="F286" s="603" t="s">
        <v>831</v>
      </c>
      <c r="G286" s="604"/>
      <c r="H286" s="604"/>
      <c r="I286" s="604"/>
      <c r="J286" s="560"/>
      <c r="K286" s="560"/>
      <c r="L286" s="561"/>
      <c r="M286" s="561"/>
      <c r="N286" s="561"/>
      <c r="O286" s="561"/>
      <c r="P286" s="604"/>
      <c r="Q286" s="604"/>
      <c r="R286" s="604"/>
      <c r="S286" s="604"/>
      <c r="T286" s="604"/>
      <c r="U286" s="561"/>
      <c r="V286" s="561"/>
      <c r="W286" s="561"/>
      <c r="X286" s="561"/>
      <c r="Y286" s="605"/>
      <c r="Z286" s="561"/>
      <c r="AA286" s="561"/>
      <c r="AB286" s="561"/>
      <c r="AC286" s="605"/>
      <c r="AD286" s="605"/>
      <c r="AE286" s="605"/>
      <c r="AF286" s="605"/>
      <c r="AG286" s="561"/>
      <c r="AH286" s="561"/>
      <c r="AI286" s="561"/>
      <c r="AJ286" s="561"/>
      <c r="AK286" s="561"/>
      <c r="AL286" s="561"/>
      <c r="AM286" s="561"/>
      <c r="AN286" s="561"/>
      <c r="AO286" s="561"/>
      <c r="AP286" s="561"/>
      <c r="AQ286" s="561"/>
      <c r="AR286" s="561"/>
      <c r="AS286" s="561"/>
      <c r="AT286" s="561"/>
      <c r="AU286" s="561"/>
      <c r="AV286" s="561"/>
      <c r="AW286" s="561"/>
      <c r="AX286" s="561"/>
      <c r="AY286" s="561"/>
      <c r="AZ286" s="561"/>
      <c r="BA286" s="561"/>
      <c r="BB286" s="561"/>
      <c r="BC286" s="561"/>
      <c r="BD286" s="561"/>
      <c r="BE286" s="561"/>
      <c r="BF286" s="561"/>
      <c r="BG286" s="561"/>
      <c r="BH286" s="561"/>
      <c r="BI286" s="561"/>
      <c r="BJ286" s="561"/>
      <c r="BK286" s="561"/>
      <c r="BL286" s="561"/>
      <c r="BM286" s="561"/>
      <c r="BN286" s="561"/>
      <c r="BO286" s="561"/>
      <c r="BP286" s="561"/>
      <c r="BQ286" s="561"/>
      <c r="BR286" s="561"/>
      <c r="BS286" s="561"/>
      <c r="BT286" s="561"/>
      <c r="BU286" s="561"/>
      <c r="BV286" s="561"/>
      <c r="BW286" s="561"/>
      <c r="BX286" s="561"/>
      <c r="BY286" s="561"/>
      <c r="BZ286" s="561"/>
      <c r="CA286" s="561"/>
      <c r="CB286" s="561"/>
      <c r="CC286" s="560"/>
      <c r="CD286" s="561"/>
      <c r="CE286" s="561"/>
      <c r="CF286" s="560"/>
      <c r="CG286" s="560"/>
      <c r="CH286" s="561"/>
      <c r="CI286" s="561"/>
      <c r="CJ286" s="561"/>
      <c r="CK286" s="561"/>
      <c r="CL286" s="561"/>
      <c r="CM286" s="561"/>
      <c r="CN286" s="561"/>
      <c r="CO286" s="561"/>
      <c r="CP286" s="561"/>
      <c r="CQ286" s="561"/>
      <c r="CR286" s="561"/>
      <c r="CS286" s="561"/>
      <c r="CT286" s="561"/>
      <c r="CU286" s="561"/>
      <c r="CV286" s="561"/>
      <c r="CW286" s="561"/>
      <c r="CX286" s="561"/>
      <c r="CY286" s="611"/>
      <c r="CZ286" s="561"/>
      <c r="DA286" s="561"/>
      <c r="DB286" s="561"/>
      <c r="DC286" s="561"/>
      <c r="DD286" s="561"/>
      <c r="DE286" s="561"/>
      <c r="DF286" s="561"/>
      <c r="DG286" s="561"/>
      <c r="DH286" s="561"/>
      <c r="DI286" s="561"/>
      <c r="DJ286" s="561"/>
      <c r="DK286" s="561"/>
      <c r="DL286" s="561"/>
      <c r="DM286" s="561"/>
      <c r="DN286" s="561"/>
      <c r="DO286" s="561"/>
      <c r="DP286" s="561"/>
      <c r="DQ286" s="561"/>
      <c r="DR286" s="561"/>
      <c r="DS286" s="561"/>
      <c r="DT286" s="561"/>
      <c r="DU286" s="561"/>
      <c r="DV286" s="561"/>
      <c r="DW286" s="561"/>
      <c r="DX286" s="561"/>
      <c r="DY286" s="561"/>
      <c r="DZ286" s="561"/>
      <c r="EA286" s="561"/>
      <c r="EB286" s="561"/>
      <c r="EC286" s="561"/>
      <c r="ED286" s="561"/>
      <c r="EE286" s="561"/>
      <c r="EF286" s="561"/>
      <c r="EG286" s="561"/>
      <c r="EH286" s="561"/>
      <c r="EI286" s="561"/>
      <c r="EJ286" s="561"/>
      <c r="EK286" s="561"/>
      <c r="EL286" s="561"/>
      <c r="EM286" s="561"/>
      <c r="EN286" s="561"/>
      <c r="EO286" s="561"/>
      <c r="EP286" s="561"/>
      <c r="EQ286" s="561"/>
      <c r="ER286" s="561"/>
      <c r="ES286" s="607"/>
      <c r="ET286" s="608"/>
      <c r="EU286" s="561"/>
      <c r="EV286" s="561"/>
      <c r="EW286" s="561"/>
      <c r="EX286" s="561"/>
      <c r="EY286" s="561"/>
      <c r="EZ286" s="561"/>
      <c r="FA286" s="561"/>
      <c r="FB286" s="561"/>
      <c r="FC286" s="561"/>
      <c r="FD286" s="561"/>
      <c r="FE286" s="561"/>
      <c r="FF286" s="561"/>
      <c r="FG286" s="561"/>
      <c r="FH286" s="561"/>
      <c r="FI286" s="561"/>
      <c r="FJ286" s="561"/>
      <c r="FK286" s="561"/>
      <c r="FL286" s="561"/>
      <c r="FM286" s="561"/>
      <c r="FN286" s="561"/>
      <c r="FO286" s="561"/>
      <c r="FP286" s="561"/>
      <c r="FQ286" s="561"/>
      <c r="FR286" s="561"/>
      <c r="FS286" s="561"/>
      <c r="FT286" s="561"/>
      <c r="FU286" s="561"/>
      <c r="FV286" s="561"/>
      <c r="FW286" s="561"/>
      <c r="FX286" s="561"/>
      <c r="FY286" s="561"/>
      <c r="FZ286" s="561"/>
      <c r="GA286" s="561"/>
      <c r="GB286" s="561"/>
      <c r="GC286" s="561"/>
      <c r="GD286" s="561"/>
      <c r="GE286" s="561"/>
      <c r="GF286" s="562"/>
      <c r="GG286" s="561"/>
      <c r="GH286" s="561"/>
      <c r="GI286" s="561"/>
      <c r="GJ286" s="561"/>
      <c r="GK286" s="560"/>
      <c r="GL286" s="560"/>
      <c r="GM286" s="560"/>
      <c r="GN286" s="563"/>
      <c r="GO286" s="564"/>
      <c r="GP286" s="564"/>
      <c r="GQ286" s="683"/>
      <c r="GR286" s="1000"/>
      <c r="GS286" s="611"/>
      <c r="GT286" s="820"/>
      <c r="GU286" s="820"/>
      <c r="GV286" s="611"/>
      <c r="GW286" s="611"/>
      <c r="GX286" s="611"/>
      <c r="GY286" s="611"/>
      <c r="GZ286" s="611"/>
      <c r="HA286" s="612"/>
      <c r="HB286" s="611"/>
      <c r="HC286" s="611"/>
      <c r="HD286" s="611"/>
      <c r="HE286" s="613"/>
      <c r="HF286" s="611"/>
      <c r="HG286" s="611"/>
      <c r="HH286" s="611"/>
      <c r="HI286" s="591">
        <f t="shared" si="591"/>
        <v>0</v>
      </c>
      <c r="HL286" s="688">
        <f t="shared" si="590"/>
        <v>0</v>
      </c>
    </row>
    <row r="287" spans="1:220" s="614" customFormat="1">
      <c r="A287" s="550">
        <v>0</v>
      </c>
      <c r="B287" s="573"/>
      <c r="C287" s="574"/>
      <c r="D287" s="574"/>
      <c r="E287" s="574"/>
      <c r="F287" s="603" t="s">
        <v>832</v>
      </c>
      <c r="G287" s="604"/>
      <c r="H287" s="604"/>
      <c r="I287" s="604"/>
      <c r="J287" s="560"/>
      <c r="K287" s="560"/>
      <c r="L287" s="561"/>
      <c r="M287" s="561"/>
      <c r="N287" s="561"/>
      <c r="O287" s="561"/>
      <c r="P287" s="604"/>
      <c r="Q287" s="604"/>
      <c r="R287" s="604"/>
      <c r="S287" s="604"/>
      <c r="T287" s="604"/>
      <c r="U287" s="561"/>
      <c r="V287" s="561"/>
      <c r="W287" s="561"/>
      <c r="X287" s="561"/>
      <c r="Y287" s="605"/>
      <c r="Z287" s="561"/>
      <c r="AA287" s="561"/>
      <c r="AB287" s="561"/>
      <c r="AC287" s="605"/>
      <c r="AD287" s="605"/>
      <c r="AE287" s="605"/>
      <c r="AF287" s="605"/>
      <c r="AG287" s="561"/>
      <c r="AH287" s="561"/>
      <c r="AI287" s="561"/>
      <c r="AJ287" s="561"/>
      <c r="AK287" s="561"/>
      <c r="AL287" s="561"/>
      <c r="AM287" s="561"/>
      <c r="AN287" s="561"/>
      <c r="AO287" s="561"/>
      <c r="AP287" s="561"/>
      <c r="AQ287" s="561"/>
      <c r="AR287" s="561"/>
      <c r="AS287" s="561"/>
      <c r="AT287" s="561"/>
      <c r="AU287" s="561"/>
      <c r="AV287" s="561"/>
      <c r="AW287" s="561"/>
      <c r="AX287" s="561"/>
      <c r="AY287" s="561"/>
      <c r="AZ287" s="561"/>
      <c r="BA287" s="561"/>
      <c r="BB287" s="561"/>
      <c r="BC287" s="561"/>
      <c r="BD287" s="561"/>
      <c r="BE287" s="561"/>
      <c r="BF287" s="561"/>
      <c r="BG287" s="561"/>
      <c r="BH287" s="561"/>
      <c r="BI287" s="561"/>
      <c r="BJ287" s="561"/>
      <c r="BK287" s="561"/>
      <c r="BL287" s="561"/>
      <c r="BM287" s="561"/>
      <c r="BN287" s="561"/>
      <c r="BO287" s="561"/>
      <c r="BP287" s="561"/>
      <c r="BQ287" s="561"/>
      <c r="BR287" s="561"/>
      <c r="BS287" s="561"/>
      <c r="BT287" s="561"/>
      <c r="BU287" s="561"/>
      <c r="BV287" s="561"/>
      <c r="BW287" s="561"/>
      <c r="BX287" s="561"/>
      <c r="BY287" s="561"/>
      <c r="BZ287" s="561"/>
      <c r="CA287" s="561"/>
      <c r="CB287" s="561"/>
      <c r="CC287" s="560"/>
      <c r="CD287" s="561"/>
      <c r="CE287" s="561"/>
      <c r="CF287" s="560"/>
      <c r="CG287" s="560"/>
      <c r="CH287" s="561"/>
      <c r="CI287" s="561"/>
      <c r="CJ287" s="561"/>
      <c r="CK287" s="561"/>
      <c r="CL287" s="561"/>
      <c r="CM287" s="561"/>
      <c r="CN287" s="561"/>
      <c r="CO287" s="561"/>
      <c r="CP287" s="561"/>
      <c r="CQ287" s="561"/>
      <c r="CR287" s="561"/>
      <c r="CS287" s="561"/>
      <c r="CT287" s="561"/>
      <c r="CU287" s="561"/>
      <c r="CV287" s="561"/>
      <c r="CW287" s="561"/>
      <c r="CX287" s="561"/>
      <c r="CY287" s="611"/>
      <c r="CZ287" s="561"/>
      <c r="DA287" s="561"/>
      <c r="DB287" s="561"/>
      <c r="DC287" s="561"/>
      <c r="DD287" s="561"/>
      <c r="DE287" s="561"/>
      <c r="DF287" s="561"/>
      <c r="DG287" s="561"/>
      <c r="DH287" s="561"/>
      <c r="DI287" s="561"/>
      <c r="DJ287" s="561"/>
      <c r="DK287" s="561"/>
      <c r="DL287" s="561"/>
      <c r="DM287" s="561"/>
      <c r="DN287" s="561"/>
      <c r="DO287" s="561"/>
      <c r="DP287" s="561"/>
      <c r="DQ287" s="561"/>
      <c r="DR287" s="561"/>
      <c r="DS287" s="561"/>
      <c r="DT287" s="561"/>
      <c r="DU287" s="561"/>
      <c r="DV287" s="561"/>
      <c r="DW287" s="561"/>
      <c r="DX287" s="561"/>
      <c r="DY287" s="561"/>
      <c r="DZ287" s="561"/>
      <c r="EA287" s="561"/>
      <c r="EB287" s="561"/>
      <c r="EC287" s="561"/>
      <c r="ED287" s="561"/>
      <c r="EE287" s="561"/>
      <c r="EF287" s="561"/>
      <c r="EG287" s="561"/>
      <c r="EH287" s="561"/>
      <c r="EI287" s="561"/>
      <c r="EJ287" s="561"/>
      <c r="EK287" s="561"/>
      <c r="EL287" s="561"/>
      <c r="EM287" s="561"/>
      <c r="EN287" s="561"/>
      <c r="EO287" s="561"/>
      <c r="EP287" s="561"/>
      <c r="EQ287" s="561"/>
      <c r="ER287" s="561"/>
      <c r="ES287" s="607"/>
      <c r="ET287" s="608"/>
      <c r="EU287" s="561"/>
      <c r="EV287" s="561"/>
      <c r="EW287" s="561"/>
      <c r="EX287" s="561"/>
      <c r="EY287" s="561"/>
      <c r="EZ287" s="561"/>
      <c r="FA287" s="561"/>
      <c r="FB287" s="561"/>
      <c r="FC287" s="561"/>
      <c r="FD287" s="561"/>
      <c r="FE287" s="561"/>
      <c r="FF287" s="561"/>
      <c r="FG287" s="561"/>
      <c r="FH287" s="561"/>
      <c r="FI287" s="561"/>
      <c r="FJ287" s="561"/>
      <c r="FK287" s="561"/>
      <c r="FL287" s="561"/>
      <c r="FM287" s="561"/>
      <c r="FN287" s="561"/>
      <c r="FO287" s="561"/>
      <c r="FP287" s="561"/>
      <c r="FQ287" s="561"/>
      <c r="FR287" s="561"/>
      <c r="FS287" s="561"/>
      <c r="FT287" s="561"/>
      <c r="FU287" s="561"/>
      <c r="FV287" s="561"/>
      <c r="FW287" s="561"/>
      <c r="FX287" s="561"/>
      <c r="FY287" s="561"/>
      <c r="FZ287" s="561"/>
      <c r="GA287" s="561"/>
      <c r="GB287" s="561"/>
      <c r="GC287" s="561"/>
      <c r="GD287" s="561"/>
      <c r="GE287" s="561"/>
      <c r="GF287" s="562"/>
      <c r="GG287" s="561"/>
      <c r="GH287" s="561"/>
      <c r="GI287" s="561"/>
      <c r="GJ287" s="561"/>
      <c r="GK287" s="560"/>
      <c r="GL287" s="560"/>
      <c r="GM287" s="560"/>
      <c r="GN287" s="563"/>
      <c r="GO287" s="564"/>
      <c r="GP287" s="564"/>
      <c r="GQ287" s="683"/>
      <c r="GR287" s="1000"/>
      <c r="GS287" s="611"/>
      <c r="GT287" s="820"/>
      <c r="GU287" s="820"/>
      <c r="GV287" s="611"/>
      <c r="GW287" s="611"/>
      <c r="GX287" s="611"/>
      <c r="GY287" s="611"/>
      <c r="GZ287" s="611"/>
      <c r="HA287" s="612"/>
      <c r="HB287" s="611"/>
      <c r="HC287" s="611"/>
      <c r="HD287" s="611"/>
      <c r="HE287" s="613"/>
      <c r="HF287" s="611"/>
      <c r="HG287" s="611"/>
      <c r="HH287" s="611"/>
      <c r="HI287" s="591">
        <f t="shared" si="591"/>
        <v>0</v>
      </c>
      <c r="HL287" s="688">
        <f t="shared" si="590"/>
        <v>0</v>
      </c>
    </row>
    <row r="288" spans="1:220" s="614" customFormat="1">
      <c r="A288" s="550">
        <v>0</v>
      </c>
      <c r="B288" s="573"/>
      <c r="C288" s="574"/>
      <c r="D288" s="574"/>
      <c r="E288" s="574"/>
      <c r="F288" s="603" t="s">
        <v>833</v>
      </c>
      <c r="G288" s="604"/>
      <c r="H288" s="604"/>
      <c r="I288" s="604"/>
      <c r="J288" s="560"/>
      <c r="K288" s="560"/>
      <c r="L288" s="561"/>
      <c r="M288" s="561"/>
      <c r="N288" s="561"/>
      <c r="O288" s="561"/>
      <c r="P288" s="604"/>
      <c r="Q288" s="604"/>
      <c r="R288" s="604"/>
      <c r="S288" s="604"/>
      <c r="T288" s="604"/>
      <c r="U288" s="561"/>
      <c r="V288" s="561"/>
      <c r="W288" s="561"/>
      <c r="X288" s="561"/>
      <c r="Y288" s="605"/>
      <c r="Z288" s="561"/>
      <c r="AA288" s="561"/>
      <c r="AB288" s="561"/>
      <c r="AC288" s="605"/>
      <c r="AD288" s="605"/>
      <c r="AE288" s="605"/>
      <c r="AF288" s="605"/>
      <c r="AG288" s="561"/>
      <c r="AH288" s="561"/>
      <c r="AI288" s="561"/>
      <c r="AJ288" s="561"/>
      <c r="AK288" s="561"/>
      <c r="AL288" s="561"/>
      <c r="AM288" s="561"/>
      <c r="AN288" s="561"/>
      <c r="AO288" s="561"/>
      <c r="AP288" s="561"/>
      <c r="AQ288" s="561"/>
      <c r="AR288" s="561"/>
      <c r="AS288" s="561"/>
      <c r="AT288" s="561"/>
      <c r="AU288" s="561"/>
      <c r="AV288" s="561"/>
      <c r="AW288" s="561"/>
      <c r="AX288" s="561"/>
      <c r="AY288" s="561"/>
      <c r="AZ288" s="561"/>
      <c r="BA288" s="561"/>
      <c r="BB288" s="561"/>
      <c r="BC288" s="561"/>
      <c r="BD288" s="561"/>
      <c r="BE288" s="561"/>
      <c r="BF288" s="561"/>
      <c r="BG288" s="561"/>
      <c r="BH288" s="561"/>
      <c r="BI288" s="561"/>
      <c r="BJ288" s="561"/>
      <c r="BK288" s="561"/>
      <c r="BL288" s="561"/>
      <c r="BM288" s="561"/>
      <c r="BN288" s="561"/>
      <c r="BO288" s="561"/>
      <c r="BP288" s="561"/>
      <c r="BQ288" s="561"/>
      <c r="BR288" s="561"/>
      <c r="BS288" s="561"/>
      <c r="BT288" s="561"/>
      <c r="BU288" s="561"/>
      <c r="BV288" s="561"/>
      <c r="BW288" s="561"/>
      <c r="BX288" s="561"/>
      <c r="BY288" s="561"/>
      <c r="BZ288" s="561"/>
      <c r="CA288" s="561"/>
      <c r="CB288" s="561"/>
      <c r="CC288" s="560"/>
      <c r="CD288" s="561"/>
      <c r="CE288" s="561"/>
      <c r="CF288" s="560"/>
      <c r="CG288" s="560"/>
      <c r="CH288" s="561"/>
      <c r="CI288" s="561"/>
      <c r="CJ288" s="561"/>
      <c r="CK288" s="561"/>
      <c r="CL288" s="561"/>
      <c r="CM288" s="561"/>
      <c r="CN288" s="561"/>
      <c r="CO288" s="561"/>
      <c r="CP288" s="561"/>
      <c r="CQ288" s="561"/>
      <c r="CR288" s="561"/>
      <c r="CS288" s="561"/>
      <c r="CT288" s="561"/>
      <c r="CU288" s="561"/>
      <c r="CV288" s="561"/>
      <c r="CW288" s="561"/>
      <c r="CX288" s="561"/>
      <c r="CY288" s="611"/>
      <c r="CZ288" s="561"/>
      <c r="DA288" s="561"/>
      <c r="DB288" s="561"/>
      <c r="DC288" s="561"/>
      <c r="DD288" s="561"/>
      <c r="DE288" s="561"/>
      <c r="DF288" s="561"/>
      <c r="DG288" s="561"/>
      <c r="DH288" s="561"/>
      <c r="DI288" s="561"/>
      <c r="DJ288" s="561"/>
      <c r="DK288" s="561"/>
      <c r="DL288" s="561"/>
      <c r="DM288" s="561"/>
      <c r="DN288" s="561"/>
      <c r="DO288" s="561"/>
      <c r="DP288" s="561"/>
      <c r="DQ288" s="561"/>
      <c r="DR288" s="561"/>
      <c r="DS288" s="561"/>
      <c r="DT288" s="561"/>
      <c r="DU288" s="561"/>
      <c r="DV288" s="561"/>
      <c r="DW288" s="561"/>
      <c r="DX288" s="561"/>
      <c r="DY288" s="561"/>
      <c r="DZ288" s="561"/>
      <c r="EA288" s="561"/>
      <c r="EB288" s="561"/>
      <c r="EC288" s="561"/>
      <c r="ED288" s="561"/>
      <c r="EE288" s="561"/>
      <c r="EF288" s="561"/>
      <c r="EG288" s="561"/>
      <c r="EH288" s="561"/>
      <c r="EI288" s="561"/>
      <c r="EJ288" s="561"/>
      <c r="EK288" s="561"/>
      <c r="EL288" s="561"/>
      <c r="EM288" s="561"/>
      <c r="EN288" s="561"/>
      <c r="EO288" s="561"/>
      <c r="EP288" s="561"/>
      <c r="EQ288" s="561"/>
      <c r="ER288" s="561"/>
      <c r="ES288" s="607"/>
      <c r="ET288" s="608"/>
      <c r="EU288" s="561"/>
      <c r="EV288" s="561"/>
      <c r="EW288" s="561"/>
      <c r="EX288" s="561"/>
      <c r="EY288" s="561"/>
      <c r="EZ288" s="561"/>
      <c r="FA288" s="561"/>
      <c r="FB288" s="561"/>
      <c r="FC288" s="561"/>
      <c r="FD288" s="561"/>
      <c r="FE288" s="561"/>
      <c r="FF288" s="561"/>
      <c r="FG288" s="561"/>
      <c r="FH288" s="561"/>
      <c r="FI288" s="561"/>
      <c r="FJ288" s="561"/>
      <c r="FK288" s="561"/>
      <c r="FL288" s="561"/>
      <c r="FM288" s="561"/>
      <c r="FN288" s="561"/>
      <c r="FO288" s="561"/>
      <c r="FP288" s="561"/>
      <c r="FQ288" s="561"/>
      <c r="FR288" s="561"/>
      <c r="FS288" s="561"/>
      <c r="FT288" s="561"/>
      <c r="FU288" s="561"/>
      <c r="FV288" s="561"/>
      <c r="FW288" s="561"/>
      <c r="FX288" s="561"/>
      <c r="FY288" s="561"/>
      <c r="FZ288" s="561"/>
      <c r="GA288" s="561"/>
      <c r="GB288" s="561"/>
      <c r="GC288" s="561"/>
      <c r="GD288" s="561"/>
      <c r="GE288" s="561"/>
      <c r="GF288" s="562"/>
      <c r="GG288" s="561"/>
      <c r="GH288" s="561"/>
      <c r="GI288" s="561"/>
      <c r="GJ288" s="561"/>
      <c r="GK288" s="560"/>
      <c r="GL288" s="560"/>
      <c r="GM288" s="560"/>
      <c r="GN288" s="563"/>
      <c r="GO288" s="564"/>
      <c r="GP288" s="564"/>
      <c r="GQ288" s="683"/>
      <c r="GR288" s="1000"/>
      <c r="GS288" s="611"/>
      <c r="GT288" s="820"/>
      <c r="GU288" s="820"/>
      <c r="GV288" s="611"/>
      <c r="GW288" s="611"/>
      <c r="GX288" s="611"/>
      <c r="GY288" s="611"/>
      <c r="GZ288" s="611"/>
      <c r="HA288" s="612"/>
      <c r="HB288" s="611"/>
      <c r="HC288" s="611"/>
      <c r="HD288" s="611"/>
      <c r="HE288" s="613"/>
      <c r="HF288" s="611"/>
      <c r="HG288" s="611"/>
      <c r="HH288" s="611"/>
      <c r="HI288" s="591">
        <f t="shared" si="591"/>
        <v>0</v>
      </c>
      <c r="HL288" s="688">
        <f t="shared" si="590"/>
        <v>0</v>
      </c>
    </row>
    <row r="289" spans="1:220" s="614" customFormat="1">
      <c r="A289" s="550">
        <v>0</v>
      </c>
      <c r="B289" s="573"/>
      <c r="C289" s="574"/>
      <c r="D289" s="574"/>
      <c r="E289" s="574"/>
      <c r="F289" s="603" t="s">
        <v>725</v>
      </c>
      <c r="G289" s="604"/>
      <c r="H289" s="604"/>
      <c r="I289" s="604"/>
      <c r="J289" s="560"/>
      <c r="K289" s="560"/>
      <c r="L289" s="561"/>
      <c r="M289" s="561"/>
      <c r="N289" s="561"/>
      <c r="O289" s="561"/>
      <c r="P289" s="604"/>
      <c r="Q289" s="604"/>
      <c r="R289" s="604"/>
      <c r="S289" s="604"/>
      <c r="T289" s="604"/>
      <c r="U289" s="561"/>
      <c r="V289" s="561"/>
      <c r="W289" s="561"/>
      <c r="X289" s="561"/>
      <c r="Y289" s="605"/>
      <c r="Z289" s="561"/>
      <c r="AA289" s="561"/>
      <c r="AB289" s="561"/>
      <c r="AC289" s="605"/>
      <c r="AD289" s="605"/>
      <c r="AE289" s="605"/>
      <c r="AF289" s="605"/>
      <c r="AG289" s="561"/>
      <c r="AH289" s="561"/>
      <c r="AI289" s="561"/>
      <c r="AJ289" s="561"/>
      <c r="AK289" s="561"/>
      <c r="AL289" s="561"/>
      <c r="AM289" s="561"/>
      <c r="AN289" s="561"/>
      <c r="AO289" s="561"/>
      <c r="AP289" s="561"/>
      <c r="AQ289" s="561"/>
      <c r="AR289" s="561"/>
      <c r="AS289" s="561"/>
      <c r="AT289" s="561"/>
      <c r="AU289" s="561"/>
      <c r="AV289" s="561"/>
      <c r="AW289" s="561"/>
      <c r="AX289" s="561"/>
      <c r="AY289" s="561"/>
      <c r="AZ289" s="561"/>
      <c r="BA289" s="561"/>
      <c r="BB289" s="561"/>
      <c r="BC289" s="561"/>
      <c r="BD289" s="561"/>
      <c r="BE289" s="561"/>
      <c r="BF289" s="561"/>
      <c r="BG289" s="561"/>
      <c r="BH289" s="561"/>
      <c r="BI289" s="561"/>
      <c r="BJ289" s="561"/>
      <c r="BK289" s="561"/>
      <c r="BL289" s="561"/>
      <c r="BM289" s="561"/>
      <c r="BN289" s="561"/>
      <c r="BO289" s="561"/>
      <c r="BP289" s="561"/>
      <c r="BQ289" s="561"/>
      <c r="BR289" s="561"/>
      <c r="BS289" s="561"/>
      <c r="BT289" s="561"/>
      <c r="BU289" s="561"/>
      <c r="BV289" s="561"/>
      <c r="BW289" s="561"/>
      <c r="BX289" s="561"/>
      <c r="BY289" s="561"/>
      <c r="BZ289" s="561"/>
      <c r="CA289" s="561"/>
      <c r="CB289" s="561"/>
      <c r="CC289" s="560"/>
      <c r="CD289" s="561"/>
      <c r="CE289" s="561"/>
      <c r="CF289" s="560"/>
      <c r="CG289" s="560"/>
      <c r="CH289" s="561"/>
      <c r="CI289" s="561"/>
      <c r="CJ289" s="561"/>
      <c r="CK289" s="561"/>
      <c r="CL289" s="561"/>
      <c r="CM289" s="561"/>
      <c r="CN289" s="561"/>
      <c r="CO289" s="561"/>
      <c r="CP289" s="561"/>
      <c r="CQ289" s="561"/>
      <c r="CR289" s="561"/>
      <c r="CS289" s="561"/>
      <c r="CT289" s="561"/>
      <c r="CU289" s="561"/>
      <c r="CV289" s="561"/>
      <c r="CW289" s="561"/>
      <c r="CX289" s="561"/>
      <c r="CY289" s="611"/>
      <c r="CZ289" s="561"/>
      <c r="DA289" s="561"/>
      <c r="DB289" s="561"/>
      <c r="DC289" s="561"/>
      <c r="DD289" s="561"/>
      <c r="DE289" s="561"/>
      <c r="DF289" s="561"/>
      <c r="DG289" s="561"/>
      <c r="DH289" s="561"/>
      <c r="DI289" s="561"/>
      <c r="DJ289" s="561"/>
      <c r="DK289" s="561"/>
      <c r="DL289" s="561"/>
      <c r="DM289" s="561"/>
      <c r="DN289" s="561"/>
      <c r="DO289" s="561"/>
      <c r="DP289" s="561"/>
      <c r="DQ289" s="561"/>
      <c r="DR289" s="561"/>
      <c r="DS289" s="561"/>
      <c r="DT289" s="561"/>
      <c r="DU289" s="561"/>
      <c r="DV289" s="561"/>
      <c r="DW289" s="561"/>
      <c r="DX289" s="561"/>
      <c r="DY289" s="561"/>
      <c r="DZ289" s="561"/>
      <c r="EA289" s="561"/>
      <c r="EB289" s="561"/>
      <c r="EC289" s="561"/>
      <c r="ED289" s="561"/>
      <c r="EE289" s="561"/>
      <c r="EF289" s="561"/>
      <c r="EG289" s="561"/>
      <c r="EH289" s="561"/>
      <c r="EI289" s="561"/>
      <c r="EJ289" s="561"/>
      <c r="EK289" s="561"/>
      <c r="EL289" s="561"/>
      <c r="EM289" s="561"/>
      <c r="EN289" s="561"/>
      <c r="EO289" s="561"/>
      <c r="EP289" s="561"/>
      <c r="EQ289" s="561"/>
      <c r="ER289" s="561"/>
      <c r="ES289" s="607"/>
      <c r="ET289" s="608"/>
      <c r="EU289" s="561"/>
      <c r="EV289" s="561"/>
      <c r="EW289" s="561"/>
      <c r="EX289" s="561"/>
      <c r="EY289" s="561"/>
      <c r="EZ289" s="561"/>
      <c r="FA289" s="561"/>
      <c r="FB289" s="561"/>
      <c r="FC289" s="561"/>
      <c r="FD289" s="561"/>
      <c r="FE289" s="561"/>
      <c r="FF289" s="561"/>
      <c r="FG289" s="561"/>
      <c r="FH289" s="561"/>
      <c r="FI289" s="561"/>
      <c r="FJ289" s="561"/>
      <c r="FK289" s="561"/>
      <c r="FL289" s="561"/>
      <c r="FM289" s="561"/>
      <c r="FN289" s="561"/>
      <c r="FO289" s="561"/>
      <c r="FP289" s="561"/>
      <c r="FQ289" s="561"/>
      <c r="FR289" s="561"/>
      <c r="FS289" s="561"/>
      <c r="FT289" s="561"/>
      <c r="FU289" s="561"/>
      <c r="FV289" s="561"/>
      <c r="FW289" s="561"/>
      <c r="FX289" s="561"/>
      <c r="FY289" s="561"/>
      <c r="FZ289" s="561"/>
      <c r="GA289" s="561"/>
      <c r="GB289" s="561"/>
      <c r="GC289" s="561"/>
      <c r="GD289" s="561"/>
      <c r="GE289" s="561"/>
      <c r="GF289" s="562"/>
      <c r="GG289" s="561"/>
      <c r="GH289" s="561"/>
      <c r="GI289" s="561"/>
      <c r="GJ289" s="561"/>
      <c r="GK289" s="560"/>
      <c r="GL289" s="560"/>
      <c r="GM289" s="560"/>
      <c r="GN289" s="563"/>
      <c r="GO289" s="564"/>
      <c r="GP289" s="564"/>
      <c r="GQ289" s="683"/>
      <c r="GR289" s="1000"/>
      <c r="GS289" s="611"/>
      <c r="GT289" s="820"/>
      <c r="GU289" s="820"/>
      <c r="GV289" s="611"/>
      <c r="GW289" s="611"/>
      <c r="GX289" s="611"/>
      <c r="GY289" s="611"/>
      <c r="GZ289" s="611"/>
      <c r="HA289" s="612"/>
      <c r="HB289" s="611"/>
      <c r="HC289" s="611"/>
      <c r="HD289" s="611"/>
      <c r="HE289" s="613"/>
      <c r="HF289" s="611"/>
      <c r="HG289" s="611"/>
      <c r="HH289" s="611"/>
      <c r="HI289" s="591">
        <f t="shared" si="591"/>
        <v>0</v>
      </c>
      <c r="HL289" s="688">
        <f t="shared" si="590"/>
        <v>0</v>
      </c>
    </row>
    <row r="290" spans="1:220" s="614" customFormat="1">
      <c r="A290" s="550">
        <v>0</v>
      </c>
      <c r="B290" s="573"/>
      <c r="C290" s="574"/>
      <c r="D290" s="574"/>
      <c r="E290" s="574"/>
      <c r="F290" s="603" t="s">
        <v>726</v>
      </c>
      <c r="G290" s="604"/>
      <c r="H290" s="604"/>
      <c r="I290" s="604"/>
      <c r="J290" s="560"/>
      <c r="K290" s="560"/>
      <c r="L290" s="561"/>
      <c r="M290" s="561"/>
      <c r="N290" s="561"/>
      <c r="O290" s="561"/>
      <c r="P290" s="604"/>
      <c r="Q290" s="604"/>
      <c r="R290" s="604"/>
      <c r="S290" s="604"/>
      <c r="T290" s="604"/>
      <c r="U290" s="561"/>
      <c r="V290" s="561"/>
      <c r="W290" s="561"/>
      <c r="X290" s="561"/>
      <c r="Y290" s="605"/>
      <c r="Z290" s="561"/>
      <c r="AA290" s="561"/>
      <c r="AB290" s="561"/>
      <c r="AC290" s="605"/>
      <c r="AD290" s="605"/>
      <c r="AE290" s="605"/>
      <c r="AF290" s="605"/>
      <c r="AG290" s="561"/>
      <c r="AH290" s="561"/>
      <c r="AI290" s="561"/>
      <c r="AJ290" s="561"/>
      <c r="AK290" s="561"/>
      <c r="AL290" s="561"/>
      <c r="AM290" s="561"/>
      <c r="AN290" s="561"/>
      <c r="AO290" s="561"/>
      <c r="AP290" s="561"/>
      <c r="AQ290" s="561"/>
      <c r="AR290" s="561"/>
      <c r="AS290" s="561"/>
      <c r="AT290" s="561"/>
      <c r="AU290" s="561"/>
      <c r="AV290" s="561"/>
      <c r="AW290" s="561"/>
      <c r="AX290" s="561"/>
      <c r="AY290" s="561"/>
      <c r="AZ290" s="561"/>
      <c r="BA290" s="561"/>
      <c r="BB290" s="561"/>
      <c r="BC290" s="561"/>
      <c r="BD290" s="561"/>
      <c r="BE290" s="561"/>
      <c r="BF290" s="561"/>
      <c r="BG290" s="561"/>
      <c r="BH290" s="561"/>
      <c r="BI290" s="561"/>
      <c r="BJ290" s="561"/>
      <c r="BK290" s="561"/>
      <c r="BL290" s="561"/>
      <c r="BM290" s="561"/>
      <c r="BN290" s="561"/>
      <c r="BO290" s="561"/>
      <c r="BP290" s="561"/>
      <c r="BQ290" s="561"/>
      <c r="BR290" s="561"/>
      <c r="BS290" s="561"/>
      <c r="BT290" s="561"/>
      <c r="BU290" s="561"/>
      <c r="BV290" s="561"/>
      <c r="BW290" s="561"/>
      <c r="BX290" s="561"/>
      <c r="BY290" s="561"/>
      <c r="BZ290" s="561"/>
      <c r="CA290" s="561"/>
      <c r="CB290" s="561"/>
      <c r="CC290" s="560"/>
      <c r="CD290" s="561"/>
      <c r="CE290" s="561"/>
      <c r="CF290" s="560"/>
      <c r="CG290" s="560"/>
      <c r="CH290" s="561"/>
      <c r="CI290" s="561"/>
      <c r="CJ290" s="561"/>
      <c r="CK290" s="561"/>
      <c r="CL290" s="561"/>
      <c r="CM290" s="561"/>
      <c r="CN290" s="561"/>
      <c r="CO290" s="561"/>
      <c r="CP290" s="561"/>
      <c r="CQ290" s="561"/>
      <c r="CR290" s="561"/>
      <c r="CS290" s="561"/>
      <c r="CT290" s="561"/>
      <c r="CU290" s="561"/>
      <c r="CV290" s="561"/>
      <c r="CW290" s="561"/>
      <c r="CX290" s="561"/>
      <c r="CY290" s="611"/>
      <c r="CZ290" s="561"/>
      <c r="DA290" s="561"/>
      <c r="DB290" s="561"/>
      <c r="DC290" s="561"/>
      <c r="DD290" s="561"/>
      <c r="DE290" s="561"/>
      <c r="DF290" s="561"/>
      <c r="DG290" s="561"/>
      <c r="DH290" s="561"/>
      <c r="DI290" s="561"/>
      <c r="DJ290" s="561"/>
      <c r="DK290" s="561"/>
      <c r="DL290" s="561"/>
      <c r="DM290" s="561"/>
      <c r="DN290" s="561"/>
      <c r="DO290" s="561"/>
      <c r="DP290" s="561"/>
      <c r="DQ290" s="561"/>
      <c r="DR290" s="561"/>
      <c r="DS290" s="561"/>
      <c r="DT290" s="561"/>
      <c r="DU290" s="561"/>
      <c r="DV290" s="561"/>
      <c r="DW290" s="561"/>
      <c r="DX290" s="561"/>
      <c r="DY290" s="561"/>
      <c r="DZ290" s="561"/>
      <c r="EA290" s="561"/>
      <c r="EB290" s="561"/>
      <c r="EC290" s="561"/>
      <c r="ED290" s="561"/>
      <c r="EE290" s="561"/>
      <c r="EF290" s="561"/>
      <c r="EG290" s="561"/>
      <c r="EH290" s="561"/>
      <c r="EI290" s="561"/>
      <c r="EJ290" s="561"/>
      <c r="EK290" s="561"/>
      <c r="EL290" s="561"/>
      <c r="EM290" s="561"/>
      <c r="EN290" s="561"/>
      <c r="EO290" s="561"/>
      <c r="EP290" s="561"/>
      <c r="EQ290" s="561"/>
      <c r="ER290" s="561"/>
      <c r="ES290" s="607"/>
      <c r="ET290" s="608"/>
      <c r="EU290" s="561"/>
      <c r="EV290" s="561"/>
      <c r="EW290" s="561"/>
      <c r="EX290" s="561"/>
      <c r="EY290" s="561"/>
      <c r="EZ290" s="561"/>
      <c r="FA290" s="561"/>
      <c r="FB290" s="561"/>
      <c r="FC290" s="561"/>
      <c r="FD290" s="561"/>
      <c r="FE290" s="561"/>
      <c r="FF290" s="561"/>
      <c r="FG290" s="561"/>
      <c r="FH290" s="561"/>
      <c r="FI290" s="561"/>
      <c r="FJ290" s="561"/>
      <c r="FK290" s="561"/>
      <c r="FL290" s="561"/>
      <c r="FM290" s="561"/>
      <c r="FN290" s="561"/>
      <c r="FO290" s="561"/>
      <c r="FP290" s="561"/>
      <c r="FQ290" s="561"/>
      <c r="FR290" s="561"/>
      <c r="FS290" s="561"/>
      <c r="FT290" s="561"/>
      <c r="FU290" s="561"/>
      <c r="FV290" s="561"/>
      <c r="FW290" s="561"/>
      <c r="FX290" s="561"/>
      <c r="FY290" s="561"/>
      <c r="FZ290" s="561"/>
      <c r="GA290" s="561"/>
      <c r="GB290" s="561"/>
      <c r="GC290" s="561"/>
      <c r="GD290" s="561"/>
      <c r="GE290" s="561"/>
      <c r="GF290" s="562"/>
      <c r="GG290" s="561"/>
      <c r="GH290" s="561"/>
      <c r="GI290" s="561"/>
      <c r="GJ290" s="561"/>
      <c r="GK290" s="560"/>
      <c r="GL290" s="560"/>
      <c r="GM290" s="560"/>
      <c r="GN290" s="563"/>
      <c r="GO290" s="564"/>
      <c r="GP290" s="564"/>
      <c r="GQ290" s="683"/>
      <c r="GR290" s="1000"/>
      <c r="GS290" s="611"/>
      <c r="GT290" s="820"/>
      <c r="GU290" s="820"/>
      <c r="GV290" s="611"/>
      <c r="GW290" s="611"/>
      <c r="GX290" s="611"/>
      <c r="GY290" s="611"/>
      <c r="GZ290" s="611"/>
      <c r="HA290" s="612"/>
      <c r="HB290" s="611"/>
      <c r="HC290" s="611"/>
      <c r="HD290" s="611"/>
      <c r="HE290" s="613"/>
      <c r="HF290" s="611"/>
      <c r="HG290" s="611"/>
      <c r="HH290" s="611"/>
      <c r="HI290" s="591">
        <f t="shared" si="591"/>
        <v>0</v>
      </c>
      <c r="HL290" s="688">
        <f t="shared" si="590"/>
        <v>0</v>
      </c>
    </row>
    <row r="291" spans="1:220" s="614" customFormat="1">
      <c r="A291" s="550">
        <v>0</v>
      </c>
      <c r="B291" s="573"/>
      <c r="C291" s="574"/>
      <c r="D291" s="574"/>
      <c r="E291" s="574"/>
      <c r="F291" s="603" t="s">
        <v>834</v>
      </c>
      <c r="G291" s="604"/>
      <c r="H291" s="604"/>
      <c r="I291" s="604"/>
      <c r="J291" s="560"/>
      <c r="K291" s="560"/>
      <c r="L291" s="561"/>
      <c r="M291" s="561"/>
      <c r="N291" s="561"/>
      <c r="O291" s="561"/>
      <c r="P291" s="604"/>
      <c r="Q291" s="604"/>
      <c r="R291" s="604"/>
      <c r="S291" s="604"/>
      <c r="T291" s="604"/>
      <c r="U291" s="561"/>
      <c r="V291" s="561"/>
      <c r="W291" s="561"/>
      <c r="X291" s="561"/>
      <c r="Y291" s="605"/>
      <c r="Z291" s="561"/>
      <c r="AA291" s="561"/>
      <c r="AB291" s="561"/>
      <c r="AC291" s="605"/>
      <c r="AD291" s="605"/>
      <c r="AE291" s="605"/>
      <c r="AF291" s="605"/>
      <c r="AG291" s="561"/>
      <c r="AH291" s="561"/>
      <c r="AI291" s="561"/>
      <c r="AJ291" s="561"/>
      <c r="AK291" s="561"/>
      <c r="AL291" s="561"/>
      <c r="AM291" s="561"/>
      <c r="AN291" s="561"/>
      <c r="AO291" s="561"/>
      <c r="AP291" s="561"/>
      <c r="AQ291" s="561"/>
      <c r="AR291" s="561"/>
      <c r="AS291" s="561"/>
      <c r="AT291" s="561"/>
      <c r="AU291" s="561"/>
      <c r="AV291" s="561"/>
      <c r="AW291" s="561"/>
      <c r="AX291" s="561"/>
      <c r="AY291" s="561"/>
      <c r="AZ291" s="561"/>
      <c r="BA291" s="561"/>
      <c r="BB291" s="561"/>
      <c r="BC291" s="561"/>
      <c r="BD291" s="561"/>
      <c r="BE291" s="561"/>
      <c r="BF291" s="561"/>
      <c r="BG291" s="561"/>
      <c r="BH291" s="561"/>
      <c r="BI291" s="561"/>
      <c r="BJ291" s="561"/>
      <c r="BK291" s="561"/>
      <c r="BL291" s="561"/>
      <c r="BM291" s="561"/>
      <c r="BN291" s="561"/>
      <c r="BO291" s="561"/>
      <c r="BP291" s="561"/>
      <c r="BQ291" s="561"/>
      <c r="BR291" s="561"/>
      <c r="BS291" s="561"/>
      <c r="BT291" s="561"/>
      <c r="BU291" s="561"/>
      <c r="BV291" s="561"/>
      <c r="BW291" s="561"/>
      <c r="BX291" s="561"/>
      <c r="BY291" s="561"/>
      <c r="BZ291" s="561"/>
      <c r="CA291" s="561"/>
      <c r="CB291" s="561"/>
      <c r="CC291" s="560"/>
      <c r="CD291" s="561"/>
      <c r="CE291" s="561"/>
      <c r="CF291" s="560"/>
      <c r="CG291" s="560"/>
      <c r="CH291" s="561"/>
      <c r="CI291" s="561"/>
      <c r="CJ291" s="561"/>
      <c r="CK291" s="561"/>
      <c r="CL291" s="561"/>
      <c r="CM291" s="561"/>
      <c r="CN291" s="561"/>
      <c r="CO291" s="561"/>
      <c r="CP291" s="561"/>
      <c r="CQ291" s="561"/>
      <c r="CR291" s="561"/>
      <c r="CS291" s="561"/>
      <c r="CT291" s="561"/>
      <c r="CU291" s="561"/>
      <c r="CV291" s="561"/>
      <c r="CW291" s="561"/>
      <c r="CX291" s="561"/>
      <c r="CY291" s="611"/>
      <c r="CZ291" s="561"/>
      <c r="DA291" s="561"/>
      <c r="DB291" s="561"/>
      <c r="DC291" s="561"/>
      <c r="DD291" s="561"/>
      <c r="DE291" s="561"/>
      <c r="DF291" s="561"/>
      <c r="DG291" s="561"/>
      <c r="DH291" s="561"/>
      <c r="DI291" s="561"/>
      <c r="DJ291" s="561"/>
      <c r="DK291" s="561"/>
      <c r="DL291" s="561"/>
      <c r="DM291" s="561"/>
      <c r="DN291" s="561"/>
      <c r="DO291" s="561"/>
      <c r="DP291" s="561"/>
      <c r="DQ291" s="561"/>
      <c r="DR291" s="561"/>
      <c r="DS291" s="561"/>
      <c r="DT291" s="561"/>
      <c r="DU291" s="561"/>
      <c r="DV291" s="561"/>
      <c r="DW291" s="561"/>
      <c r="DX291" s="561"/>
      <c r="DY291" s="561"/>
      <c r="DZ291" s="561"/>
      <c r="EA291" s="561"/>
      <c r="EB291" s="561"/>
      <c r="EC291" s="561"/>
      <c r="ED291" s="561"/>
      <c r="EE291" s="561"/>
      <c r="EF291" s="561"/>
      <c r="EG291" s="561"/>
      <c r="EH291" s="561"/>
      <c r="EI291" s="561"/>
      <c r="EJ291" s="561"/>
      <c r="EK291" s="561"/>
      <c r="EL291" s="561"/>
      <c r="EM291" s="561"/>
      <c r="EN291" s="561"/>
      <c r="EO291" s="561"/>
      <c r="EP291" s="561"/>
      <c r="EQ291" s="561"/>
      <c r="ER291" s="561"/>
      <c r="ES291" s="607"/>
      <c r="ET291" s="608"/>
      <c r="EU291" s="561"/>
      <c r="EV291" s="561"/>
      <c r="EW291" s="561"/>
      <c r="EX291" s="561"/>
      <c r="EY291" s="561"/>
      <c r="EZ291" s="561"/>
      <c r="FA291" s="561"/>
      <c r="FB291" s="561"/>
      <c r="FC291" s="561"/>
      <c r="FD291" s="561"/>
      <c r="FE291" s="561"/>
      <c r="FF291" s="561"/>
      <c r="FG291" s="561"/>
      <c r="FH291" s="561"/>
      <c r="FI291" s="561"/>
      <c r="FJ291" s="561"/>
      <c r="FK291" s="561"/>
      <c r="FL291" s="561"/>
      <c r="FM291" s="561"/>
      <c r="FN291" s="561"/>
      <c r="FO291" s="561"/>
      <c r="FP291" s="561"/>
      <c r="FQ291" s="561"/>
      <c r="FR291" s="561"/>
      <c r="FS291" s="561"/>
      <c r="FT291" s="561"/>
      <c r="FU291" s="561"/>
      <c r="FV291" s="561"/>
      <c r="FW291" s="561"/>
      <c r="FX291" s="561"/>
      <c r="FY291" s="561"/>
      <c r="FZ291" s="561"/>
      <c r="GA291" s="561"/>
      <c r="GB291" s="561"/>
      <c r="GC291" s="561"/>
      <c r="GD291" s="561"/>
      <c r="GE291" s="561"/>
      <c r="GF291" s="562"/>
      <c r="GG291" s="561"/>
      <c r="GH291" s="561"/>
      <c r="GI291" s="561"/>
      <c r="GJ291" s="561"/>
      <c r="GK291" s="560"/>
      <c r="GL291" s="560"/>
      <c r="GM291" s="560"/>
      <c r="GN291" s="563"/>
      <c r="GO291" s="564"/>
      <c r="GP291" s="564"/>
      <c r="GQ291" s="683"/>
      <c r="GR291" s="1000"/>
      <c r="GS291" s="611"/>
      <c r="GT291" s="820"/>
      <c r="GU291" s="820"/>
      <c r="GV291" s="611"/>
      <c r="GW291" s="611"/>
      <c r="GX291" s="611"/>
      <c r="GY291" s="611"/>
      <c r="GZ291" s="611"/>
      <c r="HA291" s="612"/>
      <c r="HB291" s="611"/>
      <c r="HC291" s="611"/>
      <c r="HD291" s="611"/>
      <c r="HE291" s="613"/>
      <c r="HF291" s="611"/>
      <c r="HG291" s="611"/>
      <c r="HH291" s="611"/>
      <c r="HI291" s="591">
        <f t="shared" si="591"/>
        <v>0</v>
      </c>
      <c r="HL291" s="688">
        <f t="shared" si="590"/>
        <v>0</v>
      </c>
    </row>
    <row r="292" spans="1:220" s="614" customFormat="1">
      <c r="A292" s="550">
        <v>0</v>
      </c>
      <c r="B292" s="558" t="s">
        <v>874</v>
      </c>
      <c r="C292" s="574"/>
      <c r="D292" s="574"/>
      <c r="E292" s="574"/>
      <c r="F292" s="269" t="s">
        <v>789</v>
      </c>
      <c r="G292" s="604"/>
      <c r="H292" s="604"/>
      <c r="I292" s="604"/>
      <c r="J292" s="560"/>
      <c r="K292" s="560"/>
      <c r="L292" s="561"/>
      <c r="M292" s="561"/>
      <c r="N292" s="561"/>
      <c r="O292" s="561"/>
      <c r="P292" s="604"/>
      <c r="Q292" s="604"/>
      <c r="R292" s="604"/>
      <c r="S292" s="604"/>
      <c r="T292" s="604"/>
      <c r="U292" s="561"/>
      <c r="V292" s="561"/>
      <c r="W292" s="561"/>
      <c r="X292" s="561"/>
      <c r="Y292" s="605"/>
      <c r="Z292" s="561"/>
      <c r="AA292" s="561"/>
      <c r="AB292" s="561"/>
      <c r="AC292" s="605"/>
      <c r="AD292" s="605"/>
      <c r="AE292" s="605"/>
      <c r="AF292" s="605"/>
      <c r="AG292" s="561"/>
      <c r="AH292" s="561"/>
      <c r="AI292" s="561"/>
      <c r="AJ292" s="561"/>
      <c r="AK292" s="561"/>
      <c r="AL292" s="561"/>
      <c r="AM292" s="561"/>
      <c r="AN292" s="561"/>
      <c r="AO292" s="561"/>
      <c r="AP292" s="561"/>
      <c r="AQ292" s="561"/>
      <c r="AR292" s="561"/>
      <c r="AS292" s="561"/>
      <c r="AT292" s="561"/>
      <c r="AU292" s="561"/>
      <c r="AV292" s="561"/>
      <c r="AW292" s="561"/>
      <c r="AX292" s="561"/>
      <c r="AY292" s="561"/>
      <c r="AZ292" s="561"/>
      <c r="BA292" s="561"/>
      <c r="BB292" s="561"/>
      <c r="BC292" s="561"/>
      <c r="BD292" s="561"/>
      <c r="BE292" s="561"/>
      <c r="BF292" s="561"/>
      <c r="BG292" s="561"/>
      <c r="BH292" s="561"/>
      <c r="BI292" s="561"/>
      <c r="BJ292" s="561"/>
      <c r="BK292" s="561"/>
      <c r="BL292" s="561"/>
      <c r="BM292" s="561"/>
      <c r="BN292" s="561"/>
      <c r="BO292" s="561"/>
      <c r="BP292" s="561"/>
      <c r="BQ292" s="561"/>
      <c r="BR292" s="561"/>
      <c r="BS292" s="561"/>
      <c r="BT292" s="561"/>
      <c r="BU292" s="561"/>
      <c r="BV292" s="561"/>
      <c r="BW292" s="561"/>
      <c r="BX292" s="561"/>
      <c r="BY292" s="561"/>
      <c r="BZ292" s="561"/>
      <c r="CA292" s="561"/>
      <c r="CB292" s="561"/>
      <c r="CC292" s="560"/>
      <c r="CD292" s="561"/>
      <c r="CE292" s="561"/>
      <c r="CF292" s="560"/>
      <c r="CG292" s="560"/>
      <c r="CH292" s="561"/>
      <c r="CI292" s="561"/>
      <c r="CJ292" s="561"/>
      <c r="CK292" s="561"/>
      <c r="CL292" s="561"/>
      <c r="CM292" s="561"/>
      <c r="CN292" s="561"/>
      <c r="CO292" s="561"/>
      <c r="CP292" s="561"/>
      <c r="CQ292" s="561"/>
      <c r="CR292" s="561"/>
      <c r="CS292" s="561"/>
      <c r="CT292" s="561"/>
      <c r="CU292" s="561"/>
      <c r="CV292" s="561"/>
      <c r="CW292" s="561"/>
      <c r="CX292" s="561"/>
      <c r="CY292" s="611"/>
      <c r="CZ292" s="561"/>
      <c r="DA292" s="561"/>
      <c r="DB292" s="561"/>
      <c r="DC292" s="561"/>
      <c r="DD292" s="561"/>
      <c r="DE292" s="561"/>
      <c r="DF292" s="561"/>
      <c r="DG292" s="561"/>
      <c r="DH292" s="561"/>
      <c r="DI292" s="561"/>
      <c r="DJ292" s="561"/>
      <c r="DK292" s="561"/>
      <c r="DL292" s="561"/>
      <c r="DM292" s="561"/>
      <c r="DN292" s="561"/>
      <c r="DO292" s="561"/>
      <c r="DP292" s="561"/>
      <c r="DQ292" s="561"/>
      <c r="DR292" s="561"/>
      <c r="DS292" s="561"/>
      <c r="DT292" s="561"/>
      <c r="DU292" s="561"/>
      <c r="DV292" s="561"/>
      <c r="DW292" s="561"/>
      <c r="DX292" s="561"/>
      <c r="DY292" s="561"/>
      <c r="DZ292" s="561"/>
      <c r="EA292" s="561"/>
      <c r="EB292" s="561"/>
      <c r="EC292" s="561"/>
      <c r="ED292" s="561"/>
      <c r="EE292" s="561"/>
      <c r="EF292" s="561"/>
      <c r="EG292" s="561"/>
      <c r="EH292" s="561"/>
      <c r="EI292" s="561"/>
      <c r="EJ292" s="561"/>
      <c r="EK292" s="561"/>
      <c r="EL292" s="561"/>
      <c r="EM292" s="561"/>
      <c r="EN292" s="561"/>
      <c r="EO292" s="561"/>
      <c r="EP292" s="561"/>
      <c r="EQ292" s="561"/>
      <c r="ER292" s="561"/>
      <c r="ES292" s="607"/>
      <c r="ET292" s="608"/>
      <c r="EU292" s="561"/>
      <c r="EV292" s="561"/>
      <c r="EW292" s="561"/>
      <c r="EX292" s="561"/>
      <c r="EY292" s="561"/>
      <c r="EZ292" s="561"/>
      <c r="FA292" s="561"/>
      <c r="FB292" s="561"/>
      <c r="FC292" s="561"/>
      <c r="FD292" s="561"/>
      <c r="FE292" s="561"/>
      <c r="FF292" s="561"/>
      <c r="FG292" s="561"/>
      <c r="FH292" s="561"/>
      <c r="FI292" s="561"/>
      <c r="FJ292" s="561"/>
      <c r="FK292" s="561"/>
      <c r="FL292" s="561"/>
      <c r="FM292" s="561"/>
      <c r="FN292" s="561"/>
      <c r="FO292" s="561"/>
      <c r="FP292" s="561"/>
      <c r="FQ292" s="561"/>
      <c r="FR292" s="561"/>
      <c r="FS292" s="561"/>
      <c r="FT292" s="561"/>
      <c r="FU292" s="561"/>
      <c r="FV292" s="561"/>
      <c r="FW292" s="561"/>
      <c r="FX292" s="561"/>
      <c r="FY292" s="561"/>
      <c r="FZ292" s="561"/>
      <c r="GA292" s="561"/>
      <c r="GB292" s="561"/>
      <c r="GC292" s="561"/>
      <c r="GD292" s="561"/>
      <c r="GE292" s="561"/>
      <c r="GF292" s="562"/>
      <c r="GG292" s="561"/>
      <c r="GH292" s="561"/>
      <c r="GI292" s="561"/>
      <c r="GJ292" s="561"/>
      <c r="GK292" s="560"/>
      <c r="GL292" s="560"/>
      <c r="GM292" s="560"/>
      <c r="GN292" s="563"/>
      <c r="GO292" s="564"/>
      <c r="GP292" s="564"/>
      <c r="GQ292" s="683"/>
      <c r="GR292" s="1000"/>
      <c r="GS292" s="611"/>
      <c r="GT292" s="820"/>
      <c r="GU292" s="820"/>
      <c r="GV292" s="611"/>
      <c r="GW292" s="611"/>
      <c r="GX292" s="611"/>
      <c r="GY292" s="611"/>
      <c r="GZ292" s="611"/>
      <c r="HA292" s="612"/>
      <c r="HB292" s="611"/>
      <c r="HC292" s="611"/>
      <c r="HD292" s="611"/>
      <c r="HE292" s="613"/>
      <c r="HF292" s="611"/>
      <c r="HG292" s="611"/>
      <c r="HH292" s="611"/>
      <c r="HI292" s="591">
        <f t="shared" si="591"/>
        <v>0</v>
      </c>
      <c r="HL292" s="688">
        <f t="shared" si="590"/>
        <v>0</v>
      </c>
    </row>
    <row r="293" spans="1:220" s="614" customFormat="1" ht="13.5" thickBot="1">
      <c r="A293" s="550">
        <v>0</v>
      </c>
      <c r="B293" s="627" t="s">
        <v>574</v>
      </c>
      <c r="C293" s="574"/>
      <c r="D293" s="574"/>
      <c r="E293" s="574"/>
      <c r="F293" s="628" t="s">
        <v>576</v>
      </c>
      <c r="G293" s="604"/>
      <c r="H293" s="604"/>
      <c r="I293" s="604"/>
      <c r="J293" s="560"/>
      <c r="K293" s="560"/>
      <c r="L293" s="561"/>
      <c r="M293" s="561"/>
      <c r="N293" s="561"/>
      <c r="O293" s="561"/>
      <c r="P293" s="604"/>
      <c r="Q293" s="604"/>
      <c r="R293" s="604"/>
      <c r="S293" s="604"/>
      <c r="T293" s="604"/>
      <c r="U293" s="561"/>
      <c r="V293" s="561"/>
      <c r="W293" s="561"/>
      <c r="X293" s="561"/>
      <c r="Y293" s="605"/>
      <c r="Z293" s="561"/>
      <c r="AA293" s="561"/>
      <c r="AB293" s="561"/>
      <c r="AC293" s="605"/>
      <c r="AD293" s="605"/>
      <c r="AE293" s="605"/>
      <c r="AF293" s="605"/>
      <c r="AG293" s="561"/>
      <c r="AH293" s="561"/>
      <c r="AI293" s="561"/>
      <c r="AJ293" s="561"/>
      <c r="AK293" s="561"/>
      <c r="AL293" s="561"/>
      <c r="AM293" s="561"/>
      <c r="AN293" s="561"/>
      <c r="AO293" s="561"/>
      <c r="AP293" s="561"/>
      <c r="AQ293" s="561"/>
      <c r="AR293" s="561"/>
      <c r="AS293" s="561"/>
      <c r="AT293" s="561"/>
      <c r="AU293" s="561"/>
      <c r="AV293" s="561"/>
      <c r="AW293" s="561"/>
      <c r="AX293" s="561"/>
      <c r="AY293" s="561"/>
      <c r="AZ293" s="561"/>
      <c r="BA293" s="561"/>
      <c r="BB293" s="561"/>
      <c r="BC293" s="561"/>
      <c r="BD293" s="561"/>
      <c r="BE293" s="561"/>
      <c r="BF293" s="561"/>
      <c r="BG293" s="561"/>
      <c r="BH293" s="561"/>
      <c r="BI293" s="561"/>
      <c r="BJ293" s="561"/>
      <c r="BK293" s="561"/>
      <c r="BL293" s="561"/>
      <c r="BM293" s="561"/>
      <c r="BN293" s="561"/>
      <c r="BO293" s="561"/>
      <c r="BP293" s="561"/>
      <c r="BQ293" s="561"/>
      <c r="BR293" s="561"/>
      <c r="BS293" s="561"/>
      <c r="BT293" s="561"/>
      <c r="BU293" s="561"/>
      <c r="BV293" s="561"/>
      <c r="BW293" s="561"/>
      <c r="BX293" s="561"/>
      <c r="BY293" s="561"/>
      <c r="BZ293" s="561"/>
      <c r="CA293" s="561"/>
      <c r="CB293" s="561"/>
      <c r="CC293" s="560"/>
      <c r="CD293" s="561"/>
      <c r="CE293" s="561"/>
      <c r="CF293" s="560"/>
      <c r="CG293" s="560"/>
      <c r="CH293" s="561"/>
      <c r="CI293" s="561"/>
      <c r="CJ293" s="561"/>
      <c r="CK293" s="561"/>
      <c r="CL293" s="561"/>
      <c r="CM293" s="561"/>
      <c r="CN293" s="561"/>
      <c r="CO293" s="561"/>
      <c r="CP293" s="561"/>
      <c r="CQ293" s="561"/>
      <c r="CR293" s="561"/>
      <c r="CS293" s="561"/>
      <c r="CT293" s="561"/>
      <c r="CU293" s="561"/>
      <c r="CV293" s="561"/>
      <c r="CW293" s="561"/>
      <c r="CX293" s="561"/>
      <c r="CY293" s="611"/>
      <c r="CZ293" s="561"/>
      <c r="DA293" s="561"/>
      <c r="DB293" s="561"/>
      <c r="DC293" s="561"/>
      <c r="DD293" s="561"/>
      <c r="DE293" s="561"/>
      <c r="DF293" s="561"/>
      <c r="DG293" s="561"/>
      <c r="DH293" s="561"/>
      <c r="DI293" s="561"/>
      <c r="DJ293" s="561"/>
      <c r="DK293" s="561"/>
      <c r="DL293" s="561"/>
      <c r="DM293" s="561"/>
      <c r="DN293" s="561"/>
      <c r="DO293" s="561"/>
      <c r="DP293" s="561"/>
      <c r="DQ293" s="561"/>
      <c r="DR293" s="561"/>
      <c r="DS293" s="561"/>
      <c r="DT293" s="561"/>
      <c r="DU293" s="561"/>
      <c r="DV293" s="561"/>
      <c r="DW293" s="561"/>
      <c r="DX293" s="561"/>
      <c r="DY293" s="561"/>
      <c r="DZ293" s="561"/>
      <c r="EA293" s="561"/>
      <c r="EB293" s="561"/>
      <c r="EC293" s="561"/>
      <c r="ED293" s="561"/>
      <c r="EE293" s="561"/>
      <c r="EF293" s="561"/>
      <c r="EG293" s="561"/>
      <c r="EH293" s="561"/>
      <c r="EI293" s="561"/>
      <c r="EJ293" s="561"/>
      <c r="EK293" s="561"/>
      <c r="EL293" s="561"/>
      <c r="EM293" s="561"/>
      <c r="EN293" s="561"/>
      <c r="EO293" s="561"/>
      <c r="EP293" s="561"/>
      <c r="EQ293" s="561"/>
      <c r="ER293" s="561"/>
      <c r="ES293" s="607"/>
      <c r="ET293" s="608"/>
      <c r="EU293" s="561"/>
      <c r="EV293" s="561"/>
      <c r="EW293" s="561"/>
      <c r="EX293" s="561"/>
      <c r="EY293" s="561"/>
      <c r="EZ293" s="561"/>
      <c r="FA293" s="561"/>
      <c r="FB293" s="561"/>
      <c r="FC293" s="561"/>
      <c r="FD293" s="561"/>
      <c r="FE293" s="561"/>
      <c r="FF293" s="561"/>
      <c r="FG293" s="561"/>
      <c r="FH293" s="561"/>
      <c r="FI293" s="561"/>
      <c r="FJ293" s="561"/>
      <c r="FK293" s="561"/>
      <c r="FL293" s="561"/>
      <c r="FM293" s="561"/>
      <c r="FN293" s="561"/>
      <c r="FO293" s="561"/>
      <c r="FP293" s="561"/>
      <c r="FQ293" s="561"/>
      <c r="FR293" s="561"/>
      <c r="FS293" s="561"/>
      <c r="FT293" s="561"/>
      <c r="FU293" s="561"/>
      <c r="FV293" s="561"/>
      <c r="FW293" s="561"/>
      <c r="FX293" s="561"/>
      <c r="FY293" s="561"/>
      <c r="FZ293" s="561"/>
      <c r="GA293" s="561"/>
      <c r="GB293" s="561"/>
      <c r="GC293" s="561"/>
      <c r="GD293" s="561"/>
      <c r="GE293" s="561"/>
      <c r="GF293" s="562"/>
      <c r="GG293" s="561"/>
      <c r="GH293" s="561"/>
      <c r="GI293" s="561"/>
      <c r="GJ293" s="561"/>
      <c r="GK293" s="560"/>
      <c r="GL293" s="560"/>
      <c r="GM293" s="560"/>
      <c r="GN293" s="563"/>
      <c r="GO293" s="564"/>
      <c r="GP293" s="564"/>
      <c r="GQ293" s="683"/>
      <c r="GR293" s="1000"/>
      <c r="GS293" s="611"/>
      <c r="GT293" s="820"/>
      <c r="GU293" s="820"/>
      <c r="GV293" s="611"/>
      <c r="GW293" s="611"/>
      <c r="GX293" s="611"/>
      <c r="GY293" s="611"/>
      <c r="GZ293" s="611"/>
      <c r="HA293" s="612"/>
      <c r="HB293" s="611"/>
      <c r="HC293" s="611"/>
      <c r="HD293" s="611"/>
      <c r="HE293" s="613"/>
      <c r="HF293" s="611"/>
      <c r="HG293" s="611"/>
      <c r="HH293" s="611"/>
      <c r="HI293" s="591">
        <f t="shared" si="591"/>
        <v>0</v>
      </c>
      <c r="HL293" s="688">
        <f t="shared" si="590"/>
        <v>0</v>
      </c>
    </row>
    <row r="294" spans="1:220" s="635" customFormat="1" ht="25.5" customHeight="1">
      <c r="A294" s="1210" t="s">
        <v>467</v>
      </c>
      <c r="B294" s="1211"/>
      <c r="C294" s="1211"/>
      <c r="D294" s="1211"/>
      <c r="E294" s="1211"/>
      <c r="F294" s="1212"/>
      <c r="G294" s="1195" t="s">
        <v>1096</v>
      </c>
      <c r="H294" s="1196"/>
      <c r="I294" s="1196"/>
      <c r="J294" s="1196"/>
      <c r="K294" s="1196"/>
      <c r="L294" s="1196"/>
      <c r="M294" s="1196"/>
      <c r="N294" s="1196"/>
      <c r="O294" s="1197"/>
      <c r="P294" s="629"/>
      <c r="Q294" s="629"/>
      <c r="R294" s="629"/>
      <c r="S294" s="629"/>
      <c r="T294" s="629"/>
      <c r="U294" s="630"/>
      <c r="V294" s="630"/>
      <c r="W294" s="630"/>
      <c r="X294" s="630"/>
      <c r="Y294" s="1188" t="s">
        <v>1096</v>
      </c>
      <c r="Z294" s="1186"/>
      <c r="AA294" s="1186"/>
      <c r="AB294" s="1186"/>
      <c r="AC294" s="1186"/>
      <c r="AD294" s="1186"/>
      <c r="AE294" s="1186"/>
      <c r="AF294" s="1186"/>
      <c r="AG294" s="1186"/>
      <c r="AH294" s="1186"/>
      <c r="AI294" s="1186"/>
      <c r="AJ294" s="1186"/>
      <c r="AK294" s="1186"/>
      <c r="AL294" s="1186"/>
      <c r="AM294" s="1186"/>
      <c r="AN294" s="1186"/>
      <c r="AO294" s="1186"/>
      <c r="AP294" s="1186"/>
      <c r="AQ294" s="1186"/>
      <c r="AR294" s="1186"/>
      <c r="AS294" s="1186"/>
      <c r="AT294" s="1186"/>
      <c r="AU294" s="1186"/>
      <c r="AV294" s="1186"/>
      <c r="AW294" s="1186"/>
      <c r="AX294" s="1186"/>
      <c r="AY294" s="1186"/>
      <c r="AZ294" s="1186"/>
      <c r="BA294" s="1186"/>
      <c r="BB294" s="1186"/>
      <c r="BC294" s="1186"/>
      <c r="BD294" s="1186"/>
      <c r="BE294" s="1186"/>
      <c r="BF294" s="1186"/>
      <c r="BG294" s="1186"/>
      <c r="BH294" s="1186"/>
      <c r="BI294" s="1186"/>
      <c r="BJ294" s="1186"/>
      <c r="BK294" s="1186"/>
      <c r="BL294" s="1186"/>
      <c r="BM294" s="1186"/>
      <c r="BN294" s="1186"/>
      <c r="BO294" s="1186"/>
      <c r="BP294" s="1186"/>
      <c r="BQ294" s="1186"/>
      <c r="BR294" s="1186"/>
      <c r="BS294" s="1186"/>
      <c r="BT294" s="1187"/>
      <c r="BU294" s="630"/>
      <c r="BV294" s="630"/>
      <c r="BW294" s="630"/>
      <c r="BX294" s="630"/>
      <c r="BY294" s="630"/>
      <c r="BZ294" s="631"/>
      <c r="CA294" s="632"/>
      <c r="CB294" s="631"/>
      <c r="CC294" s="1186" t="s">
        <v>1096</v>
      </c>
      <c r="CD294" s="1186"/>
      <c r="CE294" s="1186"/>
      <c r="CF294" s="1186"/>
      <c r="CG294" s="1186"/>
      <c r="CH294" s="1186"/>
      <c r="CI294" s="1186"/>
      <c r="CJ294" s="1187"/>
      <c r="CK294" s="630">
        <v>2345118.1816224675</v>
      </c>
      <c r="CL294" s="631">
        <v>885878.24</v>
      </c>
      <c r="CM294" s="631"/>
      <c r="CN294" s="632"/>
      <c r="CO294" s="1186" t="s">
        <v>1096</v>
      </c>
      <c r="CP294" s="1186"/>
      <c r="CQ294" s="1186"/>
      <c r="CR294" s="1186"/>
      <c r="CS294" s="1186"/>
      <c r="CT294" s="1186"/>
      <c r="CU294" s="1186"/>
      <c r="CV294" s="1186"/>
      <c r="CW294" s="1186"/>
      <c r="CX294" s="1186"/>
      <c r="CY294" s="1245"/>
      <c r="CZ294" s="1186"/>
      <c r="DA294" s="1187"/>
      <c r="DB294" s="631">
        <v>537705.45935284044</v>
      </c>
      <c r="DC294" s="631">
        <v>111066.50396107556</v>
      </c>
      <c r="DD294" s="1188" t="s">
        <v>1096</v>
      </c>
      <c r="DE294" s="1186"/>
      <c r="DF294" s="1186"/>
      <c r="DG294" s="1186"/>
      <c r="DH294" s="1186"/>
      <c r="DI294" s="1186"/>
      <c r="DJ294" s="1186"/>
      <c r="DK294" s="1186"/>
      <c r="DL294" s="1186"/>
      <c r="DM294" s="1186"/>
      <c r="DN294" s="1186"/>
      <c r="DO294" s="1186"/>
      <c r="DP294" s="1186"/>
      <c r="DQ294" s="1186"/>
      <c r="DR294" s="1186"/>
      <c r="DS294" s="1186"/>
      <c r="DT294" s="1186"/>
      <c r="DU294" s="1186"/>
      <c r="DV294" s="1186"/>
      <c r="DW294" s="1186"/>
      <c r="DX294" s="1186"/>
      <c r="DY294" s="1186"/>
      <c r="DZ294" s="1186"/>
      <c r="EA294" s="1186"/>
      <c r="EB294" s="1186"/>
      <c r="EC294" s="1187"/>
      <c r="ED294" s="631">
        <v>734607.18361514003</v>
      </c>
      <c r="EE294" s="631">
        <v>329260.60706256237</v>
      </c>
      <c r="EF294" s="1188" t="s">
        <v>1096</v>
      </c>
      <c r="EG294" s="1186"/>
      <c r="EH294" s="1186"/>
      <c r="EI294" s="1186"/>
      <c r="EJ294" s="1186"/>
      <c r="EK294" s="1186"/>
      <c r="EL294" s="1186"/>
      <c r="EM294" s="1186"/>
      <c r="EN294" s="1186"/>
      <c r="EO294" s="1186"/>
      <c r="EP294" s="1186"/>
      <c r="EQ294" s="1187"/>
      <c r="ER294" s="630">
        <v>3171106.2016224647</v>
      </c>
      <c r="ES294" s="633"/>
      <c r="ET294" s="1250" t="s">
        <v>1096</v>
      </c>
      <c r="EU294" s="1186"/>
      <c r="EV294" s="1186"/>
      <c r="EW294" s="1186"/>
      <c r="EX294" s="1186"/>
      <c r="EY294" s="1186"/>
      <c r="EZ294" s="1186"/>
      <c r="FA294" s="1186"/>
      <c r="FB294" s="1186"/>
      <c r="FC294" s="1186"/>
      <c r="FD294" s="1186"/>
      <c r="FE294" s="1186"/>
      <c r="FF294" s="1186"/>
      <c r="FG294" s="1186"/>
      <c r="FH294" s="1186"/>
      <c r="FI294" s="1186"/>
      <c r="FJ294" s="1186"/>
      <c r="FK294" s="1186"/>
      <c r="FL294" s="1186"/>
      <c r="FM294" s="1186"/>
      <c r="FN294" s="1186"/>
      <c r="FO294" s="1186"/>
      <c r="FP294" s="1186"/>
      <c r="FQ294" s="1186"/>
      <c r="FR294" s="1186"/>
      <c r="FS294" s="1186"/>
      <c r="FT294" s="1186"/>
      <c r="FU294" s="1186"/>
      <c r="FV294" s="1186"/>
      <c r="FW294" s="1186"/>
      <c r="FX294" s="1186"/>
      <c r="FY294" s="1186"/>
      <c r="FZ294" s="1186"/>
      <c r="GA294" s="1186"/>
      <c r="GB294" s="1186"/>
      <c r="GC294" s="1186"/>
      <c r="GD294" s="1186"/>
      <c r="GE294" s="1186"/>
      <c r="GF294" s="1186"/>
      <c r="GG294" s="1186"/>
      <c r="GH294" s="1186"/>
      <c r="GI294" s="1186"/>
      <c r="GJ294" s="1186"/>
      <c r="GK294" s="1186"/>
      <c r="GL294" s="1186"/>
      <c r="GM294" s="1186"/>
      <c r="GN294" s="1186"/>
      <c r="GO294" s="1186"/>
      <c r="GP294" s="1186"/>
      <c r="GQ294" s="1251"/>
      <c r="GR294" s="699"/>
      <c r="GS294" s="634"/>
      <c r="GT294" s="811"/>
      <c r="GU294" s="811"/>
      <c r="GV294" s="634"/>
      <c r="HA294" s="636"/>
      <c r="HE294" s="637"/>
    </row>
    <row r="295" spans="1:220" s="635" customFormat="1" ht="13.5" customHeight="1" thickBot="1">
      <c r="A295" s="1192" t="s">
        <v>617</v>
      </c>
      <c r="B295" s="1193"/>
      <c r="C295" s="1193"/>
      <c r="D295" s="1193"/>
      <c r="E295" s="1193"/>
      <c r="F295" s="1194"/>
      <c r="G295" s="1198" t="s">
        <v>1096</v>
      </c>
      <c r="H295" s="1199"/>
      <c r="I295" s="1199"/>
      <c r="J295" s="1199"/>
      <c r="K295" s="1199"/>
      <c r="L295" s="1199"/>
      <c r="M295" s="1199"/>
      <c r="N295" s="1199"/>
      <c r="O295" s="1200"/>
      <c r="P295" s="638"/>
      <c r="Q295" s="638"/>
      <c r="R295" s="638"/>
      <c r="S295" s="638"/>
      <c r="T295" s="638"/>
      <c r="U295" s="639"/>
      <c r="V295" s="639"/>
      <c r="W295" s="639"/>
      <c r="X295" s="639"/>
      <c r="Y295" s="1189" t="s">
        <v>1096</v>
      </c>
      <c r="Z295" s="1190"/>
      <c r="AA295" s="1190"/>
      <c r="AB295" s="1190"/>
      <c r="AC295" s="1190"/>
      <c r="AD295" s="1190"/>
      <c r="AE295" s="1190"/>
      <c r="AF295" s="1190"/>
      <c r="AG295" s="1190"/>
      <c r="AH295" s="1190"/>
      <c r="AI295" s="1190"/>
      <c r="AJ295" s="1190"/>
      <c r="AK295" s="1190"/>
      <c r="AL295" s="1190"/>
      <c r="AM295" s="1190"/>
      <c r="AN295" s="1190"/>
      <c r="AO295" s="1190"/>
      <c r="AP295" s="1190"/>
      <c r="AQ295" s="1190"/>
      <c r="AR295" s="1190"/>
      <c r="AS295" s="1190"/>
      <c r="AT295" s="1190"/>
      <c r="AU295" s="1190"/>
      <c r="AV295" s="1190"/>
      <c r="AW295" s="1190"/>
      <c r="AX295" s="1190"/>
      <c r="AY295" s="1190"/>
      <c r="AZ295" s="1190"/>
      <c r="BA295" s="1190"/>
      <c r="BB295" s="1190"/>
      <c r="BC295" s="1190"/>
      <c r="BD295" s="1190"/>
      <c r="BE295" s="1190"/>
      <c r="BF295" s="1190"/>
      <c r="BG295" s="1190"/>
      <c r="BH295" s="1190"/>
      <c r="BI295" s="1190"/>
      <c r="BJ295" s="1190"/>
      <c r="BK295" s="1190"/>
      <c r="BL295" s="1190"/>
      <c r="BM295" s="1190"/>
      <c r="BN295" s="1190"/>
      <c r="BO295" s="1190"/>
      <c r="BP295" s="1190"/>
      <c r="BQ295" s="1190"/>
      <c r="BR295" s="1190"/>
      <c r="BS295" s="1190"/>
      <c r="BT295" s="1191"/>
      <c r="BU295" s="639"/>
      <c r="BV295" s="639"/>
      <c r="BW295" s="639"/>
      <c r="BX295" s="639"/>
      <c r="BY295" s="639"/>
      <c r="BZ295" s="639"/>
      <c r="CA295" s="639"/>
      <c r="CB295" s="641"/>
      <c r="CC295" s="1189" t="s">
        <v>1096</v>
      </c>
      <c r="CD295" s="1190"/>
      <c r="CE295" s="1190"/>
      <c r="CF295" s="1190"/>
      <c r="CG295" s="1190"/>
      <c r="CH295" s="1190"/>
      <c r="CI295" s="1190"/>
      <c r="CJ295" s="1191"/>
      <c r="CK295" s="639"/>
      <c r="CL295" s="639"/>
      <c r="CM295" s="639"/>
      <c r="CN295" s="639"/>
      <c r="CO295" s="1189" t="s">
        <v>1096</v>
      </c>
      <c r="CP295" s="1190"/>
      <c r="CQ295" s="1190"/>
      <c r="CR295" s="1190"/>
      <c r="CS295" s="1190"/>
      <c r="CT295" s="1190"/>
      <c r="CU295" s="1190"/>
      <c r="CV295" s="1190"/>
      <c r="CW295" s="1190"/>
      <c r="CX295" s="1190"/>
      <c r="CY295" s="1190"/>
      <c r="CZ295" s="1190"/>
      <c r="DA295" s="1191"/>
      <c r="DB295" s="639"/>
      <c r="DC295" s="639"/>
      <c r="DD295" s="1189" t="s">
        <v>1096</v>
      </c>
      <c r="DE295" s="1190"/>
      <c r="DF295" s="1190"/>
      <c r="DG295" s="1190"/>
      <c r="DH295" s="1190"/>
      <c r="DI295" s="1190"/>
      <c r="DJ295" s="1190"/>
      <c r="DK295" s="1190"/>
      <c r="DL295" s="1190"/>
      <c r="DM295" s="1190"/>
      <c r="DN295" s="1190"/>
      <c r="DO295" s="1190"/>
      <c r="DP295" s="1190"/>
      <c r="DQ295" s="1190"/>
      <c r="DR295" s="1190"/>
      <c r="DS295" s="1190"/>
      <c r="DT295" s="1190"/>
      <c r="DU295" s="1190"/>
      <c r="DV295" s="1190"/>
      <c r="DW295" s="1190"/>
      <c r="DX295" s="1190"/>
      <c r="DY295" s="1190"/>
      <c r="DZ295" s="1190"/>
      <c r="EA295" s="1190"/>
      <c r="EB295" s="1190"/>
      <c r="EC295" s="1191"/>
      <c r="ED295" s="639"/>
      <c r="EE295" s="639"/>
      <c r="EF295" s="1189" t="s">
        <v>1096</v>
      </c>
      <c r="EG295" s="1190"/>
      <c r="EH295" s="1190"/>
      <c r="EI295" s="1190"/>
      <c r="EJ295" s="1190"/>
      <c r="EK295" s="1190"/>
      <c r="EL295" s="1190"/>
      <c r="EM295" s="1190"/>
      <c r="EN295" s="1190"/>
      <c r="EO295" s="1190"/>
      <c r="EP295" s="1190"/>
      <c r="EQ295" s="1191"/>
      <c r="ER295" s="639"/>
      <c r="ES295" s="640"/>
      <c r="ET295" s="1246"/>
      <c r="EU295" s="1190"/>
      <c r="EV295" s="1190"/>
      <c r="EW295" s="1190"/>
      <c r="EX295" s="1190"/>
      <c r="EY295" s="1190"/>
      <c r="EZ295" s="1190"/>
      <c r="FA295" s="1190"/>
      <c r="FB295" s="1190"/>
      <c r="FC295" s="1190"/>
      <c r="FD295" s="1190"/>
      <c r="FE295" s="1190"/>
      <c r="FF295" s="1190"/>
      <c r="FG295" s="1190"/>
      <c r="FH295" s="1190"/>
      <c r="FI295" s="1190"/>
      <c r="FJ295" s="1190"/>
      <c r="FK295" s="1190"/>
      <c r="FL295" s="1190"/>
      <c r="FM295" s="1190"/>
      <c r="FN295" s="1190"/>
      <c r="FO295" s="1190"/>
      <c r="FP295" s="1190"/>
      <c r="FQ295" s="1190"/>
      <c r="FR295" s="1190"/>
      <c r="FS295" s="1190"/>
      <c r="FT295" s="1190"/>
      <c r="FU295" s="1190"/>
      <c r="FV295" s="1190"/>
      <c r="FW295" s="1190"/>
      <c r="FX295" s="1190"/>
      <c r="FY295" s="1190"/>
      <c r="FZ295" s="1190"/>
      <c r="GA295" s="1190"/>
      <c r="GB295" s="1190"/>
      <c r="GC295" s="1190"/>
      <c r="GD295" s="1190"/>
      <c r="GE295" s="1190"/>
      <c r="GF295" s="1190"/>
      <c r="GG295" s="1190"/>
      <c r="GH295" s="1190"/>
      <c r="GI295" s="1190"/>
      <c r="GJ295" s="1190"/>
      <c r="GK295" s="1190"/>
      <c r="GL295" s="1190"/>
      <c r="GM295" s="1190"/>
      <c r="GN295" s="1190"/>
      <c r="GO295" s="1190"/>
      <c r="GP295" s="1190"/>
      <c r="GQ295" s="1247"/>
      <c r="GR295" s="1005"/>
      <c r="GS295" s="634"/>
      <c r="GT295" s="811"/>
      <c r="GU295" s="811"/>
      <c r="GV295" s="634"/>
      <c r="HA295" s="636"/>
      <c r="HE295" s="637"/>
    </row>
    <row r="296" spans="1:220" s="635" customFormat="1" ht="13.5" customHeight="1" outlineLevel="1">
      <c r="A296" s="642"/>
      <c r="B296" s="642"/>
      <c r="C296" s="642"/>
      <c r="D296" s="642"/>
      <c r="E296" s="642"/>
      <c r="F296" s="642"/>
      <c r="G296" s="643"/>
      <c r="H296" s="643"/>
      <c r="I296" s="643"/>
      <c r="J296" s="643"/>
      <c r="K296" s="643"/>
      <c r="L296" s="643"/>
      <c r="M296" s="522"/>
      <c r="N296" s="522"/>
      <c r="O296" s="522"/>
      <c r="P296" s="859"/>
      <c r="Q296" s="859"/>
      <c r="R296" s="859"/>
      <c r="S296" s="859"/>
      <c r="T296" s="859"/>
      <c r="U296" s="522"/>
      <c r="V296" s="523"/>
      <c r="W296" s="523"/>
      <c r="X296" s="523"/>
      <c r="Y296" s="644"/>
      <c r="Z296" s="523"/>
      <c r="AA296" s="523"/>
      <c r="AB296" s="523"/>
      <c r="AC296" s="523"/>
      <c r="AD296" s="523"/>
      <c r="AE296" s="523"/>
      <c r="AF296" s="523"/>
      <c r="AG296" s="523"/>
      <c r="AH296" s="523"/>
      <c r="AI296" s="523"/>
      <c r="AJ296" s="523"/>
      <c r="AK296" s="523"/>
      <c r="AL296" s="523"/>
      <c r="AM296" s="523"/>
      <c r="AN296" s="523"/>
      <c r="AO296" s="523"/>
      <c r="AP296" s="523"/>
      <c r="AQ296" s="523"/>
      <c r="AR296" s="523"/>
      <c r="AS296" s="523"/>
      <c r="AT296" s="523"/>
      <c r="AU296" s="523"/>
      <c r="AV296" s="523"/>
      <c r="AW296" s="523"/>
      <c r="AX296" s="523"/>
      <c r="AY296" s="523"/>
      <c r="AZ296" s="523"/>
      <c r="BA296" s="523"/>
      <c r="BB296" s="523"/>
      <c r="BC296" s="523"/>
      <c r="BD296" s="523"/>
      <c r="BE296" s="523"/>
      <c r="BF296" s="523"/>
      <c r="BG296" s="523"/>
      <c r="BH296" s="523"/>
      <c r="BI296" s="523"/>
      <c r="BJ296" s="523"/>
      <c r="BK296" s="523"/>
      <c r="BL296" s="523"/>
      <c r="BM296" s="523"/>
      <c r="BN296" s="523"/>
      <c r="BO296" s="523"/>
      <c r="BP296" s="523"/>
      <c r="BQ296" s="523"/>
      <c r="BR296" s="523"/>
      <c r="BS296" s="523"/>
      <c r="BT296" s="523"/>
      <c r="BU296" s="523"/>
      <c r="BV296" s="523"/>
      <c r="BW296" s="523"/>
      <c r="BX296" s="523"/>
      <c r="BY296" s="523"/>
      <c r="BZ296" s="523"/>
      <c r="CA296" s="523"/>
      <c r="CB296" s="523"/>
      <c r="CC296" s="523"/>
      <c r="CD296" s="523"/>
      <c r="CE296" s="523"/>
      <c r="CF296" s="523"/>
      <c r="CG296" s="523"/>
      <c r="CH296" s="522"/>
      <c r="CI296" s="522"/>
      <c r="CJ296" s="522"/>
      <c r="CK296" s="522"/>
      <c r="CL296" s="522"/>
      <c r="CM296" s="523"/>
      <c r="CN296" s="523"/>
      <c r="CO296" s="523"/>
      <c r="CP296" s="523"/>
      <c r="CQ296" s="523"/>
      <c r="CR296" s="523"/>
      <c r="CS296" s="523"/>
      <c r="CT296" s="523"/>
      <c r="CU296" s="523"/>
      <c r="CV296" s="523"/>
      <c r="CW296" s="523"/>
      <c r="CX296" s="523"/>
      <c r="CY296" s="523"/>
      <c r="CZ296" s="523"/>
      <c r="DA296" s="522"/>
      <c r="DB296" s="522"/>
      <c r="DC296" s="645"/>
      <c r="DD296" s="645"/>
      <c r="DE296" s="645"/>
      <c r="DF296" s="645"/>
      <c r="DG296" s="645"/>
      <c r="DH296" s="523"/>
      <c r="DI296" s="523"/>
      <c r="DJ296" s="523"/>
      <c r="DK296" s="523"/>
      <c r="DL296" s="522"/>
      <c r="DM296" s="522"/>
      <c r="DN296" s="646"/>
      <c r="DO296" s="522"/>
      <c r="DP296" s="522"/>
      <c r="DQ296" s="522"/>
      <c r="DR296" s="522"/>
      <c r="DS296" s="522"/>
      <c r="DT296" s="522"/>
      <c r="DU296" s="522"/>
      <c r="DV296" s="522"/>
      <c r="DW296" s="522"/>
      <c r="DX296" s="522"/>
      <c r="DY296" s="522"/>
      <c r="DZ296" s="522"/>
      <c r="EA296" s="522"/>
      <c r="EB296" s="522"/>
      <c r="EC296" s="523"/>
      <c r="ED296" s="523"/>
      <c r="EE296" s="523"/>
      <c r="EF296" s="523"/>
      <c r="EG296" s="523"/>
      <c r="EH296" s="523"/>
      <c r="EI296" s="523"/>
      <c r="EJ296" s="522"/>
      <c r="EK296" s="523"/>
      <c r="EL296" s="523"/>
      <c r="EM296" s="523"/>
      <c r="EN296" s="523"/>
      <c r="EO296" s="523"/>
      <c r="EP296" s="523"/>
      <c r="EQ296" s="523"/>
      <c r="ER296" s="523"/>
      <c r="ES296" s="523"/>
      <c r="ET296" s="523"/>
      <c r="EU296" s="523"/>
      <c r="EV296" s="523"/>
      <c r="EW296" s="523"/>
      <c r="EX296" s="523"/>
      <c r="EY296" s="523"/>
      <c r="EZ296" s="523"/>
      <c r="FA296" s="523"/>
      <c r="FB296" s="523"/>
      <c r="FC296" s="523"/>
      <c r="FD296" s="523"/>
      <c r="FE296" s="523"/>
      <c r="FF296" s="523"/>
      <c r="FG296" s="523"/>
      <c r="FH296" s="523"/>
      <c r="FI296" s="523"/>
      <c r="FJ296" s="523"/>
      <c r="FK296" s="523"/>
      <c r="FL296" s="523"/>
      <c r="FM296" s="523"/>
      <c r="FN296" s="523"/>
      <c r="FO296" s="523"/>
      <c r="FP296" s="523"/>
      <c r="FQ296" s="523"/>
      <c r="FR296" s="523"/>
      <c r="FS296" s="523"/>
      <c r="FT296" s="523"/>
      <c r="FU296" s="523"/>
      <c r="FV296" s="523"/>
      <c r="FW296" s="523"/>
      <c r="FX296" s="523"/>
      <c r="FY296" s="523"/>
      <c r="GN296" s="647"/>
      <c r="HA296" s="636"/>
      <c r="HE296" s="637"/>
    </row>
    <row r="297" spans="1:220" s="521" customFormat="1">
      <c r="B297" s="648"/>
      <c r="C297" s="648"/>
      <c r="D297" s="648"/>
      <c r="E297" s="648"/>
      <c r="F297" s="649"/>
      <c r="G297" s="649"/>
      <c r="H297" s="649"/>
      <c r="J297" s="535"/>
      <c r="K297" s="535"/>
      <c r="L297" s="84"/>
      <c r="M297" s="84"/>
      <c r="N297" s="84"/>
      <c r="O297" s="84"/>
      <c r="P297" s="860"/>
      <c r="Q297" s="860"/>
      <c r="R297" s="860"/>
      <c r="S297" s="860"/>
      <c r="T297" s="860"/>
      <c r="U297" s="84"/>
      <c r="V297" s="84"/>
      <c r="W297" s="84"/>
      <c r="X297" s="84"/>
      <c r="Y297" s="650"/>
      <c r="Z297" s="84"/>
      <c r="AA297" s="84"/>
      <c r="AB297" s="84"/>
      <c r="AC297" s="84"/>
      <c r="AD297" s="84"/>
      <c r="AE297" s="84"/>
      <c r="AF297" s="84"/>
      <c r="AG297" s="84"/>
      <c r="AH297" s="84"/>
      <c r="AI297" s="84"/>
      <c r="AJ297" s="84"/>
      <c r="AK297" s="84"/>
      <c r="AL297" s="84"/>
      <c r="AM297" s="84"/>
      <c r="AN297" s="84"/>
      <c r="AO297" s="84"/>
      <c r="AP297" s="84"/>
      <c r="AQ297" s="84"/>
      <c r="AR297" s="651"/>
      <c r="AS297" s="651"/>
      <c r="AT297" s="651"/>
      <c r="AU297" s="651"/>
      <c r="AV297" s="651"/>
      <c r="AW297" s="651"/>
      <c r="AX297" s="651"/>
      <c r="AY297" s="651"/>
      <c r="AZ297" s="651"/>
      <c r="BA297" s="651"/>
      <c r="BB297" s="651"/>
      <c r="BC297" s="651"/>
      <c r="BD297" s="651"/>
      <c r="BE297" s="651"/>
      <c r="BF297" s="651"/>
      <c r="BG297" s="651"/>
      <c r="BH297" s="651"/>
      <c r="BI297" s="651"/>
      <c r="BJ297" s="651"/>
      <c r="BK297" s="651"/>
      <c r="BL297" s="651"/>
      <c r="BM297" s="651"/>
      <c r="BN297" s="651"/>
      <c r="BO297" s="651"/>
      <c r="BP297" s="651"/>
      <c r="BQ297" s="651"/>
      <c r="BR297" s="651"/>
      <c r="BS297" s="651"/>
      <c r="BT297" s="651"/>
      <c r="BU297" s="651"/>
      <c r="BV297" s="651"/>
      <c r="BW297" s="651"/>
      <c r="BX297" s="651"/>
      <c r="BY297" s="651"/>
      <c r="BZ297" s="651"/>
      <c r="CA297" s="651"/>
      <c r="CB297" s="651"/>
      <c r="CC297" s="652"/>
      <c r="CD297" s="651"/>
      <c r="CE297" s="651"/>
      <c r="CF297" s="652"/>
      <c r="CG297" s="652"/>
      <c r="CH297" s="651"/>
      <c r="CI297" s="651"/>
      <c r="CJ297" s="653"/>
      <c r="CK297" s="653"/>
      <c r="CL297" s="801"/>
      <c r="CM297" s="801"/>
      <c r="CN297" s="801"/>
      <c r="CO297" s="801"/>
      <c r="CP297" s="801"/>
      <c r="CQ297" s="801"/>
      <c r="CR297" s="801"/>
      <c r="CS297" s="801"/>
      <c r="CY297" s="801"/>
      <c r="DH297" s="822"/>
      <c r="DK297" s="822"/>
      <c r="DM297" s="822"/>
      <c r="DN297" s="823"/>
      <c r="DP297" s="822"/>
      <c r="DT297" s="520"/>
      <c r="DU297" s="520"/>
      <c r="DV297" s="520"/>
      <c r="DW297" s="520"/>
      <c r="DX297" s="520"/>
      <c r="DY297" s="520"/>
      <c r="DZ297" s="520"/>
      <c r="EA297" s="520"/>
      <c r="GN297" s="824"/>
      <c r="HA297" s="803"/>
      <c r="HE297" s="825"/>
    </row>
    <row r="298" spans="1:220" s="520" customFormat="1">
      <c r="B298" s="648"/>
      <c r="C298" s="648"/>
      <c r="D298" s="648"/>
      <c r="E298" s="648"/>
      <c r="F298" s="649"/>
      <c r="G298" s="649"/>
      <c r="H298" s="649"/>
      <c r="J298" s="535"/>
      <c r="K298" s="654"/>
      <c r="L298" s="655"/>
      <c r="M298" s="655"/>
      <c r="N298" s="655"/>
      <c r="O298" s="655"/>
      <c r="P298" s="860"/>
      <c r="Q298" s="860"/>
      <c r="R298" s="860"/>
      <c r="S298" s="860"/>
      <c r="T298" s="860"/>
      <c r="U298" s="655"/>
      <c r="V298" s="655"/>
      <c r="W298" s="655"/>
      <c r="X298" s="655"/>
      <c r="Y298" s="656"/>
      <c r="Z298" s="655"/>
      <c r="AA298" s="655"/>
      <c r="AB298" s="655"/>
      <c r="AC298" s="655"/>
      <c r="AD298" s="655"/>
      <c r="AE298" s="655"/>
      <c r="AF298" s="655"/>
      <c r="AG298" s="655"/>
      <c r="AH298" s="655"/>
      <c r="AI298" s="655"/>
      <c r="AJ298" s="655"/>
      <c r="AK298" s="655"/>
      <c r="AL298" s="655"/>
      <c r="AM298" s="655"/>
      <c r="AN298" s="655"/>
      <c r="AO298" s="655"/>
      <c r="AP298" s="655"/>
      <c r="AQ298" s="655"/>
      <c r="AR298" s="657"/>
      <c r="AS298" s="657"/>
      <c r="AT298" s="657"/>
      <c r="AU298" s="657"/>
      <c r="AV298" s="657"/>
      <c r="AW298" s="657"/>
      <c r="AX298" s="657"/>
      <c r="AY298" s="657"/>
      <c r="AZ298" s="657"/>
      <c r="BA298" s="657"/>
      <c r="BB298" s="657"/>
      <c r="BC298" s="657"/>
      <c r="BD298" s="657"/>
      <c r="BE298" s="657"/>
      <c r="BF298" s="657"/>
      <c r="BG298" s="657"/>
      <c r="BH298" s="657"/>
      <c r="BI298" s="657"/>
      <c r="BJ298" s="657"/>
      <c r="BK298" s="657"/>
      <c r="BL298" s="657"/>
      <c r="BM298" s="657"/>
      <c r="BN298" s="657"/>
      <c r="BO298" s="657"/>
      <c r="BP298" s="657"/>
      <c r="BQ298" s="657"/>
      <c r="BR298" s="657"/>
      <c r="BS298" s="657"/>
      <c r="BT298" s="657"/>
      <c r="BU298" s="657"/>
      <c r="BV298" s="657"/>
      <c r="BW298" s="657"/>
      <c r="BX298" s="657"/>
      <c r="BY298" s="657"/>
      <c r="BZ298" s="657"/>
      <c r="CA298" s="657"/>
      <c r="CB298" s="657"/>
      <c r="CC298" s="658"/>
      <c r="CD298" s="657"/>
      <c r="CE298" s="657"/>
      <c r="CF298" s="658"/>
      <c r="CG298" s="658"/>
      <c r="CH298" s="657"/>
      <c r="CI298" s="657"/>
      <c r="CJ298" s="659"/>
      <c r="CK298" s="659"/>
      <c r="CL298" s="528"/>
      <c r="CM298" s="528"/>
      <c r="CN298" s="528"/>
      <c r="CO298" s="528"/>
      <c r="CP298" s="528"/>
      <c r="CQ298" s="528"/>
      <c r="CR298" s="528"/>
      <c r="CS298" s="528"/>
      <c r="CY298" s="528"/>
      <c r="DH298" s="530"/>
      <c r="DK298" s="530"/>
      <c r="DM298" s="530"/>
      <c r="DN298" s="531"/>
      <c r="DP298" s="530"/>
      <c r="GN298" s="532"/>
      <c r="HA298" s="533"/>
      <c r="HE298" s="534"/>
    </row>
    <row r="299" spans="1:220" ht="15.75" outlineLevel="1">
      <c r="A299" s="520"/>
      <c r="B299" s="660"/>
      <c r="C299" s="660"/>
      <c r="D299" s="660"/>
      <c r="E299" s="660"/>
      <c r="F299" s="661" t="s">
        <v>404</v>
      </c>
      <c r="DL299" s="826"/>
    </row>
    <row r="300" spans="1:220" ht="15.75" outlineLevel="1">
      <c r="B300" s="660"/>
      <c r="C300" s="660"/>
      <c r="D300" s="660"/>
      <c r="E300" s="660"/>
      <c r="F300" s="661"/>
      <c r="DL300" s="826"/>
    </row>
    <row r="301" spans="1:220" s="520" customFormat="1" outlineLevel="1">
      <c r="A301" s="826"/>
      <c r="B301" s="660"/>
      <c r="C301" s="660"/>
      <c r="D301" s="660"/>
      <c r="E301" s="660"/>
      <c r="F301" s="662" t="s">
        <v>393</v>
      </c>
      <c r="J301" s="811"/>
      <c r="K301" s="811"/>
      <c r="L301" s="813"/>
      <c r="M301" s="813"/>
      <c r="N301" s="813"/>
      <c r="O301" s="813"/>
      <c r="P301" s="811"/>
      <c r="Q301" s="811"/>
      <c r="R301" s="811"/>
      <c r="S301" s="811"/>
      <c r="T301" s="811"/>
      <c r="U301" s="813"/>
      <c r="V301" s="813"/>
      <c r="W301" s="813"/>
      <c r="X301" s="813"/>
      <c r="Y301" s="837"/>
      <c r="Z301" s="813"/>
      <c r="AA301" s="813"/>
      <c r="AB301" s="813"/>
      <c r="AC301" s="813"/>
      <c r="AD301" s="813"/>
      <c r="AE301" s="813"/>
      <c r="AF301" s="813"/>
      <c r="AG301" s="813"/>
      <c r="AH301" s="813"/>
      <c r="AI301" s="813"/>
      <c r="AJ301" s="813"/>
      <c r="AK301" s="813"/>
      <c r="AL301" s="813"/>
      <c r="AM301" s="813"/>
      <c r="AN301" s="813"/>
      <c r="AO301" s="813"/>
      <c r="AP301" s="813"/>
      <c r="AQ301" s="813"/>
      <c r="AR301" s="818"/>
      <c r="AS301" s="818"/>
      <c r="AT301" s="818"/>
      <c r="AU301" s="818"/>
      <c r="AV301" s="818"/>
      <c r="AW301" s="818"/>
      <c r="AX301" s="818"/>
      <c r="AY301" s="818"/>
      <c r="AZ301" s="818"/>
      <c r="BA301" s="818"/>
      <c r="BB301" s="818"/>
      <c r="BC301" s="818"/>
      <c r="BD301" s="818"/>
      <c r="BE301" s="818"/>
      <c r="BF301" s="818"/>
      <c r="BG301" s="818"/>
      <c r="BH301" s="818"/>
      <c r="BI301" s="818"/>
      <c r="BJ301" s="818"/>
      <c r="BK301" s="818"/>
      <c r="BL301" s="818"/>
      <c r="BM301" s="818"/>
      <c r="BN301" s="818"/>
      <c r="BO301" s="818"/>
      <c r="BP301" s="818"/>
      <c r="BQ301" s="818"/>
      <c r="BR301" s="818"/>
      <c r="BS301" s="818"/>
      <c r="BT301" s="818"/>
      <c r="BU301" s="818">
        <f>SUMIF($A$13:$A$293,$F$301,$BU$13:$BU$293)</f>
        <v>14985</v>
      </c>
      <c r="BV301" s="818">
        <f>SUMIF($A$13:$A$293,$F$301,$BV$13:$BV$293)</f>
        <v>2600</v>
      </c>
      <c r="BW301" s="818">
        <f>SUMIF($A$13:$A$293,$F$301,$BW$13:$BW$293)</f>
        <v>0</v>
      </c>
      <c r="BX301" s="818">
        <f>SUMIF($A$13:$A$293,$F$301,$BX$13:$BX$293)</f>
        <v>11468</v>
      </c>
      <c r="BY301" s="818">
        <f>SUMIF($A$13:$A$293,$F$301,$BY$13:$BY$293)</f>
        <v>917</v>
      </c>
      <c r="BZ301" s="818">
        <f>SUMIF($A$13:$A$293,$F$301,$BZ$13:$BZ$293)</f>
        <v>14985</v>
      </c>
      <c r="CA301" s="818"/>
      <c r="CB301" s="818"/>
      <c r="CC301" s="809"/>
      <c r="CD301" s="818"/>
      <c r="CE301" s="818"/>
      <c r="CF301" s="809"/>
      <c r="CG301" s="809"/>
      <c r="CH301" s="818"/>
      <c r="CI301" s="818"/>
      <c r="CJ301" s="838"/>
      <c r="CK301" s="838"/>
      <c r="CL301" s="818"/>
      <c r="CM301" s="818"/>
      <c r="CN301" s="818"/>
      <c r="CO301" s="813"/>
      <c r="CP301" s="818">
        <f t="shared" ref="CP301:CP312" si="592">SUMIF($A$13:$A$293,F301,$CP$13:$CP$293)</f>
        <v>13985</v>
      </c>
      <c r="CQ301" s="818">
        <f t="shared" ref="CQ301:CQ312" si="593">SUMIF($A$13:$A$293,F301,$CQ$13:$CQ$293)</f>
        <v>13985</v>
      </c>
      <c r="CR301" s="818">
        <f>SUMIF($A$13:$A$293,$F$301,$CR$13:$CR$293)</f>
        <v>0</v>
      </c>
      <c r="CS301" s="818">
        <f>SUMIF($A$13:$A$293,$F$301,$CS$13:$CS$293)</f>
        <v>1600</v>
      </c>
      <c r="CT301" s="818">
        <f t="shared" ref="CT301:CT312" si="594">SUMIF($A$13:$A$293,F301,$CT$13:$CT$293)</f>
        <v>12385</v>
      </c>
      <c r="CU301" s="818">
        <f>SUMIF($A$13:$A$293,$F$301,$CU$13:$CU$293)</f>
        <v>0</v>
      </c>
      <c r="CV301" s="813"/>
      <c r="CW301" s="813"/>
      <c r="CX301" s="813"/>
      <c r="CY301" s="818"/>
      <c r="CZ301" s="813"/>
      <c r="DA301" s="813"/>
      <c r="DB301" s="813"/>
      <c r="DC301" s="813"/>
      <c r="DD301" s="813"/>
      <c r="DE301" s="813"/>
      <c r="DF301" s="818">
        <f>SUMIF($A$13:$A$293,$F$301,$DF$13:$DF$293)</f>
        <v>16502.3</v>
      </c>
      <c r="DG301" s="813"/>
      <c r="DH301" s="821"/>
      <c r="DI301" s="813"/>
      <c r="DJ301" s="818">
        <f>SUMIF($A$13:$A$293,$F$301,$DJ$13:$DJ$293)</f>
        <v>0</v>
      </c>
      <c r="DK301" s="821"/>
      <c r="DL301" s="818">
        <f>SUMIF($A$13:$A$293,$F$301,$DL$13:$DL$293)</f>
        <v>1888</v>
      </c>
      <c r="DM301" s="821"/>
      <c r="DN301" s="818">
        <f>SUMIF($A$13:$A$293,$F$301,$DN$13:$DN$293)</f>
        <v>14614.3</v>
      </c>
      <c r="DO301" s="818">
        <f>SUMIF($A$13:$A$293,$F$301,$DO$13:$DO$293)</f>
        <v>0</v>
      </c>
      <c r="DP301" s="821"/>
      <c r="DQ301" s="813"/>
      <c r="DR301" s="813"/>
      <c r="DS301" s="813"/>
      <c r="DT301" s="813"/>
      <c r="DU301" s="813"/>
      <c r="DV301" s="813"/>
      <c r="DW301" s="813"/>
      <c r="DX301" s="813"/>
      <c r="DY301" s="813"/>
      <c r="DZ301" s="813"/>
      <c r="EA301" s="813"/>
      <c r="EB301" s="813"/>
      <c r="EC301" s="813"/>
      <c r="ED301" s="813"/>
      <c r="EE301" s="813"/>
      <c r="EF301" s="813"/>
      <c r="EG301" s="813"/>
      <c r="EH301" s="818">
        <f>SUMIF($A$13:$A$293,$F$301,$EH$13:$EH$293)</f>
        <v>13385</v>
      </c>
      <c r="EI301" s="818">
        <f>SUMIF($A$13:$A$293,$F$301,$EI$13:$EI$293)</f>
        <v>0</v>
      </c>
      <c r="EJ301" s="818">
        <f>SUMIF($A$13:$A$293,$F$301,$EJ$13:$EJ$293)</f>
        <v>0</v>
      </c>
      <c r="EK301" s="818">
        <f>SUMIF($A$13:$A$293,$F$301,$EK$13:$EK$293)</f>
        <v>13385</v>
      </c>
      <c r="EL301" s="818">
        <f>SUMIF($A$13:$A$293,$F$301,$EL$13:$EL$293)</f>
        <v>0</v>
      </c>
      <c r="EM301" s="813"/>
      <c r="EN301" s="813"/>
      <c r="EO301" s="813"/>
      <c r="EP301" s="813"/>
      <c r="EQ301" s="813"/>
      <c r="ER301" s="813"/>
      <c r="ES301" s="813"/>
      <c r="ET301" s="813"/>
      <c r="EU301" s="813"/>
      <c r="EV301" s="813"/>
      <c r="EW301" s="813"/>
      <c r="EX301" s="813"/>
      <c r="EY301" s="813"/>
      <c r="EZ301" s="813"/>
      <c r="FA301" s="813"/>
      <c r="FB301" s="813"/>
      <c r="FC301" s="813"/>
      <c r="FD301" s="813"/>
      <c r="FE301" s="813"/>
      <c r="FF301" s="813"/>
      <c r="FG301" s="813"/>
      <c r="FH301" s="813"/>
      <c r="FI301" s="813"/>
      <c r="FJ301" s="813"/>
      <c r="FK301" s="813"/>
      <c r="FL301" s="813"/>
      <c r="FM301" s="813"/>
      <c r="FN301" s="813"/>
      <c r="FO301" s="813"/>
      <c r="FP301" s="813"/>
      <c r="FQ301" s="813"/>
      <c r="FR301" s="813"/>
      <c r="FS301" s="813"/>
      <c r="FT301" s="813"/>
      <c r="FU301" s="813"/>
      <c r="FV301" s="813"/>
      <c r="FW301" s="813"/>
      <c r="FX301" s="813"/>
      <c r="FY301" s="813"/>
      <c r="FZ301" s="813"/>
      <c r="GA301" s="813"/>
      <c r="GB301" s="813"/>
      <c r="GC301" s="813"/>
      <c r="GD301" s="813"/>
      <c r="GE301" s="813"/>
      <c r="GF301" s="813"/>
      <c r="GG301" s="813"/>
      <c r="GH301" s="813"/>
      <c r="GI301" s="813"/>
      <c r="GJ301" s="813"/>
      <c r="GK301" s="813"/>
      <c r="GL301" s="813"/>
      <c r="GM301" s="813"/>
      <c r="GN301" s="839"/>
      <c r="GO301" s="813"/>
      <c r="GP301" s="813"/>
      <c r="GQ301" s="813"/>
      <c r="GR301" s="521"/>
      <c r="HA301" s="533"/>
      <c r="HE301" s="534"/>
    </row>
    <row r="302" spans="1:220" s="520" customFormat="1" outlineLevel="1">
      <c r="B302" s="660"/>
      <c r="C302" s="660"/>
      <c r="D302" s="660"/>
      <c r="E302" s="660"/>
      <c r="F302" s="578" t="s">
        <v>391</v>
      </c>
      <c r="J302" s="811"/>
      <c r="K302" s="811"/>
      <c r="L302" s="813"/>
      <c r="M302" s="813"/>
      <c r="N302" s="813"/>
      <c r="O302" s="813"/>
      <c r="P302" s="811"/>
      <c r="Q302" s="811"/>
      <c r="R302" s="811"/>
      <c r="S302" s="811"/>
      <c r="T302" s="811"/>
      <c r="U302" s="813"/>
      <c r="V302" s="813"/>
      <c r="W302" s="813"/>
      <c r="X302" s="813"/>
      <c r="Y302" s="837"/>
      <c r="Z302" s="813"/>
      <c r="AA302" s="813"/>
      <c r="AB302" s="813"/>
      <c r="AC302" s="813"/>
      <c r="AD302" s="813"/>
      <c r="AE302" s="813"/>
      <c r="AF302" s="813"/>
      <c r="AG302" s="813"/>
      <c r="AH302" s="813"/>
      <c r="AI302" s="813"/>
      <c r="AJ302" s="813"/>
      <c r="AK302" s="813"/>
      <c r="AL302" s="813"/>
      <c r="AM302" s="813"/>
      <c r="AN302" s="813"/>
      <c r="AO302" s="813"/>
      <c r="AP302" s="813"/>
      <c r="AQ302" s="813"/>
      <c r="AR302" s="818"/>
      <c r="AS302" s="818"/>
      <c r="AT302" s="818"/>
      <c r="AU302" s="818"/>
      <c r="AV302" s="818"/>
      <c r="AW302" s="818"/>
      <c r="AX302" s="818"/>
      <c r="AY302" s="818"/>
      <c r="AZ302" s="818"/>
      <c r="BA302" s="818"/>
      <c r="BB302" s="818"/>
      <c r="BC302" s="818"/>
      <c r="BD302" s="818"/>
      <c r="BE302" s="818"/>
      <c r="BF302" s="818"/>
      <c r="BG302" s="818"/>
      <c r="BH302" s="818"/>
      <c r="BI302" s="818"/>
      <c r="BJ302" s="818"/>
      <c r="BK302" s="818"/>
      <c r="BL302" s="818"/>
      <c r="BM302" s="818"/>
      <c r="BN302" s="818"/>
      <c r="BO302" s="818"/>
      <c r="BP302" s="818"/>
      <c r="BQ302" s="818"/>
      <c r="BR302" s="818"/>
      <c r="BS302" s="818"/>
      <c r="BT302" s="818"/>
      <c r="BU302" s="818">
        <f>SUMIF($A$13:$A$293,$F$302,$BU$13:$BU$293)</f>
        <v>17834</v>
      </c>
      <c r="BV302" s="818">
        <f>SUMIF($A$13:$A$293,$F$302,$BV$13:$BV$293)</f>
        <v>6502</v>
      </c>
      <c r="BW302" s="818">
        <f>SUMIF($A$13:$A$293,$F$302,$BW$13:$BW$293)</f>
        <v>1086</v>
      </c>
      <c r="BX302" s="818">
        <f>SUMIF($A$13:$A$293,$F$302,$BX$13:$BX$293)</f>
        <v>7286</v>
      </c>
      <c r="BY302" s="818">
        <f>SUMIF($A$13:$A$293,$F$302,$BY$13:$BY$293)</f>
        <v>2960</v>
      </c>
      <c r="BZ302" s="818">
        <f>SUMIF($A$13:$A$293,$F$302,$BZ$13:$BZ$293)</f>
        <v>17834</v>
      </c>
      <c r="CA302" s="818"/>
      <c r="CB302" s="818"/>
      <c r="CC302" s="809"/>
      <c r="CD302" s="818"/>
      <c r="CE302" s="818"/>
      <c r="CF302" s="809"/>
      <c r="CG302" s="809"/>
      <c r="CH302" s="818"/>
      <c r="CI302" s="818"/>
      <c r="CJ302" s="838"/>
      <c r="CK302" s="838"/>
      <c r="CL302" s="818"/>
      <c r="CM302" s="818"/>
      <c r="CN302" s="818"/>
      <c r="CO302" s="813"/>
      <c r="CP302" s="818">
        <f t="shared" si="592"/>
        <v>17000.12</v>
      </c>
      <c r="CQ302" s="818">
        <f t="shared" si="593"/>
        <v>17000.12</v>
      </c>
      <c r="CR302" s="818">
        <f>SUMIF($A$13:$A$293,$F$302,$CR$13:$CR$293)</f>
        <v>0</v>
      </c>
      <c r="CS302" s="818">
        <f>SUMIF($A$13:$A$293,$F$302,$CS$13:$CS$293)</f>
        <v>4840.12</v>
      </c>
      <c r="CT302" s="818">
        <f t="shared" si="594"/>
        <v>3766</v>
      </c>
      <c r="CU302" s="818">
        <f>SUMIF($A$13:$A$293,$F$302,$CU$13:$CU$293)</f>
        <v>8394</v>
      </c>
      <c r="CV302" s="813"/>
      <c r="CW302" s="813"/>
      <c r="CX302" s="813"/>
      <c r="CY302" s="818"/>
      <c r="CZ302" s="813"/>
      <c r="DA302" s="813"/>
      <c r="DB302" s="813"/>
      <c r="DC302" s="813"/>
      <c r="DD302" s="813"/>
      <c r="DE302" s="813"/>
      <c r="DF302" s="818">
        <f>SUMIF($A$13:$A$293,$F$302,$DF$13:$DF$293)</f>
        <v>20060.141599999999</v>
      </c>
      <c r="DG302" s="813"/>
      <c r="DH302" s="821"/>
      <c r="DI302" s="813"/>
      <c r="DJ302" s="818">
        <f>SUMIF($A$13:$A$293,$F$302,$DJ$13:$DJ$293)</f>
        <v>0</v>
      </c>
      <c r="DK302" s="821"/>
      <c r="DL302" s="818">
        <f>SUMIF($A$13:$A$293,$F$302,$DL$13:$DL$293)</f>
        <v>5711.3415999999997</v>
      </c>
      <c r="DM302" s="821"/>
      <c r="DN302" s="818">
        <f>SUMIF($A$13:$A$293,$F$302,$DN$13:$DN$293)</f>
        <v>2968.88</v>
      </c>
      <c r="DO302" s="818">
        <f>SUMIF($A$13:$A$293,$F$302,$DO$13:$DO$293)</f>
        <v>11379.920000000002</v>
      </c>
      <c r="DP302" s="821"/>
      <c r="DQ302" s="813"/>
      <c r="DR302" s="813"/>
      <c r="DS302" s="813"/>
      <c r="DT302" s="813"/>
      <c r="DU302" s="813"/>
      <c r="DV302" s="813"/>
      <c r="DW302" s="813"/>
      <c r="DX302" s="813"/>
      <c r="DY302" s="813"/>
      <c r="DZ302" s="813"/>
      <c r="EA302" s="813"/>
      <c r="EB302" s="813"/>
      <c r="EC302" s="813"/>
      <c r="ED302" s="813"/>
      <c r="EE302" s="813"/>
      <c r="EF302" s="813"/>
      <c r="EG302" s="813"/>
      <c r="EH302" s="818">
        <f>SUMIF($A$13:$A$293,$F$302,$EH$13:$EH$293)</f>
        <v>12124</v>
      </c>
      <c r="EI302" s="818">
        <f>SUMIF($A$13:$A$293,$F$302,$EI$13:$EI$293)</f>
        <v>0</v>
      </c>
      <c r="EJ302" s="818">
        <f>SUMIF($A$13:$A$293,$F$302,$EJ$13:$EJ$293)</f>
        <v>0</v>
      </c>
      <c r="EK302" s="818">
        <f>SUMIF($A$13:$A$293,$F$302,$EK$13:$EK$293)</f>
        <v>3686</v>
      </c>
      <c r="EL302" s="818">
        <f>SUMIF($A$13:$A$293,$F$302,$EL$13:$EL$293)</f>
        <v>8438</v>
      </c>
      <c r="EM302" s="813"/>
      <c r="EN302" s="813"/>
      <c r="EO302" s="813"/>
      <c r="EP302" s="813"/>
      <c r="EQ302" s="813"/>
      <c r="ER302" s="813"/>
      <c r="ES302" s="813"/>
      <c r="ET302" s="813"/>
      <c r="EU302" s="813"/>
      <c r="EV302" s="813"/>
      <c r="EW302" s="813"/>
      <c r="EX302" s="813"/>
      <c r="EY302" s="813"/>
      <c r="EZ302" s="813"/>
      <c r="FA302" s="813"/>
      <c r="FB302" s="813"/>
      <c r="FC302" s="813"/>
      <c r="FD302" s="813"/>
      <c r="FE302" s="813"/>
      <c r="FF302" s="813"/>
      <c r="FG302" s="813"/>
      <c r="FH302" s="813"/>
      <c r="FI302" s="813"/>
      <c r="FJ302" s="813"/>
      <c r="FK302" s="813"/>
      <c r="FL302" s="813"/>
      <c r="FM302" s="813"/>
      <c r="FN302" s="813"/>
      <c r="FO302" s="813"/>
      <c r="FP302" s="813"/>
      <c r="FQ302" s="813"/>
      <c r="FR302" s="813"/>
      <c r="FS302" s="813"/>
      <c r="FT302" s="813"/>
      <c r="FU302" s="813"/>
      <c r="FV302" s="813"/>
      <c r="FW302" s="813"/>
      <c r="FX302" s="813"/>
      <c r="FY302" s="813"/>
      <c r="FZ302" s="813"/>
      <c r="GA302" s="813"/>
      <c r="GB302" s="813"/>
      <c r="GC302" s="813"/>
      <c r="GD302" s="813"/>
      <c r="GE302" s="813"/>
      <c r="GF302" s="813"/>
      <c r="GG302" s="813"/>
      <c r="GH302" s="813"/>
      <c r="GI302" s="813"/>
      <c r="GJ302" s="813"/>
      <c r="GK302" s="813"/>
      <c r="GL302" s="813"/>
      <c r="GM302" s="813"/>
      <c r="GN302" s="839"/>
      <c r="GO302" s="813"/>
      <c r="GP302" s="813"/>
      <c r="GQ302" s="813"/>
      <c r="GR302" s="521"/>
      <c r="HA302" s="533"/>
      <c r="HE302" s="534"/>
    </row>
    <row r="303" spans="1:220" s="520" customFormat="1" outlineLevel="1">
      <c r="B303" s="660"/>
      <c r="C303" s="660"/>
      <c r="D303" s="660"/>
      <c r="E303" s="660"/>
      <c r="F303" s="578" t="s">
        <v>397</v>
      </c>
      <c r="J303" s="811"/>
      <c r="K303" s="811"/>
      <c r="L303" s="813"/>
      <c r="M303" s="813"/>
      <c r="N303" s="813"/>
      <c r="O303" s="813"/>
      <c r="P303" s="811"/>
      <c r="Q303" s="811"/>
      <c r="R303" s="811"/>
      <c r="S303" s="811"/>
      <c r="T303" s="811"/>
      <c r="U303" s="813"/>
      <c r="V303" s="813"/>
      <c r="W303" s="813"/>
      <c r="X303" s="813"/>
      <c r="Y303" s="837"/>
      <c r="Z303" s="813"/>
      <c r="AA303" s="813"/>
      <c r="AB303" s="813"/>
      <c r="AC303" s="813"/>
      <c r="AD303" s="813"/>
      <c r="AE303" s="813"/>
      <c r="AF303" s="813"/>
      <c r="AG303" s="813"/>
      <c r="AH303" s="813"/>
      <c r="AI303" s="813"/>
      <c r="AJ303" s="813"/>
      <c r="AK303" s="813"/>
      <c r="AL303" s="813"/>
      <c r="AM303" s="813"/>
      <c r="AN303" s="813"/>
      <c r="AO303" s="813"/>
      <c r="AP303" s="813"/>
      <c r="AQ303" s="813"/>
      <c r="AR303" s="818"/>
      <c r="AS303" s="818"/>
      <c r="AT303" s="818"/>
      <c r="AU303" s="818"/>
      <c r="AV303" s="818"/>
      <c r="AW303" s="818"/>
      <c r="AX303" s="818"/>
      <c r="AY303" s="818"/>
      <c r="AZ303" s="818"/>
      <c r="BA303" s="818"/>
      <c r="BB303" s="818"/>
      <c r="BC303" s="818"/>
      <c r="BD303" s="818"/>
      <c r="BE303" s="818"/>
      <c r="BF303" s="818"/>
      <c r="BG303" s="818"/>
      <c r="BH303" s="818"/>
      <c r="BI303" s="818"/>
      <c r="BJ303" s="818"/>
      <c r="BK303" s="818"/>
      <c r="BL303" s="818"/>
      <c r="BM303" s="818"/>
      <c r="BN303" s="818"/>
      <c r="BO303" s="818"/>
      <c r="BP303" s="818"/>
      <c r="BQ303" s="818"/>
      <c r="BR303" s="818"/>
      <c r="BS303" s="818"/>
      <c r="BT303" s="818"/>
      <c r="BU303" s="818">
        <f>SUMIF($A$13:$A$293,$F$303,$BU$13:$BU$293)</f>
        <v>2092414.9957514126</v>
      </c>
      <c r="BV303" s="818">
        <f>SUMIF($A$13:$A$293,$F$303,$BV$13:$BV$293)</f>
        <v>154670.41999999998</v>
      </c>
      <c r="BW303" s="818">
        <f>SUMIF($A$13:$A$293,$F$303,$BW$13:$BW$293)</f>
        <v>1256903.7528700563</v>
      </c>
      <c r="BX303" s="818">
        <f>SUMIF($A$13:$A$293,$F$303,$BX$13:$BX$293)</f>
        <v>679433.37288135593</v>
      </c>
      <c r="BY303" s="818">
        <f>SUMIF($A$13:$A$293,$F$303,$BY$13:$BY$293)</f>
        <v>1407.4499999999998</v>
      </c>
      <c r="BZ303" s="818">
        <f>SUMIF($A$13:$A$293,$F$303,$BZ$13:$BZ$293)</f>
        <v>2067414.9957514126</v>
      </c>
      <c r="CA303" s="818"/>
      <c r="CB303" s="818"/>
      <c r="CC303" s="809"/>
      <c r="CD303" s="818"/>
      <c r="CE303" s="818"/>
      <c r="CF303" s="809"/>
      <c r="CG303" s="809"/>
      <c r="CH303" s="818"/>
      <c r="CI303" s="818"/>
      <c r="CJ303" s="838"/>
      <c r="CK303" s="838"/>
      <c r="CL303" s="818"/>
      <c r="CM303" s="818"/>
      <c r="CN303" s="818"/>
      <c r="CO303" s="813"/>
      <c r="CP303" s="818">
        <f t="shared" si="592"/>
        <v>328450.88728813559</v>
      </c>
      <c r="CQ303" s="818">
        <f t="shared" si="593"/>
        <v>328450.88728813559</v>
      </c>
      <c r="CR303" s="818">
        <f>SUMIF($A$13:$A$293,$F$303,$CR$13:$CR$293)</f>
        <v>10977.257288135594</v>
      </c>
      <c r="CS303" s="818">
        <f>SUMIF($A$13:$A$293,$F$303,$CS$13:$CS$293)</f>
        <v>69140.209999999992</v>
      </c>
      <c r="CT303" s="818">
        <f t="shared" si="594"/>
        <v>57973.409999999989</v>
      </c>
      <c r="CU303" s="818">
        <f>SUMIF($A$13:$A$293,$F$303,$CU$13:$CU$293)</f>
        <v>190360.01</v>
      </c>
      <c r="CV303" s="813"/>
      <c r="CW303" s="813"/>
      <c r="CX303" s="813"/>
      <c r="CY303" s="818"/>
      <c r="CZ303" s="813"/>
      <c r="DA303" s="813"/>
      <c r="DB303" s="813"/>
      <c r="DC303" s="813"/>
      <c r="DD303" s="813"/>
      <c r="DE303" s="813"/>
      <c r="DF303" s="818">
        <f>SUMIF($A$13:$A$293,$F$303,$DF$13:$DF$293)</f>
        <v>387572.04700000002</v>
      </c>
      <c r="DG303" s="813"/>
      <c r="DH303" s="821"/>
      <c r="DI303" s="813"/>
      <c r="DJ303" s="818">
        <f>SUMIF($A$13:$A$293,$F$303,$DJ$13:$DJ$293)</f>
        <v>12953.1636</v>
      </c>
      <c r="DK303" s="821"/>
      <c r="DL303" s="818">
        <f>SUMIF($A$13:$A$293,$F$303,$DL$13:$DL$293)</f>
        <v>81585.447799999994</v>
      </c>
      <c r="DM303" s="821"/>
      <c r="DN303" s="818">
        <f>SUMIF($A$13:$A$293,$F$303,$DN$13:$DN$293)</f>
        <v>68408.623799999987</v>
      </c>
      <c r="DO303" s="818">
        <f>SUMIF($A$13:$A$293,$F$303,$DO$13:$DO$293)</f>
        <v>224624.81179999997</v>
      </c>
      <c r="DP303" s="821"/>
      <c r="DQ303" s="813"/>
      <c r="DR303" s="813"/>
      <c r="DS303" s="813"/>
      <c r="DT303" s="813"/>
      <c r="DU303" s="813"/>
      <c r="DV303" s="813"/>
      <c r="DW303" s="813"/>
      <c r="DX303" s="813"/>
      <c r="DY303" s="813"/>
      <c r="DZ303" s="813"/>
      <c r="EA303" s="813"/>
      <c r="EB303" s="813"/>
      <c r="EC303" s="813"/>
      <c r="ED303" s="813"/>
      <c r="EE303" s="813"/>
      <c r="EF303" s="813"/>
      <c r="EG303" s="813"/>
      <c r="EH303" s="818">
        <f>SUMIF($A$13:$A$293,$F$303,$EH$13:$EH$293)</f>
        <v>154625.88728813559</v>
      </c>
      <c r="EI303" s="818">
        <f>SUMIF($A$13:$A$293,$F$303,$EI$13:$EI$293)</f>
        <v>14588.257288135594</v>
      </c>
      <c r="EJ303" s="818">
        <f>SUMIF($A$13:$A$293,$F$303,$EJ$13:$EJ$293)</f>
        <v>22479.21</v>
      </c>
      <c r="EK303" s="818">
        <f>SUMIF($A$13:$A$293,$F$303,$EK$13:$EK$293)</f>
        <v>22479.21</v>
      </c>
      <c r="EL303" s="818">
        <f>SUMIF($A$13:$A$293,$F$303,$EL$13:$EL$293)</f>
        <v>95079.209999999992</v>
      </c>
      <c r="EM303" s="813"/>
      <c r="EN303" s="813"/>
      <c r="EO303" s="813"/>
      <c r="EP303" s="813"/>
      <c r="EQ303" s="813"/>
      <c r="ER303" s="813"/>
      <c r="ES303" s="813"/>
      <c r="ET303" s="813"/>
      <c r="EU303" s="813"/>
      <c r="EV303" s="813"/>
      <c r="EW303" s="813"/>
      <c r="EX303" s="813"/>
      <c r="EY303" s="813"/>
      <c r="EZ303" s="813"/>
      <c r="FA303" s="813"/>
      <c r="FB303" s="813"/>
      <c r="FC303" s="813"/>
      <c r="FD303" s="813"/>
      <c r="FE303" s="813"/>
      <c r="FF303" s="813"/>
      <c r="FG303" s="813"/>
      <c r="FH303" s="813"/>
      <c r="FI303" s="813"/>
      <c r="FJ303" s="813"/>
      <c r="FK303" s="813"/>
      <c r="FL303" s="813"/>
      <c r="FM303" s="813"/>
      <c r="FN303" s="813"/>
      <c r="FO303" s="813"/>
      <c r="FP303" s="813"/>
      <c r="FQ303" s="813"/>
      <c r="FR303" s="813"/>
      <c r="FS303" s="813"/>
      <c r="FT303" s="813"/>
      <c r="FU303" s="813"/>
      <c r="FV303" s="813"/>
      <c r="FW303" s="813"/>
      <c r="FX303" s="813"/>
      <c r="FY303" s="813"/>
      <c r="FZ303" s="813"/>
      <c r="GA303" s="813"/>
      <c r="GB303" s="813"/>
      <c r="GC303" s="813"/>
      <c r="GD303" s="813"/>
      <c r="GE303" s="813"/>
      <c r="GF303" s="813"/>
      <c r="GG303" s="813"/>
      <c r="GH303" s="813"/>
      <c r="GI303" s="813"/>
      <c r="GJ303" s="813"/>
      <c r="GK303" s="813"/>
      <c r="GL303" s="813"/>
      <c r="GM303" s="813"/>
      <c r="GN303" s="839"/>
      <c r="GO303" s="813"/>
      <c r="GP303" s="813"/>
      <c r="GQ303" s="813"/>
      <c r="GR303" s="521"/>
      <c r="HA303" s="533"/>
      <c r="HE303" s="534"/>
    </row>
    <row r="304" spans="1:220" s="520" customFormat="1" outlineLevel="1">
      <c r="B304" s="660"/>
      <c r="C304" s="660"/>
      <c r="D304" s="660"/>
      <c r="E304" s="660"/>
      <c r="F304" s="578" t="s">
        <v>387</v>
      </c>
      <c r="J304" s="811"/>
      <c r="K304" s="811"/>
      <c r="L304" s="813"/>
      <c r="M304" s="813"/>
      <c r="N304" s="813"/>
      <c r="O304" s="813"/>
      <c r="P304" s="811"/>
      <c r="Q304" s="811"/>
      <c r="R304" s="811"/>
      <c r="S304" s="811"/>
      <c r="T304" s="811"/>
      <c r="U304" s="813"/>
      <c r="V304" s="813"/>
      <c r="W304" s="813"/>
      <c r="X304" s="813"/>
      <c r="Y304" s="837"/>
      <c r="Z304" s="813"/>
      <c r="AA304" s="813"/>
      <c r="AB304" s="813"/>
      <c r="AC304" s="813"/>
      <c r="AD304" s="813"/>
      <c r="AE304" s="813"/>
      <c r="AF304" s="813"/>
      <c r="AG304" s="813"/>
      <c r="AH304" s="813"/>
      <c r="AI304" s="813"/>
      <c r="AJ304" s="813"/>
      <c r="AK304" s="813"/>
      <c r="AL304" s="813"/>
      <c r="AM304" s="813"/>
      <c r="AN304" s="813"/>
      <c r="AO304" s="813"/>
      <c r="AP304" s="813"/>
      <c r="AQ304" s="813"/>
      <c r="AR304" s="813"/>
      <c r="AS304" s="813"/>
      <c r="AT304" s="813"/>
      <c r="AU304" s="813"/>
      <c r="AV304" s="813"/>
      <c r="AW304" s="813"/>
      <c r="AX304" s="813"/>
      <c r="AY304" s="813"/>
      <c r="AZ304" s="813"/>
      <c r="BA304" s="813"/>
      <c r="BB304" s="813"/>
      <c r="BC304" s="813"/>
      <c r="BD304" s="813"/>
      <c r="BE304" s="813"/>
      <c r="BF304" s="813"/>
      <c r="BG304" s="813"/>
      <c r="BH304" s="813"/>
      <c r="BI304" s="813"/>
      <c r="BJ304" s="813"/>
      <c r="BK304" s="813"/>
      <c r="BL304" s="813"/>
      <c r="BM304" s="813"/>
      <c r="BN304" s="813"/>
      <c r="BO304" s="813"/>
      <c r="BP304" s="813"/>
      <c r="BQ304" s="813"/>
      <c r="BR304" s="813"/>
      <c r="BS304" s="813"/>
      <c r="BT304" s="813"/>
      <c r="BU304" s="818">
        <f>SUMIF($A$13:$A$293,$F$304,$BU$13:$BU$293)</f>
        <v>1401162.4019999998</v>
      </c>
      <c r="BV304" s="818">
        <f>SUMIF($A$13:$A$293,$F$304,$BV$13:$BV$293)</f>
        <v>220965.79200000002</v>
      </c>
      <c r="BW304" s="818">
        <f>SUMIF($A$13:$A$293,$F$304,$BW$13:$BW$293)</f>
        <v>528322.35</v>
      </c>
      <c r="BX304" s="818">
        <f>SUMIF($A$13:$A$293,$F$304,$BX$13:$BX$293)</f>
        <v>441285.44999999995</v>
      </c>
      <c r="BY304" s="818">
        <f>SUMIF($A$13:$A$293,$F$304,$BY$13:$BY$293)</f>
        <v>210588.81</v>
      </c>
      <c r="BZ304" s="818">
        <f>SUMIF($A$13:$A$293,$F$304,$BZ$13:$BZ$293)</f>
        <v>1245781.892</v>
      </c>
      <c r="CA304" s="813"/>
      <c r="CB304" s="813"/>
      <c r="CC304" s="811"/>
      <c r="CD304" s="813"/>
      <c r="CE304" s="813"/>
      <c r="CF304" s="811"/>
      <c r="CG304" s="811"/>
      <c r="CH304" s="813"/>
      <c r="CI304" s="813"/>
      <c r="CJ304" s="813"/>
      <c r="CK304" s="813"/>
      <c r="CL304" s="813"/>
      <c r="CM304" s="813"/>
      <c r="CN304" s="813"/>
      <c r="CO304" s="813"/>
      <c r="CP304" s="818">
        <f t="shared" si="592"/>
        <v>350276.9411864407</v>
      </c>
      <c r="CQ304" s="818">
        <f t="shared" si="593"/>
        <v>350276.94118644064</v>
      </c>
      <c r="CR304" s="818">
        <f>SUMIF($A$13:$A$293,$F$304,$CR$13:$CR$293)</f>
        <v>101380.996</v>
      </c>
      <c r="CS304" s="818">
        <f>SUMIF($A$13:$A$293,$F$304,$CS$13:$CS$293)</f>
        <v>129426.94518644069</v>
      </c>
      <c r="CT304" s="818">
        <f t="shared" si="594"/>
        <v>73298.09</v>
      </c>
      <c r="CU304" s="818">
        <f>SUMIF($A$13:$A$293,$F$304,$CU$13:$CU$293)</f>
        <v>46170.91</v>
      </c>
      <c r="CV304" s="813"/>
      <c r="CW304" s="813"/>
      <c r="CX304" s="813"/>
      <c r="CY304" s="813"/>
      <c r="CZ304" s="813"/>
      <c r="DA304" s="813"/>
      <c r="DB304" s="813"/>
      <c r="DC304" s="813"/>
      <c r="DD304" s="813"/>
      <c r="DE304" s="813"/>
      <c r="DF304" s="818">
        <f>SUMIF($A$13:$A$293,$F$304,$DF$13:$DF$293)</f>
        <v>413326.79060000001</v>
      </c>
      <c r="DG304" s="813"/>
      <c r="DH304" s="821"/>
      <c r="DI304" s="813"/>
      <c r="DJ304" s="818">
        <f>SUMIF($A$13:$A$293,$F$304,$DJ$13:$DJ$293)</f>
        <v>119628.77527999999</v>
      </c>
      <c r="DK304" s="821"/>
      <c r="DL304" s="818">
        <f>SUMIF($A$13:$A$293,$F$304,$DL$13:$DL$293)</f>
        <v>152723.95931999999</v>
      </c>
      <c r="DM304" s="821"/>
      <c r="DN304" s="818">
        <f>SUMIF($A$13:$A$293,$F$304,$DN$13:$DN$293)</f>
        <v>86491.546199999982</v>
      </c>
      <c r="DO304" s="818">
        <f>SUMIF($A$13:$A$293,$F$304,$DO$13:$DO$293)</f>
        <v>54482.5098</v>
      </c>
      <c r="DP304" s="821"/>
      <c r="DQ304" s="813"/>
      <c r="DR304" s="813"/>
      <c r="DS304" s="813"/>
      <c r="DT304" s="813"/>
      <c r="DU304" s="813"/>
      <c r="DV304" s="813"/>
      <c r="DW304" s="813"/>
      <c r="DX304" s="813"/>
      <c r="DY304" s="813"/>
      <c r="DZ304" s="813"/>
      <c r="EA304" s="813"/>
      <c r="EB304" s="813"/>
      <c r="EC304" s="813"/>
      <c r="ED304" s="813"/>
      <c r="EE304" s="813"/>
      <c r="EF304" s="813"/>
      <c r="EG304" s="813"/>
      <c r="EH304" s="818">
        <f>SUMIF($A$13:$A$293,$F$304,$EH$13:$EH$293)</f>
        <v>700966.72</v>
      </c>
      <c r="EI304" s="818">
        <f>SUMIF($A$13:$A$293,$F$304,$EI$13:$EI$293)</f>
        <v>66370.320000000007</v>
      </c>
      <c r="EJ304" s="818">
        <f>SUMIF($A$13:$A$293,$F$304,$EJ$13:$EJ$293)</f>
        <v>541536.93999999994</v>
      </c>
      <c r="EK304" s="818">
        <f>SUMIF($A$13:$A$293,$F$304,$EK$13:$EK$293)</f>
        <v>79853.669999999984</v>
      </c>
      <c r="EL304" s="818">
        <f>SUMIF($A$13:$A$293,$F$304,$EL$13:$EL$293)</f>
        <v>13205.79</v>
      </c>
      <c r="EM304" s="813"/>
      <c r="EN304" s="813"/>
      <c r="EO304" s="813"/>
      <c r="EP304" s="813"/>
      <c r="EQ304" s="813"/>
      <c r="ER304" s="813"/>
      <c r="ES304" s="813"/>
      <c r="ET304" s="813"/>
      <c r="EU304" s="813"/>
      <c r="EV304" s="813"/>
      <c r="EW304" s="813"/>
      <c r="EX304" s="813"/>
      <c r="EY304" s="813"/>
      <c r="EZ304" s="813"/>
      <c r="FA304" s="813"/>
      <c r="FB304" s="813"/>
      <c r="FC304" s="813"/>
      <c r="FD304" s="813"/>
      <c r="FE304" s="813"/>
      <c r="FF304" s="813"/>
      <c r="FG304" s="813"/>
      <c r="FH304" s="813"/>
      <c r="FI304" s="813"/>
      <c r="FJ304" s="813"/>
      <c r="FK304" s="813"/>
      <c r="FL304" s="813"/>
      <c r="FM304" s="813"/>
      <c r="FN304" s="813"/>
      <c r="FO304" s="813"/>
      <c r="FP304" s="813"/>
      <c r="FQ304" s="813"/>
      <c r="FR304" s="813"/>
      <c r="FS304" s="813"/>
      <c r="FT304" s="813"/>
      <c r="FU304" s="813"/>
      <c r="FV304" s="813"/>
      <c r="FW304" s="813"/>
      <c r="FX304" s="813"/>
      <c r="FY304" s="813"/>
      <c r="FZ304" s="813"/>
      <c r="GA304" s="813"/>
      <c r="GB304" s="813"/>
      <c r="GC304" s="813"/>
      <c r="GD304" s="813"/>
      <c r="GE304" s="813"/>
      <c r="GF304" s="813"/>
      <c r="GG304" s="813"/>
      <c r="GH304" s="813"/>
      <c r="GI304" s="813"/>
      <c r="GJ304" s="813"/>
      <c r="GK304" s="813"/>
      <c r="GL304" s="813"/>
      <c r="GM304" s="813"/>
      <c r="GN304" s="839"/>
      <c r="GO304" s="813"/>
      <c r="GP304" s="813"/>
      <c r="GQ304" s="813"/>
      <c r="GR304" s="521"/>
      <c r="HA304" s="533"/>
      <c r="HE304" s="534"/>
    </row>
    <row r="305" spans="1:213" s="520" customFormat="1" outlineLevel="1">
      <c r="B305" s="660"/>
      <c r="C305" s="660"/>
      <c r="D305" s="660"/>
      <c r="E305" s="660"/>
      <c r="F305" s="578" t="s">
        <v>395</v>
      </c>
      <c r="J305" s="811"/>
      <c r="K305" s="811"/>
      <c r="L305" s="813"/>
      <c r="M305" s="813"/>
      <c r="N305" s="813"/>
      <c r="O305" s="813"/>
      <c r="P305" s="811"/>
      <c r="Q305" s="811"/>
      <c r="R305" s="811"/>
      <c r="S305" s="811"/>
      <c r="T305" s="811"/>
      <c r="U305" s="813"/>
      <c r="V305" s="813"/>
      <c r="W305" s="813"/>
      <c r="X305" s="813"/>
      <c r="Y305" s="837"/>
      <c r="Z305" s="813"/>
      <c r="AA305" s="813"/>
      <c r="AB305" s="813"/>
      <c r="AC305" s="813"/>
      <c r="AD305" s="813"/>
      <c r="AE305" s="813"/>
      <c r="AF305" s="813"/>
      <c r="AG305" s="813"/>
      <c r="AH305" s="813"/>
      <c r="AI305" s="813"/>
      <c r="AJ305" s="813"/>
      <c r="AK305" s="813"/>
      <c r="AL305" s="813"/>
      <c r="AM305" s="813"/>
      <c r="AN305" s="813"/>
      <c r="AO305" s="813"/>
      <c r="AP305" s="813"/>
      <c r="AQ305" s="813"/>
      <c r="AR305" s="813"/>
      <c r="AS305" s="813"/>
      <c r="AT305" s="813"/>
      <c r="AU305" s="813"/>
      <c r="AV305" s="813"/>
      <c r="AW305" s="813"/>
      <c r="AX305" s="813"/>
      <c r="AY305" s="813"/>
      <c r="AZ305" s="813"/>
      <c r="BA305" s="813"/>
      <c r="BB305" s="813"/>
      <c r="BC305" s="813"/>
      <c r="BD305" s="813"/>
      <c r="BE305" s="813"/>
      <c r="BF305" s="813"/>
      <c r="BG305" s="813"/>
      <c r="BH305" s="813"/>
      <c r="BI305" s="813"/>
      <c r="BJ305" s="813"/>
      <c r="BK305" s="813"/>
      <c r="BL305" s="813"/>
      <c r="BM305" s="813"/>
      <c r="BN305" s="813"/>
      <c r="BO305" s="813"/>
      <c r="BP305" s="813"/>
      <c r="BQ305" s="813"/>
      <c r="BR305" s="813"/>
      <c r="BS305" s="813"/>
      <c r="BT305" s="813"/>
      <c r="BU305" s="818">
        <f>SUMIF($A$13:$A$293,$F$305,$BU$13:$BU$293)</f>
        <v>21868.229999999996</v>
      </c>
      <c r="BV305" s="818">
        <f>SUMIF($A$13:$A$293,$F$305,$BV$13:$BV$293)</f>
        <v>2794.3599999999997</v>
      </c>
      <c r="BW305" s="818">
        <f>SUMIF($A$13:$A$293,$F$305,$BW$13:$BW$293)</f>
        <v>5260.78</v>
      </c>
      <c r="BX305" s="818">
        <f>SUMIF($A$13:$A$293,$F$305,$BX$13:$BX$293)</f>
        <v>13209.46</v>
      </c>
      <c r="BY305" s="818">
        <f>SUMIF($A$13:$A$293,$F$305,$BY$13:$BY$293)</f>
        <v>603.63</v>
      </c>
      <c r="BZ305" s="818">
        <f>SUMIF($A$13:$A$293,$F$305,$BZ$13:$BZ$293)</f>
        <v>21868.23</v>
      </c>
      <c r="CA305" s="813"/>
      <c r="CB305" s="813"/>
      <c r="CC305" s="811"/>
      <c r="CD305" s="813"/>
      <c r="CE305" s="813"/>
      <c r="CF305" s="811"/>
      <c r="CG305" s="811"/>
      <c r="CH305" s="813"/>
      <c r="CI305" s="813"/>
      <c r="CJ305" s="813"/>
      <c r="CK305" s="813"/>
      <c r="CL305" s="813"/>
      <c r="CM305" s="813"/>
      <c r="CN305" s="813"/>
      <c r="CO305" s="813"/>
      <c r="CP305" s="818">
        <f t="shared" si="592"/>
        <v>19073.870000000003</v>
      </c>
      <c r="CQ305" s="818">
        <f t="shared" si="593"/>
        <v>19073.87</v>
      </c>
      <c r="CR305" s="818">
        <f>SUMIF($A$13:$A$293,$F$305,$CR$13:$CR$293)</f>
        <v>284.39999999999998</v>
      </c>
      <c r="CS305" s="818">
        <f>SUMIF($A$13:$A$293,$F$305,$CS$13:$CS$293)</f>
        <v>284.39999999999998</v>
      </c>
      <c r="CT305" s="818">
        <f t="shared" si="594"/>
        <v>4600</v>
      </c>
      <c r="CU305" s="818">
        <f>SUMIF($A$13:$A$293,$F$305,$CU$13:$CU$293)</f>
        <v>13905.07</v>
      </c>
      <c r="CV305" s="813"/>
      <c r="CW305" s="813"/>
      <c r="CX305" s="813"/>
      <c r="CY305" s="813"/>
      <c r="CZ305" s="813"/>
      <c r="DA305" s="813"/>
      <c r="DB305" s="813"/>
      <c r="DC305" s="813"/>
      <c r="DD305" s="813"/>
      <c r="DE305" s="813"/>
      <c r="DF305" s="818">
        <f>SUMIF($A$13:$A$293,$F$305,$DF$13:$DF$293)</f>
        <v>22507.1666</v>
      </c>
      <c r="DG305" s="813"/>
      <c r="DH305" s="821"/>
      <c r="DI305" s="813"/>
      <c r="DJ305" s="818">
        <f>SUMIF($A$13:$A$293,$F$305,$DJ$13:$DJ$293)</f>
        <v>335.6</v>
      </c>
      <c r="DK305" s="821"/>
      <c r="DL305" s="818">
        <f>SUMIF($A$13:$A$293,$F$305,$DL$13:$DL$293)</f>
        <v>335.6</v>
      </c>
      <c r="DM305" s="821"/>
      <c r="DN305" s="818">
        <f>SUMIF($A$13:$A$293,$F$305,$DN$13:$DN$293)</f>
        <v>4838</v>
      </c>
      <c r="DO305" s="818">
        <f>SUMIF($A$13:$A$293,$F$305,$DO$13:$DO$293)</f>
        <v>16997.9666</v>
      </c>
      <c r="DP305" s="821"/>
      <c r="DQ305" s="813"/>
      <c r="DR305" s="813"/>
      <c r="DS305" s="813"/>
      <c r="DT305" s="813"/>
      <c r="DU305" s="813"/>
      <c r="DV305" s="813"/>
      <c r="DW305" s="813"/>
      <c r="DX305" s="813"/>
      <c r="DY305" s="813"/>
      <c r="DZ305" s="813"/>
      <c r="EA305" s="813"/>
      <c r="EB305" s="813"/>
      <c r="EC305" s="813"/>
      <c r="ED305" s="813"/>
      <c r="EE305" s="813"/>
      <c r="EF305" s="813"/>
      <c r="EG305" s="813"/>
      <c r="EH305" s="818">
        <f>SUMIF($A$13:$A$293,$F$305,$EH$13:$EH$293)</f>
        <v>21868.23</v>
      </c>
      <c r="EI305" s="818">
        <f>SUMIF($A$13:$A$293,$F$305,$EI$13:$EI$293)</f>
        <v>0</v>
      </c>
      <c r="EJ305" s="818">
        <f>SUMIF($A$13:$A$293,$F$305,$EJ$13:$EJ$293)</f>
        <v>0</v>
      </c>
      <c r="EK305" s="818">
        <f>SUMIF($A$13:$A$293,$F$305,$EK$13:$EK$293)</f>
        <v>0</v>
      </c>
      <c r="EL305" s="818">
        <f>SUMIF($A$13:$A$293,$F$305,$EL$13:$EL$293)</f>
        <v>21868.23</v>
      </c>
      <c r="EM305" s="813"/>
      <c r="EN305" s="813"/>
      <c r="EO305" s="813"/>
      <c r="EP305" s="813"/>
      <c r="EQ305" s="813"/>
      <c r="ER305" s="813"/>
      <c r="ES305" s="813"/>
      <c r="ET305" s="813"/>
      <c r="EU305" s="813"/>
      <c r="EV305" s="813"/>
      <c r="EW305" s="813"/>
      <c r="EX305" s="813"/>
      <c r="EY305" s="813"/>
      <c r="EZ305" s="813"/>
      <c r="FA305" s="813"/>
      <c r="FB305" s="813"/>
      <c r="FC305" s="813"/>
      <c r="FD305" s="813"/>
      <c r="FE305" s="813"/>
      <c r="FF305" s="813"/>
      <c r="FG305" s="813"/>
      <c r="FH305" s="813"/>
      <c r="FI305" s="813"/>
      <c r="FJ305" s="813"/>
      <c r="FK305" s="813"/>
      <c r="FL305" s="813"/>
      <c r="FM305" s="813"/>
      <c r="FN305" s="813"/>
      <c r="FO305" s="813"/>
      <c r="FP305" s="813"/>
      <c r="FQ305" s="813"/>
      <c r="FR305" s="813"/>
      <c r="FS305" s="813"/>
      <c r="FT305" s="813"/>
      <c r="FU305" s="813"/>
      <c r="FV305" s="813"/>
      <c r="FW305" s="813"/>
      <c r="FX305" s="813"/>
      <c r="FY305" s="813"/>
      <c r="FZ305" s="813"/>
      <c r="GA305" s="813"/>
      <c r="GB305" s="813"/>
      <c r="GC305" s="813"/>
      <c r="GD305" s="813"/>
      <c r="GE305" s="813"/>
      <c r="GF305" s="813"/>
      <c r="GG305" s="813"/>
      <c r="GH305" s="813"/>
      <c r="GI305" s="813"/>
      <c r="GJ305" s="813"/>
      <c r="GK305" s="813"/>
      <c r="GL305" s="813"/>
      <c r="GM305" s="813"/>
      <c r="GN305" s="839"/>
      <c r="GO305" s="813"/>
      <c r="GP305" s="813"/>
      <c r="GQ305" s="813"/>
      <c r="GR305" s="521"/>
      <c r="HA305" s="533"/>
      <c r="HE305" s="534"/>
    </row>
    <row r="306" spans="1:213" s="520" customFormat="1" outlineLevel="1">
      <c r="B306" s="660"/>
      <c r="C306" s="660"/>
      <c r="D306" s="660"/>
      <c r="E306" s="660"/>
      <c r="F306" s="578" t="s">
        <v>388</v>
      </c>
      <c r="J306" s="811"/>
      <c r="K306" s="811"/>
      <c r="L306" s="813"/>
      <c r="M306" s="813"/>
      <c r="N306" s="813"/>
      <c r="O306" s="813"/>
      <c r="P306" s="811"/>
      <c r="Q306" s="811"/>
      <c r="R306" s="811"/>
      <c r="S306" s="811"/>
      <c r="T306" s="811"/>
      <c r="U306" s="813"/>
      <c r="V306" s="813"/>
      <c r="W306" s="813"/>
      <c r="X306" s="813"/>
      <c r="Y306" s="837"/>
      <c r="Z306" s="813"/>
      <c r="AA306" s="813"/>
      <c r="AB306" s="813"/>
      <c r="AC306" s="813"/>
      <c r="AD306" s="813"/>
      <c r="AE306" s="813"/>
      <c r="AF306" s="813"/>
      <c r="AG306" s="813"/>
      <c r="AH306" s="813"/>
      <c r="AI306" s="813"/>
      <c r="AJ306" s="813"/>
      <c r="AK306" s="813"/>
      <c r="AL306" s="813"/>
      <c r="AM306" s="813"/>
      <c r="AN306" s="813"/>
      <c r="AO306" s="813"/>
      <c r="AP306" s="813"/>
      <c r="AQ306" s="813"/>
      <c r="AR306" s="813"/>
      <c r="AS306" s="813"/>
      <c r="AT306" s="813"/>
      <c r="AU306" s="813"/>
      <c r="AV306" s="813"/>
      <c r="AW306" s="813"/>
      <c r="AX306" s="813"/>
      <c r="AY306" s="813"/>
      <c r="AZ306" s="813"/>
      <c r="BA306" s="813"/>
      <c r="BB306" s="813"/>
      <c r="BC306" s="813"/>
      <c r="BD306" s="813"/>
      <c r="BE306" s="813"/>
      <c r="BF306" s="813"/>
      <c r="BG306" s="813"/>
      <c r="BH306" s="813"/>
      <c r="BI306" s="813"/>
      <c r="BJ306" s="813"/>
      <c r="BK306" s="813"/>
      <c r="BL306" s="813"/>
      <c r="BM306" s="813"/>
      <c r="BN306" s="813"/>
      <c r="BO306" s="813"/>
      <c r="BP306" s="813"/>
      <c r="BQ306" s="813"/>
      <c r="BR306" s="813"/>
      <c r="BS306" s="813"/>
      <c r="BT306" s="813"/>
      <c r="BU306" s="818">
        <f>SUMIF($A$13:$A$293,$F$306,$BU$13:$BU$293)</f>
        <v>217701.01</v>
      </c>
      <c r="BV306" s="818">
        <f>SUMIF($A$13:$A$293,$F$306,$BV$13:$BV$293)</f>
        <v>16189</v>
      </c>
      <c r="BW306" s="818">
        <f>SUMIF($A$13:$A$293,$F$306,$BW$13:$BW$293)</f>
        <v>120076.01</v>
      </c>
      <c r="BX306" s="818">
        <f>SUMIF($A$13:$A$293,$F$306,$BX$13:$BX$293)</f>
        <v>56122</v>
      </c>
      <c r="BY306" s="818">
        <f>SUMIF($A$13:$A$293,$F$306,$BY$13:$BY$293)</f>
        <v>25314</v>
      </c>
      <c r="BZ306" s="818">
        <f>SUMIF($A$13:$A$293,$F$306,$BZ$13:$BZ$293)</f>
        <v>217701.01</v>
      </c>
      <c r="CA306" s="813"/>
      <c r="CB306" s="813"/>
      <c r="CC306" s="811"/>
      <c r="CD306" s="813"/>
      <c r="CE306" s="813"/>
      <c r="CF306" s="811"/>
      <c r="CG306" s="811"/>
      <c r="CH306" s="813"/>
      <c r="CI306" s="813"/>
      <c r="CJ306" s="813"/>
      <c r="CK306" s="813"/>
      <c r="CL306" s="813"/>
      <c r="CM306" s="813"/>
      <c r="CN306" s="813"/>
      <c r="CO306" s="813"/>
      <c r="CP306" s="818">
        <f t="shared" si="592"/>
        <v>93000.63</v>
      </c>
      <c r="CQ306" s="818">
        <f t="shared" si="593"/>
        <v>93000.63</v>
      </c>
      <c r="CR306" s="818">
        <f>SUMIF($A$13:$A$293,$F$306,$CR$13:$CR$293)</f>
        <v>0</v>
      </c>
      <c r="CS306" s="818">
        <f>SUMIF($A$13:$A$293,$F$306,$CS$13:$CS$293)</f>
        <v>5000</v>
      </c>
      <c r="CT306" s="818">
        <f t="shared" si="594"/>
        <v>43700</v>
      </c>
      <c r="CU306" s="818">
        <f>SUMIF($A$13:$A$293,$F$306,$CU$13:$CU$293)</f>
        <v>44300.63</v>
      </c>
      <c r="CV306" s="813"/>
      <c r="CW306" s="813"/>
      <c r="CX306" s="813"/>
      <c r="CY306" s="813"/>
      <c r="CZ306" s="813"/>
      <c r="DA306" s="813"/>
      <c r="DB306" s="813"/>
      <c r="DC306" s="813"/>
      <c r="DD306" s="813"/>
      <c r="DE306" s="813"/>
      <c r="DF306" s="818">
        <f>SUMIF($A$13:$A$293,$F$306,$DF$13:$DF$293)</f>
        <v>109740.74340000001</v>
      </c>
      <c r="DG306" s="813"/>
      <c r="DH306" s="821"/>
      <c r="DI306" s="813"/>
      <c r="DJ306" s="818">
        <f>SUMIF($A$13:$A$293,$F$306,$DJ$13:$DJ$293)</f>
        <v>0</v>
      </c>
      <c r="DK306" s="821"/>
      <c r="DL306" s="818">
        <f>SUMIF($A$13:$A$293,$F$306,$DL$13:$DL$293)</f>
        <v>16655.699999999997</v>
      </c>
      <c r="DM306" s="821"/>
      <c r="DN306" s="818">
        <f>SUMIF($A$13:$A$293,$F$306,$DN$13:$DN$293)</f>
        <v>45294.299999999996</v>
      </c>
      <c r="DO306" s="818">
        <f>SUMIF($A$13:$A$293,$F$306,$DO$13:$DO$293)</f>
        <v>47790.743400000007</v>
      </c>
      <c r="DP306" s="821"/>
      <c r="DQ306" s="813"/>
      <c r="DR306" s="813"/>
      <c r="DS306" s="813"/>
      <c r="DT306" s="813"/>
      <c r="DU306" s="813"/>
      <c r="DV306" s="813"/>
      <c r="DW306" s="813"/>
      <c r="DX306" s="813"/>
      <c r="DY306" s="813"/>
      <c r="DZ306" s="813"/>
      <c r="EA306" s="813"/>
      <c r="EB306" s="813"/>
      <c r="EC306" s="813"/>
      <c r="ED306" s="813"/>
      <c r="EE306" s="813"/>
      <c r="EF306" s="813"/>
      <c r="EG306" s="813"/>
      <c r="EH306" s="818">
        <f>SUMIF($A$13:$A$293,$F$306,$EH$13:$EH$293)</f>
        <v>23680</v>
      </c>
      <c r="EI306" s="818">
        <f>SUMIF($A$13:$A$293,$F$306,$EI$13:$EI$293)</f>
        <v>700</v>
      </c>
      <c r="EJ306" s="818">
        <f>SUMIF($A$13:$A$293,$F$306,$EJ$13:$EJ$293)</f>
        <v>0</v>
      </c>
      <c r="EK306" s="818">
        <f>SUMIF($A$13:$A$293,$F$306,$EK$13:$EK$293)</f>
        <v>0</v>
      </c>
      <c r="EL306" s="818">
        <f>SUMIF($A$13:$A$293,$F$306,$EL$13:$EL$293)</f>
        <v>22980</v>
      </c>
      <c r="EM306" s="813"/>
      <c r="EN306" s="813"/>
      <c r="EO306" s="813"/>
      <c r="EP306" s="813"/>
      <c r="EQ306" s="813"/>
      <c r="ER306" s="813"/>
      <c r="ES306" s="813"/>
      <c r="ET306" s="813"/>
      <c r="EU306" s="813"/>
      <c r="EV306" s="813"/>
      <c r="EW306" s="813"/>
      <c r="EX306" s="813"/>
      <c r="EY306" s="813"/>
      <c r="EZ306" s="813"/>
      <c r="FA306" s="813"/>
      <c r="FB306" s="813"/>
      <c r="FC306" s="813"/>
      <c r="FD306" s="813"/>
      <c r="FE306" s="813"/>
      <c r="FF306" s="813"/>
      <c r="FG306" s="813"/>
      <c r="FH306" s="813"/>
      <c r="FI306" s="813"/>
      <c r="FJ306" s="813"/>
      <c r="FK306" s="813"/>
      <c r="FL306" s="813"/>
      <c r="FM306" s="813"/>
      <c r="FN306" s="813"/>
      <c r="FO306" s="813"/>
      <c r="FP306" s="813"/>
      <c r="FQ306" s="813"/>
      <c r="FR306" s="813"/>
      <c r="FS306" s="813"/>
      <c r="FT306" s="813"/>
      <c r="FU306" s="813"/>
      <c r="FV306" s="813"/>
      <c r="FW306" s="813"/>
      <c r="FX306" s="813"/>
      <c r="FY306" s="813"/>
      <c r="FZ306" s="813"/>
      <c r="GA306" s="813"/>
      <c r="GB306" s="813"/>
      <c r="GC306" s="813"/>
      <c r="GD306" s="813"/>
      <c r="GE306" s="813"/>
      <c r="GF306" s="813"/>
      <c r="GG306" s="813"/>
      <c r="GH306" s="813"/>
      <c r="GI306" s="813"/>
      <c r="GJ306" s="813"/>
      <c r="GK306" s="813"/>
      <c r="GL306" s="813"/>
      <c r="GM306" s="813"/>
      <c r="GN306" s="839"/>
      <c r="GO306" s="813"/>
      <c r="GP306" s="813"/>
      <c r="GQ306" s="813"/>
      <c r="GR306" s="521"/>
      <c r="HA306" s="533"/>
      <c r="HE306" s="534"/>
    </row>
    <row r="307" spans="1:213" s="520" customFormat="1" outlineLevel="1">
      <c r="B307" s="660"/>
      <c r="C307" s="660"/>
      <c r="D307" s="660"/>
      <c r="E307" s="660"/>
      <c r="F307" s="578" t="s">
        <v>389</v>
      </c>
      <c r="J307" s="811"/>
      <c r="K307" s="811"/>
      <c r="L307" s="813"/>
      <c r="M307" s="813"/>
      <c r="N307" s="813"/>
      <c r="O307" s="813"/>
      <c r="P307" s="811"/>
      <c r="Q307" s="811"/>
      <c r="R307" s="811"/>
      <c r="S307" s="811"/>
      <c r="T307" s="811"/>
      <c r="U307" s="813"/>
      <c r="V307" s="813"/>
      <c r="W307" s="813"/>
      <c r="X307" s="813"/>
      <c r="Y307" s="837"/>
      <c r="Z307" s="813"/>
      <c r="AA307" s="813"/>
      <c r="AB307" s="813"/>
      <c r="AC307" s="813"/>
      <c r="AD307" s="813"/>
      <c r="AE307" s="813"/>
      <c r="AF307" s="813"/>
      <c r="AG307" s="813"/>
      <c r="AH307" s="813"/>
      <c r="AI307" s="813"/>
      <c r="AJ307" s="813"/>
      <c r="AK307" s="813"/>
      <c r="AL307" s="813"/>
      <c r="AM307" s="813"/>
      <c r="AN307" s="813"/>
      <c r="AO307" s="813"/>
      <c r="AP307" s="813"/>
      <c r="AQ307" s="813"/>
      <c r="AR307" s="818"/>
      <c r="AS307" s="818"/>
      <c r="AT307" s="818"/>
      <c r="AU307" s="818"/>
      <c r="AV307" s="818"/>
      <c r="AW307" s="818"/>
      <c r="AX307" s="818"/>
      <c r="AY307" s="818"/>
      <c r="AZ307" s="818"/>
      <c r="BA307" s="818"/>
      <c r="BB307" s="818"/>
      <c r="BC307" s="818"/>
      <c r="BD307" s="818"/>
      <c r="BE307" s="818"/>
      <c r="BF307" s="818"/>
      <c r="BG307" s="818"/>
      <c r="BH307" s="818"/>
      <c r="BI307" s="818"/>
      <c r="BJ307" s="818"/>
      <c r="BK307" s="818"/>
      <c r="BL307" s="818"/>
      <c r="BM307" s="818"/>
      <c r="BN307" s="818"/>
      <c r="BO307" s="818"/>
      <c r="BP307" s="818"/>
      <c r="BQ307" s="818"/>
      <c r="BR307" s="818"/>
      <c r="BS307" s="818"/>
      <c r="BT307" s="818"/>
      <c r="BU307" s="818">
        <f>SUMIF($A$13:$A$293,$F$307,$BU$13:$BU$293)</f>
        <v>599279</v>
      </c>
      <c r="BV307" s="818">
        <f>SUMIF($A$13:$A$293,$F$307,$BV$13:$BV$293)</f>
        <v>37326</v>
      </c>
      <c r="BW307" s="818">
        <f>SUMIF($A$13:$A$293,$F$307,$BW$13:$BW$293)</f>
        <v>78207</v>
      </c>
      <c r="BX307" s="818">
        <f>SUMIF($A$13:$A$293,$F$307,$BX$13:$BX$293)</f>
        <v>325434</v>
      </c>
      <c r="BY307" s="818">
        <f>SUMIF($A$13:$A$293,$F$307,$BY$13:$BY$293)</f>
        <v>158312</v>
      </c>
      <c r="BZ307" s="818">
        <f>SUMIF($A$13:$A$293,$F$307,$BZ$13:$BZ$293)</f>
        <v>599279</v>
      </c>
      <c r="CA307" s="818"/>
      <c r="CB307" s="818"/>
      <c r="CC307" s="809"/>
      <c r="CD307" s="818"/>
      <c r="CE307" s="818"/>
      <c r="CF307" s="809"/>
      <c r="CG307" s="809"/>
      <c r="CH307" s="818"/>
      <c r="CI307" s="818"/>
      <c r="CJ307" s="838"/>
      <c r="CK307" s="838"/>
      <c r="CL307" s="818"/>
      <c r="CM307" s="818"/>
      <c r="CN307" s="818"/>
      <c r="CO307" s="813"/>
      <c r="CP307" s="818">
        <f t="shared" si="592"/>
        <v>140768</v>
      </c>
      <c r="CQ307" s="818">
        <f t="shared" si="593"/>
        <v>140768</v>
      </c>
      <c r="CR307" s="818">
        <f>SUMIF($A$13:$A$293,$F$307,$CR$13:$CR$293)</f>
        <v>10000</v>
      </c>
      <c r="CS307" s="818">
        <f>SUMIF($A$13:$A$293,$F$307,$CS$13:$CS$293)</f>
        <v>50611.7</v>
      </c>
      <c r="CT307" s="818">
        <f t="shared" si="594"/>
        <v>38500</v>
      </c>
      <c r="CU307" s="818">
        <f>SUMIF($A$13:$A$293,$F$307,$CU$13:$CU$293)</f>
        <v>41656.300000000003</v>
      </c>
      <c r="CV307" s="813"/>
      <c r="CW307" s="813"/>
      <c r="CX307" s="813"/>
      <c r="CY307" s="818"/>
      <c r="CZ307" s="813"/>
      <c r="DA307" s="813"/>
      <c r="DB307" s="813"/>
      <c r="DC307" s="813"/>
      <c r="DD307" s="813"/>
      <c r="DE307" s="813"/>
      <c r="DF307" s="818">
        <f>SUMIF($A$13:$A$293,$F$307,$DF$13:$DF$293)</f>
        <v>166106.23999999999</v>
      </c>
      <c r="DG307" s="813"/>
      <c r="DH307" s="821"/>
      <c r="DI307" s="813"/>
      <c r="DJ307" s="818">
        <f>SUMIF($A$13:$A$293,$F$307,$DJ$13:$DJ$293)</f>
        <v>11800</v>
      </c>
      <c r="DK307" s="821"/>
      <c r="DL307" s="818">
        <f>SUMIF($A$13:$A$293,$F$307,$DL$13:$DL$293)</f>
        <v>59721.805999999997</v>
      </c>
      <c r="DM307" s="821"/>
      <c r="DN307" s="818">
        <f>SUMIF($A$13:$A$293,$F$307,$DN$13:$DN$293)</f>
        <v>45430</v>
      </c>
      <c r="DO307" s="818">
        <f>SUMIF($A$13:$A$293,$F$307,$DO$13:$DO$293)</f>
        <v>49154.434000000001</v>
      </c>
      <c r="DP307" s="821"/>
      <c r="DQ307" s="813"/>
      <c r="DR307" s="813"/>
      <c r="DS307" s="813"/>
      <c r="DT307" s="813"/>
      <c r="DU307" s="813"/>
      <c r="DV307" s="813"/>
      <c r="DW307" s="813"/>
      <c r="DX307" s="813"/>
      <c r="DY307" s="813"/>
      <c r="DZ307" s="813"/>
      <c r="EA307" s="813"/>
      <c r="EB307" s="813"/>
      <c r="EC307" s="813"/>
      <c r="ED307" s="813"/>
      <c r="EE307" s="813"/>
      <c r="EF307" s="813"/>
      <c r="EG307" s="813"/>
      <c r="EH307" s="818">
        <f>SUMIF($A$13:$A$293,$F$307,$EH$13:$EH$293)</f>
        <v>549279</v>
      </c>
      <c r="EI307" s="818">
        <f>SUMIF($A$13:$A$293,$F$307,$EI$13:$EI$293)</f>
        <v>346991</v>
      </c>
      <c r="EJ307" s="818">
        <f>SUMIF($A$13:$A$293,$F$307,$EJ$13:$EJ$293)</f>
        <v>0</v>
      </c>
      <c r="EK307" s="818">
        <f>SUMIF($A$13:$A$293,$F$307,$EK$13:$EK$293)</f>
        <v>0</v>
      </c>
      <c r="EL307" s="818">
        <f>SUMIF($A$13:$A$293,$F$307,$EL$13:$EL$293)</f>
        <v>202288</v>
      </c>
      <c r="EM307" s="813"/>
      <c r="EN307" s="813"/>
      <c r="EO307" s="813"/>
      <c r="EP307" s="813"/>
      <c r="EQ307" s="813"/>
      <c r="ER307" s="813"/>
      <c r="ES307" s="813"/>
      <c r="ET307" s="813"/>
      <c r="EU307" s="813"/>
      <c r="EV307" s="813"/>
      <c r="EW307" s="813"/>
      <c r="EX307" s="813"/>
      <c r="EY307" s="813"/>
      <c r="EZ307" s="813"/>
      <c r="FA307" s="813"/>
      <c r="FB307" s="813"/>
      <c r="FC307" s="813"/>
      <c r="FD307" s="813"/>
      <c r="FE307" s="813"/>
      <c r="FF307" s="813"/>
      <c r="FG307" s="813"/>
      <c r="FH307" s="813"/>
      <c r="FI307" s="813"/>
      <c r="FJ307" s="813"/>
      <c r="FK307" s="813"/>
      <c r="FL307" s="813"/>
      <c r="FM307" s="813"/>
      <c r="FN307" s="813"/>
      <c r="FO307" s="813"/>
      <c r="FP307" s="813"/>
      <c r="FQ307" s="813"/>
      <c r="FR307" s="813"/>
      <c r="FS307" s="813"/>
      <c r="FT307" s="813"/>
      <c r="FU307" s="813"/>
      <c r="FV307" s="813"/>
      <c r="FW307" s="813"/>
      <c r="FX307" s="813"/>
      <c r="FY307" s="813"/>
      <c r="FZ307" s="813"/>
      <c r="GA307" s="813"/>
      <c r="GB307" s="813"/>
      <c r="GC307" s="813"/>
      <c r="GD307" s="813"/>
      <c r="GE307" s="813"/>
      <c r="GF307" s="813"/>
      <c r="GG307" s="813"/>
      <c r="GH307" s="813"/>
      <c r="GI307" s="813"/>
      <c r="GJ307" s="813"/>
      <c r="GK307" s="813"/>
      <c r="GL307" s="813"/>
      <c r="GM307" s="813"/>
      <c r="GN307" s="839"/>
      <c r="GO307" s="813"/>
      <c r="GP307" s="813"/>
      <c r="GQ307" s="813"/>
      <c r="GR307" s="521"/>
      <c r="HA307" s="533"/>
      <c r="HE307" s="534"/>
    </row>
    <row r="308" spans="1:213" s="520" customFormat="1" outlineLevel="1">
      <c r="B308" s="660"/>
      <c r="C308" s="660"/>
      <c r="D308" s="660"/>
      <c r="E308" s="660"/>
      <c r="F308" s="578" t="s">
        <v>386</v>
      </c>
      <c r="J308" s="811"/>
      <c r="K308" s="811"/>
      <c r="L308" s="813"/>
      <c r="M308" s="813"/>
      <c r="N308" s="813"/>
      <c r="O308" s="813"/>
      <c r="P308" s="811"/>
      <c r="Q308" s="811"/>
      <c r="R308" s="811"/>
      <c r="S308" s="811"/>
      <c r="T308" s="811"/>
      <c r="U308" s="813"/>
      <c r="V308" s="813"/>
      <c r="W308" s="813"/>
      <c r="X308" s="813"/>
      <c r="Y308" s="837"/>
      <c r="Z308" s="813"/>
      <c r="AA308" s="813"/>
      <c r="AB308" s="813"/>
      <c r="AC308" s="813"/>
      <c r="AD308" s="813"/>
      <c r="AE308" s="813"/>
      <c r="AF308" s="813"/>
      <c r="AG308" s="813"/>
      <c r="AH308" s="813"/>
      <c r="AI308" s="813"/>
      <c r="AJ308" s="813"/>
      <c r="AK308" s="813"/>
      <c r="AL308" s="813"/>
      <c r="AM308" s="813"/>
      <c r="AN308" s="813"/>
      <c r="AO308" s="813"/>
      <c r="AP308" s="813"/>
      <c r="AQ308" s="813"/>
      <c r="AR308" s="818"/>
      <c r="AS308" s="818"/>
      <c r="AT308" s="818"/>
      <c r="AU308" s="818"/>
      <c r="AV308" s="818"/>
      <c r="AW308" s="818"/>
      <c r="AX308" s="818"/>
      <c r="AY308" s="818"/>
      <c r="AZ308" s="818"/>
      <c r="BA308" s="818"/>
      <c r="BB308" s="818"/>
      <c r="BC308" s="818"/>
      <c r="BD308" s="818"/>
      <c r="BE308" s="818"/>
      <c r="BF308" s="818"/>
      <c r="BG308" s="818"/>
      <c r="BH308" s="818"/>
      <c r="BI308" s="818"/>
      <c r="BJ308" s="818"/>
      <c r="BK308" s="818"/>
      <c r="BL308" s="818"/>
      <c r="BM308" s="818"/>
      <c r="BN308" s="818"/>
      <c r="BO308" s="818"/>
      <c r="BP308" s="818"/>
      <c r="BQ308" s="818"/>
      <c r="BR308" s="818"/>
      <c r="BS308" s="818"/>
      <c r="BT308" s="818"/>
      <c r="BU308" s="818">
        <f>SUMIF($A$13:$A$293,$F$308,$BU$13:$BU$293)</f>
        <v>22497752.994466286</v>
      </c>
      <c r="BV308" s="818">
        <f>SUMIF($A$13:$A$293,$F$308,$BV$13:$BV$293)</f>
        <v>1724170.8293932991</v>
      </c>
      <c r="BW308" s="818">
        <f>SUMIF($A$13:$A$293,$F$308,$BW$13:$BW$293)</f>
        <v>5565182.7100034328</v>
      </c>
      <c r="BX308" s="818">
        <f>SUMIF($A$13:$A$293,$F$308,$BX$13:$BX$293)</f>
        <v>13932376.584157223</v>
      </c>
      <c r="BY308" s="818">
        <f>SUMIF($A$13:$A$293,$F$308,$BY$13:$BY$293)</f>
        <v>1276022.8709123323</v>
      </c>
      <c r="BZ308" s="818">
        <f>SUMIF($A$13:$A$293,$F$308,$BZ$13:$BZ$293)</f>
        <v>22181427.538364597</v>
      </c>
      <c r="CA308" s="818"/>
      <c r="CB308" s="818"/>
      <c r="CC308" s="809"/>
      <c r="CD308" s="818"/>
      <c r="CE308" s="818"/>
      <c r="CF308" s="809"/>
      <c r="CG308" s="809"/>
      <c r="CH308" s="818"/>
      <c r="CI308" s="818"/>
      <c r="CJ308" s="838"/>
      <c r="CK308" s="838"/>
      <c r="CL308" s="818"/>
      <c r="CM308" s="818"/>
      <c r="CN308" s="818"/>
      <c r="CO308" s="813"/>
      <c r="CP308" s="818">
        <f t="shared" si="592"/>
        <v>6906178.1681342572</v>
      </c>
      <c r="CQ308" s="818">
        <f t="shared" si="593"/>
        <v>6906178.1681342572</v>
      </c>
      <c r="CR308" s="818">
        <f>SUMIF($A$13:$A$293,$F$308,$CR$13:$CR$293)</f>
        <v>34425.964067796645</v>
      </c>
      <c r="CS308" s="818">
        <f>SUMIF($A$13:$A$293,$F$308,$CS$13:$CS$293)</f>
        <v>1208155.359566435</v>
      </c>
      <c r="CT308" s="818">
        <f t="shared" si="594"/>
        <v>2366815.1108632218</v>
      </c>
      <c r="CU308" s="818">
        <f>SUMIF($A$13:$A$293,$F$308,$CU$13:$CU$293)</f>
        <v>3296781.7336368044</v>
      </c>
      <c r="CV308" s="813"/>
      <c r="CW308" s="813"/>
      <c r="CX308" s="813"/>
      <c r="CY308" s="818"/>
      <c r="CZ308" s="813"/>
      <c r="DA308" s="813"/>
      <c r="DB308" s="813"/>
      <c r="DC308" s="813"/>
      <c r="DD308" s="813"/>
      <c r="DE308" s="813"/>
      <c r="DF308" s="818">
        <f>SUMIF($A$13:$A$293,$F$308,$DF$13:$DF$293)</f>
        <v>6830054.3700454319</v>
      </c>
      <c r="DG308" s="813"/>
      <c r="DH308" s="821"/>
      <c r="DI308" s="813"/>
      <c r="DJ308" s="818">
        <f>SUMIF($A$13:$A$293,$F$308,$DJ$13:$DJ$293)</f>
        <v>239639.39423738551</v>
      </c>
      <c r="DK308" s="821"/>
      <c r="DL308" s="818">
        <f>SUMIF($A$13:$A$293,$F$308,$DL$13:$DL$293)</f>
        <v>1213301.124793818</v>
      </c>
      <c r="DM308" s="821"/>
      <c r="DN308" s="818">
        <f>SUMIF($A$13:$A$293,$F$308,$DN$13:$DN$293)</f>
        <v>2064986.3024441679</v>
      </c>
      <c r="DO308" s="818">
        <f>SUMIF($A$13:$A$293,$F$308,$DO$13:$DO$293)</f>
        <v>3312127.5485700616</v>
      </c>
      <c r="DP308" s="821"/>
      <c r="DQ308" s="813"/>
      <c r="DR308" s="813"/>
      <c r="DS308" s="813"/>
      <c r="DT308" s="813"/>
      <c r="DU308" s="813"/>
      <c r="DV308" s="813"/>
      <c r="DW308" s="813"/>
      <c r="DX308" s="813"/>
      <c r="DY308" s="813"/>
      <c r="DZ308" s="813"/>
      <c r="EA308" s="813"/>
      <c r="EB308" s="813"/>
      <c r="EC308" s="813"/>
      <c r="ED308" s="813"/>
      <c r="EE308" s="813"/>
      <c r="EF308" s="813"/>
      <c r="EG308" s="813"/>
      <c r="EH308" s="818">
        <f>SUMIF($A$13:$A$293,$F$308,$EH$13:$EH$293)</f>
        <v>6056423.8327410677</v>
      </c>
      <c r="EI308" s="818">
        <f>SUMIF($A$13:$A$293,$F$308,$EI$13:$EI$293)</f>
        <v>3581317.2161707967</v>
      </c>
      <c r="EJ308" s="818">
        <f>SUMIF($A$13:$A$293,$F$308,$EJ$13:$EJ$293)</f>
        <v>31563.913789830513</v>
      </c>
      <c r="EK308" s="818">
        <f>SUMIF($A$13:$A$293,$F$308,$EK$13:$EK$293)</f>
        <v>0</v>
      </c>
      <c r="EL308" s="818">
        <f>SUMIF($A$13:$A$293,$F$308,$EL$13:$EL$293)</f>
        <v>2443542.7027804395</v>
      </c>
      <c r="EM308" s="813"/>
      <c r="EN308" s="813"/>
      <c r="EO308" s="813"/>
      <c r="EP308" s="813"/>
      <c r="EQ308" s="813"/>
      <c r="ER308" s="813"/>
      <c r="ES308" s="813"/>
      <c r="ET308" s="813"/>
      <c r="EU308" s="813"/>
      <c r="EV308" s="813"/>
      <c r="EW308" s="813"/>
      <c r="EX308" s="813"/>
      <c r="EY308" s="813"/>
      <c r="EZ308" s="813"/>
      <c r="FA308" s="813"/>
      <c r="FB308" s="813"/>
      <c r="FC308" s="813"/>
      <c r="FD308" s="813"/>
      <c r="FE308" s="813"/>
      <c r="FF308" s="813"/>
      <c r="FG308" s="813"/>
      <c r="FH308" s="813"/>
      <c r="FI308" s="813"/>
      <c r="FJ308" s="813"/>
      <c r="FK308" s="813"/>
      <c r="FL308" s="813"/>
      <c r="FM308" s="813"/>
      <c r="FN308" s="813"/>
      <c r="FO308" s="813"/>
      <c r="FP308" s="813"/>
      <c r="FQ308" s="813"/>
      <c r="FR308" s="813"/>
      <c r="FS308" s="813"/>
      <c r="FT308" s="813"/>
      <c r="FU308" s="813"/>
      <c r="FV308" s="813"/>
      <c r="FW308" s="813"/>
      <c r="FX308" s="813"/>
      <c r="FY308" s="813"/>
      <c r="FZ308" s="813"/>
      <c r="GA308" s="813"/>
      <c r="GB308" s="813"/>
      <c r="GC308" s="813"/>
      <c r="GD308" s="813"/>
      <c r="GE308" s="813"/>
      <c r="GF308" s="813"/>
      <c r="GG308" s="813"/>
      <c r="GH308" s="813"/>
      <c r="GI308" s="813"/>
      <c r="GJ308" s="813"/>
      <c r="GK308" s="813"/>
      <c r="GL308" s="813"/>
      <c r="GM308" s="813"/>
      <c r="GN308" s="839"/>
      <c r="GO308" s="813"/>
      <c r="GP308" s="813"/>
      <c r="GQ308" s="813"/>
      <c r="GR308" s="521"/>
      <c r="HA308" s="533"/>
      <c r="HE308" s="534"/>
    </row>
    <row r="309" spans="1:213" s="520" customFormat="1" outlineLevel="1">
      <c r="B309" s="660"/>
      <c r="C309" s="660"/>
      <c r="D309" s="660"/>
      <c r="E309" s="660"/>
      <c r="F309" s="578" t="s">
        <v>392</v>
      </c>
      <c r="J309" s="811"/>
      <c r="K309" s="811"/>
      <c r="L309" s="813"/>
      <c r="M309" s="813"/>
      <c r="N309" s="813"/>
      <c r="O309" s="813"/>
      <c r="P309" s="811"/>
      <c r="Q309" s="811"/>
      <c r="R309" s="811"/>
      <c r="S309" s="811"/>
      <c r="T309" s="811"/>
      <c r="U309" s="813"/>
      <c r="V309" s="813"/>
      <c r="W309" s="813"/>
      <c r="X309" s="813"/>
      <c r="Y309" s="837"/>
      <c r="Z309" s="813"/>
      <c r="AA309" s="813"/>
      <c r="AB309" s="813"/>
      <c r="AC309" s="813"/>
      <c r="AD309" s="813"/>
      <c r="AE309" s="813"/>
      <c r="AF309" s="813"/>
      <c r="AG309" s="813"/>
      <c r="AH309" s="813"/>
      <c r="AI309" s="813"/>
      <c r="AJ309" s="813"/>
      <c r="AK309" s="813"/>
      <c r="AL309" s="813"/>
      <c r="AM309" s="813"/>
      <c r="AN309" s="813"/>
      <c r="AO309" s="813"/>
      <c r="AP309" s="813"/>
      <c r="AQ309" s="813"/>
      <c r="AR309" s="818"/>
      <c r="AS309" s="818"/>
      <c r="AT309" s="818"/>
      <c r="AU309" s="818"/>
      <c r="AV309" s="818"/>
      <c r="AW309" s="818"/>
      <c r="AX309" s="818"/>
      <c r="AY309" s="818"/>
      <c r="AZ309" s="818"/>
      <c r="BA309" s="818"/>
      <c r="BB309" s="818"/>
      <c r="BC309" s="818"/>
      <c r="BD309" s="818"/>
      <c r="BE309" s="818"/>
      <c r="BF309" s="818"/>
      <c r="BG309" s="818"/>
      <c r="BH309" s="818"/>
      <c r="BI309" s="818"/>
      <c r="BJ309" s="818"/>
      <c r="BK309" s="818"/>
      <c r="BL309" s="818"/>
      <c r="BM309" s="818"/>
      <c r="BN309" s="818"/>
      <c r="BO309" s="818"/>
      <c r="BP309" s="818"/>
      <c r="BQ309" s="818"/>
      <c r="BR309" s="818"/>
      <c r="BS309" s="818"/>
      <c r="BT309" s="818"/>
      <c r="BU309" s="818">
        <f>SUMIF($A$13:$A$293,$F$309,$BU$13:$BU$293)</f>
        <v>20717.84</v>
      </c>
      <c r="BV309" s="818">
        <f>SUMIF($A$13:$A$293,$F$309,$BV$13:$BV$293)</f>
        <v>1388.08</v>
      </c>
      <c r="BW309" s="818">
        <f>SUMIF($A$13:$A$293,$F$309,$BW$13:$BW$293)</f>
        <v>5335.4</v>
      </c>
      <c r="BX309" s="818">
        <f>SUMIF($A$13:$A$293,$F$309,$BX$13:$BX$293)</f>
        <v>12743.95</v>
      </c>
      <c r="BY309" s="818">
        <f>SUMIF($A$13:$A$293,$F$309,$BY$13:$BY$293)</f>
        <v>1250.4100000000001</v>
      </c>
      <c r="BZ309" s="818">
        <f>SUMIF($A$13:$A$293,$F$309,$BZ$13:$BZ$293)</f>
        <v>20717.84</v>
      </c>
      <c r="CA309" s="818"/>
      <c r="CB309" s="818"/>
      <c r="CC309" s="809"/>
      <c r="CD309" s="818"/>
      <c r="CE309" s="818"/>
      <c r="CF309" s="809"/>
      <c r="CG309" s="809"/>
      <c r="CH309" s="818"/>
      <c r="CI309" s="818"/>
      <c r="CJ309" s="838"/>
      <c r="CK309" s="838"/>
      <c r="CL309" s="818"/>
      <c r="CM309" s="818"/>
      <c r="CN309" s="818"/>
      <c r="CO309" s="813"/>
      <c r="CP309" s="818">
        <f t="shared" si="592"/>
        <v>19329.84</v>
      </c>
      <c r="CQ309" s="818">
        <f t="shared" si="593"/>
        <v>19329.84</v>
      </c>
      <c r="CR309" s="818">
        <f>SUMIF($A$13:$A$293,$F$309,$CR$13:$CR$293)</f>
        <v>55</v>
      </c>
      <c r="CS309" s="818">
        <f>SUMIF($A$13:$A$293,$F$309,$CS$13:$CS$293)</f>
        <v>1860</v>
      </c>
      <c r="CT309" s="818">
        <f t="shared" si="594"/>
        <v>6431.58</v>
      </c>
      <c r="CU309" s="818">
        <f>SUMIF($A$13:$A$293,$F$309,$CU$13:$CU$293)</f>
        <v>10983.26</v>
      </c>
      <c r="CV309" s="813"/>
      <c r="CW309" s="813"/>
      <c r="CX309" s="813"/>
      <c r="CY309" s="818"/>
      <c r="CZ309" s="813"/>
      <c r="DA309" s="813"/>
      <c r="DB309" s="813"/>
      <c r="DC309" s="813"/>
      <c r="DD309" s="813"/>
      <c r="DE309" s="813"/>
      <c r="DF309" s="818">
        <f>SUMIF($A$13:$A$293,$F$309,$DF$13:$DF$293)</f>
        <v>22809.211199999998</v>
      </c>
      <c r="DG309" s="813"/>
      <c r="DH309" s="821"/>
      <c r="DI309" s="813"/>
      <c r="DJ309" s="818">
        <f>SUMIF($A$13:$A$293,$F$309,$DJ$13:$DJ$293)</f>
        <v>64.899999999999991</v>
      </c>
      <c r="DK309" s="821"/>
      <c r="DL309" s="818">
        <f>SUMIF($A$13:$A$293,$F$309,$DL$13:$DL$293)</f>
        <v>2194.8000000000002</v>
      </c>
      <c r="DM309" s="821"/>
      <c r="DN309" s="818">
        <f>SUMIF($A$13:$A$293,$F$309,$DN$13:$DN$293)</f>
        <v>7589.2644</v>
      </c>
      <c r="DO309" s="818">
        <f>SUMIF($A$13:$A$293,$F$309,$DO$13:$DO$293)</f>
        <v>12960.246799999999</v>
      </c>
      <c r="DP309" s="821"/>
      <c r="DQ309" s="813"/>
      <c r="DR309" s="813"/>
      <c r="DS309" s="813"/>
      <c r="DT309" s="813"/>
      <c r="DU309" s="813"/>
      <c r="DV309" s="813"/>
      <c r="DW309" s="813"/>
      <c r="DX309" s="813"/>
      <c r="DY309" s="813"/>
      <c r="DZ309" s="813"/>
      <c r="EA309" s="813"/>
      <c r="EB309" s="813"/>
      <c r="EC309" s="813"/>
      <c r="ED309" s="813"/>
      <c r="EE309" s="813"/>
      <c r="EF309" s="813"/>
      <c r="EG309" s="813"/>
      <c r="EH309" s="818">
        <f>SUMIF($A$13:$A$293,$F$309,$EH$13:$EH$293)</f>
        <v>20717.84</v>
      </c>
      <c r="EI309" s="818">
        <f>SUMIF($A$13:$A$293,$F$309,$EI$13:$EI$293)</f>
        <v>0</v>
      </c>
      <c r="EJ309" s="818">
        <f>SUMIF($A$13:$A$293,$F$309,$EJ$13:$EJ$293)</f>
        <v>2100</v>
      </c>
      <c r="EK309" s="818">
        <f>SUMIF($A$13:$A$293,$F$309,$EK$13:$EK$293)</f>
        <v>1889.58</v>
      </c>
      <c r="EL309" s="818">
        <f>SUMIF($A$13:$A$293,$F$309,$EL$13:$EL$293)</f>
        <v>16728.260000000002</v>
      </c>
      <c r="EM309" s="813"/>
      <c r="EN309" s="813"/>
      <c r="EO309" s="813"/>
      <c r="EP309" s="813"/>
      <c r="EQ309" s="813"/>
      <c r="ER309" s="813"/>
      <c r="ES309" s="813"/>
      <c r="ET309" s="813"/>
      <c r="EU309" s="813"/>
      <c r="EV309" s="813"/>
      <c r="EW309" s="813"/>
      <c r="EX309" s="813"/>
      <c r="EY309" s="813"/>
      <c r="EZ309" s="813"/>
      <c r="FA309" s="813"/>
      <c r="FB309" s="813"/>
      <c r="FC309" s="813"/>
      <c r="FD309" s="813"/>
      <c r="FE309" s="813"/>
      <c r="FF309" s="813"/>
      <c r="FG309" s="813"/>
      <c r="FH309" s="813"/>
      <c r="FI309" s="813"/>
      <c r="FJ309" s="813"/>
      <c r="FK309" s="813"/>
      <c r="FL309" s="813"/>
      <c r="FM309" s="813"/>
      <c r="FN309" s="813"/>
      <c r="FO309" s="813"/>
      <c r="FP309" s="813"/>
      <c r="FQ309" s="813"/>
      <c r="FR309" s="813"/>
      <c r="FS309" s="813"/>
      <c r="FT309" s="813"/>
      <c r="FU309" s="813"/>
      <c r="FV309" s="813"/>
      <c r="FW309" s="813"/>
      <c r="FX309" s="813"/>
      <c r="FY309" s="813"/>
      <c r="FZ309" s="813"/>
      <c r="GA309" s="813"/>
      <c r="GB309" s="813"/>
      <c r="GC309" s="813"/>
      <c r="GD309" s="813"/>
      <c r="GE309" s="813"/>
      <c r="GF309" s="813"/>
      <c r="GG309" s="813"/>
      <c r="GH309" s="813"/>
      <c r="GI309" s="813"/>
      <c r="GJ309" s="813"/>
      <c r="GK309" s="813"/>
      <c r="GL309" s="813"/>
      <c r="GM309" s="813"/>
      <c r="GN309" s="839"/>
      <c r="GO309" s="813"/>
      <c r="GP309" s="813"/>
      <c r="GQ309" s="813"/>
      <c r="GR309" s="521"/>
      <c r="HA309" s="533"/>
      <c r="HE309" s="534"/>
    </row>
    <row r="310" spans="1:213" s="520" customFormat="1" outlineLevel="1">
      <c r="B310" s="660"/>
      <c r="C310" s="660"/>
      <c r="D310" s="660"/>
      <c r="E310" s="660"/>
      <c r="F310" s="578" t="s">
        <v>394</v>
      </c>
      <c r="J310" s="811"/>
      <c r="K310" s="811"/>
      <c r="L310" s="813"/>
      <c r="M310" s="813"/>
      <c r="N310" s="813"/>
      <c r="O310" s="813"/>
      <c r="P310" s="811"/>
      <c r="Q310" s="811"/>
      <c r="R310" s="811"/>
      <c r="S310" s="811"/>
      <c r="T310" s="811"/>
      <c r="U310" s="813"/>
      <c r="V310" s="813"/>
      <c r="W310" s="813"/>
      <c r="X310" s="813"/>
      <c r="Y310" s="837"/>
      <c r="Z310" s="813"/>
      <c r="AA310" s="813"/>
      <c r="AB310" s="813"/>
      <c r="AC310" s="813"/>
      <c r="AD310" s="813"/>
      <c r="AE310" s="813"/>
      <c r="AF310" s="813"/>
      <c r="AG310" s="813"/>
      <c r="AH310" s="813"/>
      <c r="AI310" s="813"/>
      <c r="AJ310" s="813"/>
      <c r="AK310" s="813"/>
      <c r="AL310" s="813"/>
      <c r="AM310" s="813"/>
      <c r="AN310" s="813"/>
      <c r="AO310" s="813"/>
      <c r="AP310" s="813"/>
      <c r="AQ310" s="813"/>
      <c r="AR310" s="818"/>
      <c r="AS310" s="818"/>
      <c r="AT310" s="818"/>
      <c r="AU310" s="818"/>
      <c r="AV310" s="818"/>
      <c r="AW310" s="818"/>
      <c r="AX310" s="818"/>
      <c r="AY310" s="818"/>
      <c r="AZ310" s="818"/>
      <c r="BA310" s="818"/>
      <c r="BB310" s="818"/>
      <c r="BC310" s="818"/>
      <c r="BD310" s="818"/>
      <c r="BE310" s="818"/>
      <c r="BF310" s="818"/>
      <c r="BG310" s="818"/>
      <c r="BH310" s="818"/>
      <c r="BI310" s="818"/>
      <c r="BJ310" s="818"/>
      <c r="BK310" s="818"/>
      <c r="BL310" s="818"/>
      <c r="BM310" s="818"/>
      <c r="BN310" s="818"/>
      <c r="BO310" s="818"/>
      <c r="BP310" s="818"/>
      <c r="BQ310" s="818"/>
      <c r="BR310" s="818"/>
      <c r="BS310" s="818"/>
      <c r="BT310" s="818"/>
      <c r="BU310" s="818">
        <f>SUMIF($A$13:$A$293,$F$310,$BU$13:$BU$293)</f>
        <v>13865.2</v>
      </c>
      <c r="BV310" s="818">
        <f>SUMIF($A$13:$A$293,$F$310,$BV$13:$BV$293)</f>
        <v>3910.5700000000006</v>
      </c>
      <c r="BW310" s="818">
        <f>SUMIF($A$13:$A$293,$F$310,$BW$13:$BW$293)</f>
        <v>1671.83</v>
      </c>
      <c r="BX310" s="818">
        <f>SUMIF($A$13:$A$293,$F$310,$BX$13:$BX$293)</f>
        <v>6834.6899999999987</v>
      </c>
      <c r="BY310" s="818">
        <f>SUMIF($A$13:$A$293,$F$310,$BY$13:$BY$293)</f>
        <v>1448.1100000000001</v>
      </c>
      <c r="BZ310" s="818">
        <f>SUMIF($A$13:$A$293,$F$310,$BZ$13:$BZ$293)</f>
        <v>13865.200000000003</v>
      </c>
      <c r="CA310" s="818"/>
      <c r="CB310" s="818"/>
      <c r="CC310" s="809"/>
      <c r="CD310" s="818"/>
      <c r="CE310" s="818"/>
      <c r="CF310" s="809"/>
      <c r="CG310" s="809"/>
      <c r="CH310" s="818"/>
      <c r="CI310" s="818"/>
      <c r="CJ310" s="838"/>
      <c r="CK310" s="838"/>
      <c r="CL310" s="818"/>
      <c r="CM310" s="818"/>
      <c r="CN310" s="818"/>
      <c r="CO310" s="813"/>
      <c r="CP310" s="818">
        <f t="shared" si="592"/>
        <v>12999.720000000003</v>
      </c>
      <c r="CQ310" s="818">
        <f t="shared" si="593"/>
        <v>12999.720000000003</v>
      </c>
      <c r="CR310" s="818">
        <f>SUMIF($A$13:$A$293,$F$310,$CR$13:$CR$293)</f>
        <v>0</v>
      </c>
      <c r="CS310" s="818">
        <f>SUMIF($A$13:$A$293,$F$310,$CS$13:$CS$293)</f>
        <v>0</v>
      </c>
      <c r="CT310" s="818">
        <f t="shared" si="594"/>
        <v>4051.8799999999997</v>
      </c>
      <c r="CU310" s="818">
        <f>SUMIF($A$13:$A$293,$F$310,$CU$13:$CU$293)</f>
        <v>8947.84</v>
      </c>
      <c r="CV310" s="813"/>
      <c r="CW310" s="813"/>
      <c r="CX310" s="813"/>
      <c r="CY310" s="818"/>
      <c r="CZ310" s="813"/>
      <c r="DA310" s="813"/>
      <c r="DB310" s="813"/>
      <c r="DC310" s="813"/>
      <c r="DD310" s="813"/>
      <c r="DE310" s="813"/>
      <c r="DF310" s="818">
        <f>SUMIF($A$13:$A$293,$F$310,$DF$13:$DF$293)</f>
        <v>15339.669599999997</v>
      </c>
      <c r="DG310" s="813"/>
      <c r="DH310" s="821"/>
      <c r="DI310" s="813"/>
      <c r="DJ310" s="818">
        <f>SUMIF($A$13:$A$293,$F$310,$DJ$13:$DJ$293)</f>
        <v>0</v>
      </c>
      <c r="DK310" s="821"/>
      <c r="DL310" s="818">
        <f>SUMIF($A$13:$A$293,$F$310,$DL$13:$DL$293)</f>
        <v>0</v>
      </c>
      <c r="DM310" s="821"/>
      <c r="DN310" s="818">
        <f>SUMIF($A$13:$A$293,$F$310,$DN$13:$DN$293)</f>
        <v>4781.2183999999997</v>
      </c>
      <c r="DO310" s="818">
        <f>SUMIF($A$13:$A$293,$F$310,$DO$13:$DO$293)</f>
        <v>10558.451199999998</v>
      </c>
      <c r="DP310" s="821"/>
      <c r="DQ310" s="813"/>
      <c r="DR310" s="813"/>
      <c r="DS310" s="813"/>
      <c r="DT310" s="813"/>
      <c r="DU310" s="813"/>
      <c r="DV310" s="813"/>
      <c r="DW310" s="813"/>
      <c r="DX310" s="813"/>
      <c r="DY310" s="813"/>
      <c r="DZ310" s="813"/>
      <c r="EA310" s="813"/>
      <c r="EB310" s="813"/>
      <c r="EC310" s="813"/>
      <c r="ED310" s="813"/>
      <c r="EE310" s="813"/>
      <c r="EF310" s="813"/>
      <c r="EG310" s="813"/>
      <c r="EH310" s="818">
        <f>SUMIF($A$13:$A$293,$F$310,$EH$13:$EH$293)</f>
        <v>10799</v>
      </c>
      <c r="EI310" s="818">
        <f>SUMIF($A$13:$A$293,$F$310,$EI$13:$EI$293)</f>
        <v>0</v>
      </c>
      <c r="EJ310" s="818">
        <f>SUMIF($A$13:$A$293,$F$310,$EJ$13:$EJ$293)</f>
        <v>0</v>
      </c>
      <c r="EK310" s="818">
        <f>SUMIF($A$13:$A$293,$F$310,$EK$13:$EK$293)</f>
        <v>3186</v>
      </c>
      <c r="EL310" s="818">
        <f>SUMIF($A$13:$A$293,$F$310,$EL$13:$EL$293)</f>
        <v>7613</v>
      </c>
      <c r="EM310" s="813"/>
      <c r="EN310" s="813"/>
      <c r="EO310" s="813"/>
      <c r="EP310" s="813"/>
      <c r="EQ310" s="813"/>
      <c r="ER310" s="813"/>
      <c r="ES310" s="813"/>
      <c r="ET310" s="813"/>
      <c r="EU310" s="813"/>
      <c r="EV310" s="813"/>
      <c r="EW310" s="813"/>
      <c r="EX310" s="813"/>
      <c r="EY310" s="813"/>
      <c r="EZ310" s="813"/>
      <c r="FA310" s="813"/>
      <c r="FB310" s="813"/>
      <c r="FC310" s="813"/>
      <c r="FD310" s="813"/>
      <c r="FE310" s="813"/>
      <c r="FF310" s="813"/>
      <c r="FG310" s="813"/>
      <c r="FH310" s="813"/>
      <c r="FI310" s="813"/>
      <c r="FJ310" s="813"/>
      <c r="FK310" s="813"/>
      <c r="FL310" s="813"/>
      <c r="FM310" s="813"/>
      <c r="FN310" s="813"/>
      <c r="FO310" s="813"/>
      <c r="FP310" s="813"/>
      <c r="FQ310" s="813"/>
      <c r="FR310" s="813"/>
      <c r="FS310" s="813"/>
      <c r="FT310" s="813"/>
      <c r="FU310" s="813"/>
      <c r="FV310" s="813"/>
      <c r="FW310" s="813"/>
      <c r="FX310" s="813"/>
      <c r="FY310" s="813"/>
      <c r="FZ310" s="813"/>
      <c r="GA310" s="813"/>
      <c r="GB310" s="813"/>
      <c r="GC310" s="813"/>
      <c r="GD310" s="813"/>
      <c r="GE310" s="813"/>
      <c r="GF310" s="813"/>
      <c r="GG310" s="813"/>
      <c r="GH310" s="813"/>
      <c r="GI310" s="813"/>
      <c r="GJ310" s="813"/>
      <c r="GK310" s="813"/>
      <c r="GL310" s="813"/>
      <c r="GM310" s="813"/>
      <c r="GN310" s="839"/>
      <c r="GO310" s="813"/>
      <c r="GP310" s="813"/>
      <c r="GQ310" s="813"/>
      <c r="GR310" s="521"/>
      <c r="HA310" s="533"/>
      <c r="HE310" s="534"/>
    </row>
    <row r="311" spans="1:213" s="520" customFormat="1" outlineLevel="1">
      <c r="B311" s="660"/>
      <c r="C311" s="660"/>
      <c r="D311" s="660"/>
      <c r="E311" s="660"/>
      <c r="F311" s="578" t="s">
        <v>396</v>
      </c>
      <c r="J311" s="811"/>
      <c r="K311" s="811"/>
      <c r="L311" s="813"/>
      <c r="M311" s="813"/>
      <c r="N311" s="813"/>
      <c r="O311" s="813"/>
      <c r="P311" s="811"/>
      <c r="Q311" s="811"/>
      <c r="R311" s="811"/>
      <c r="S311" s="811"/>
      <c r="T311" s="811"/>
      <c r="U311" s="813"/>
      <c r="V311" s="813"/>
      <c r="W311" s="813"/>
      <c r="X311" s="813"/>
      <c r="Y311" s="837"/>
      <c r="Z311" s="813"/>
      <c r="AA311" s="813"/>
      <c r="AB311" s="813"/>
      <c r="AC311" s="813"/>
      <c r="AD311" s="813"/>
      <c r="AE311" s="813"/>
      <c r="AF311" s="813"/>
      <c r="AG311" s="813"/>
      <c r="AH311" s="813"/>
      <c r="AI311" s="813"/>
      <c r="AJ311" s="813"/>
      <c r="AK311" s="813"/>
      <c r="AL311" s="813"/>
      <c r="AM311" s="813"/>
      <c r="AN311" s="813"/>
      <c r="AO311" s="813"/>
      <c r="AP311" s="813"/>
      <c r="AQ311" s="813"/>
      <c r="AR311" s="818"/>
      <c r="AS311" s="818"/>
      <c r="AT311" s="818"/>
      <c r="AU311" s="818"/>
      <c r="AV311" s="818"/>
      <c r="AW311" s="818"/>
      <c r="AX311" s="818"/>
      <c r="AY311" s="818"/>
      <c r="AZ311" s="818"/>
      <c r="BA311" s="818"/>
      <c r="BB311" s="818"/>
      <c r="BC311" s="818"/>
      <c r="BD311" s="818"/>
      <c r="BE311" s="818"/>
      <c r="BF311" s="818"/>
      <c r="BG311" s="818"/>
      <c r="BH311" s="818"/>
      <c r="BI311" s="818"/>
      <c r="BJ311" s="818"/>
      <c r="BK311" s="818"/>
      <c r="BL311" s="818"/>
      <c r="BM311" s="818"/>
      <c r="BN311" s="818"/>
      <c r="BO311" s="818"/>
      <c r="BP311" s="818"/>
      <c r="BQ311" s="818"/>
      <c r="BR311" s="818"/>
      <c r="BS311" s="818"/>
      <c r="BT311" s="818"/>
      <c r="BU311" s="818">
        <f>SUMIF($A$13:$A$293,$F$311,$BU$13:$BU$293)</f>
        <v>20515</v>
      </c>
      <c r="BV311" s="818">
        <f>SUMIF($A$13:$A$293,$F$311,$BV$13:$BV$293)</f>
        <v>2495</v>
      </c>
      <c r="BW311" s="818">
        <f>SUMIF($A$13:$A$293,$F$311,$BW$13:$BW$293)</f>
        <v>6720</v>
      </c>
      <c r="BX311" s="818">
        <f>SUMIF($A$13:$A$293,$F$311,$BX$13:$BX$293)</f>
        <v>10547</v>
      </c>
      <c r="BY311" s="818">
        <f>SUMIF($A$13:$A$293,$F$311,$BY$13:$BY$293)</f>
        <v>753</v>
      </c>
      <c r="BZ311" s="818">
        <f>SUMIF($A$13:$A$293,$F$311,$BZ$13:$BZ$293)</f>
        <v>20515</v>
      </c>
      <c r="CA311" s="818"/>
      <c r="CB311" s="818"/>
      <c r="CC311" s="809"/>
      <c r="CD311" s="818"/>
      <c r="CE311" s="818"/>
      <c r="CF311" s="809"/>
      <c r="CG311" s="809"/>
      <c r="CH311" s="818"/>
      <c r="CI311" s="818"/>
      <c r="CJ311" s="838"/>
      <c r="CK311" s="838"/>
      <c r="CL311" s="818"/>
      <c r="CM311" s="818"/>
      <c r="CN311" s="818"/>
      <c r="CO311" s="813"/>
      <c r="CP311" s="818">
        <f t="shared" si="592"/>
        <v>19130</v>
      </c>
      <c r="CQ311" s="818">
        <f t="shared" si="593"/>
        <v>19130</v>
      </c>
      <c r="CR311" s="818">
        <f>SUMIF($A$13:$A$293,$F$311,$CR$13:$CR$293)</f>
        <v>0</v>
      </c>
      <c r="CS311" s="818">
        <f>SUMIF($A$13:$A$293,$F$311,$CS$13:$CS$293)</f>
        <v>270</v>
      </c>
      <c r="CT311" s="818">
        <f t="shared" si="594"/>
        <v>10710</v>
      </c>
      <c r="CU311" s="818">
        <f>SUMIF($A$13:$A$293,$F$311,$CU$13:$CU$293)</f>
        <v>8150</v>
      </c>
      <c r="CV311" s="813"/>
      <c r="CW311" s="813"/>
      <c r="CX311" s="813"/>
      <c r="CY311" s="818"/>
      <c r="CZ311" s="813"/>
      <c r="DA311" s="813"/>
      <c r="DB311" s="813"/>
      <c r="DC311" s="813"/>
      <c r="DD311" s="813"/>
      <c r="DE311" s="813"/>
      <c r="DF311" s="818">
        <f>SUMIF($A$13:$A$293,$F$311,$DF$13:$DF$293)</f>
        <v>22573.400000000005</v>
      </c>
      <c r="DG311" s="813"/>
      <c r="DH311" s="821"/>
      <c r="DI311" s="813"/>
      <c r="DJ311" s="818">
        <f>SUMIF($A$13:$A$293,$F$311,$DJ$13:$DJ$293)</f>
        <v>0</v>
      </c>
      <c r="DK311" s="821"/>
      <c r="DL311" s="818">
        <f>SUMIF($A$13:$A$293,$F$311,$DL$13:$DL$293)</f>
        <v>318.60000000000002</v>
      </c>
      <c r="DM311" s="821"/>
      <c r="DN311" s="818">
        <f>SUMIF($A$13:$A$293,$F$311,$DN$13:$DN$293)</f>
        <v>12637.800000000003</v>
      </c>
      <c r="DO311" s="818">
        <f>SUMIF($A$13:$A$293,$F$311,$DO$13:$DO$293)</f>
        <v>9617.0000000000036</v>
      </c>
      <c r="DP311" s="821"/>
      <c r="DQ311" s="813"/>
      <c r="DR311" s="813"/>
      <c r="DS311" s="813"/>
      <c r="DT311" s="813"/>
      <c r="DU311" s="813"/>
      <c r="DV311" s="813"/>
      <c r="DW311" s="813"/>
      <c r="DX311" s="813"/>
      <c r="DY311" s="813"/>
      <c r="DZ311" s="813"/>
      <c r="EA311" s="813"/>
      <c r="EB311" s="813"/>
      <c r="EC311" s="813"/>
      <c r="ED311" s="813"/>
      <c r="EE311" s="813"/>
      <c r="EF311" s="813"/>
      <c r="EG311" s="813"/>
      <c r="EH311" s="818">
        <f>SUMIF($A$13:$A$293,$F$311,$EH$13:$EH$293)</f>
        <v>19405</v>
      </c>
      <c r="EI311" s="818">
        <f>SUMIF($A$13:$A$293,$F$311,$EI$13:$EI$293)</f>
        <v>0</v>
      </c>
      <c r="EJ311" s="818">
        <f>SUMIF($A$13:$A$293,$F$311,$EJ$13:$EJ$293)</f>
        <v>0</v>
      </c>
      <c r="EK311" s="818">
        <f>SUMIF($A$13:$A$293,$F$311,$EK$13:$EK$293)</f>
        <v>6150</v>
      </c>
      <c r="EL311" s="818">
        <f>SUMIF($A$13:$A$293,$F$311,$EL$13:$EL$293)</f>
        <v>13255</v>
      </c>
      <c r="EM311" s="813"/>
      <c r="EN311" s="813"/>
      <c r="EO311" s="813"/>
      <c r="EP311" s="813"/>
      <c r="EQ311" s="813"/>
      <c r="ER311" s="813"/>
      <c r="ES311" s="813"/>
      <c r="ET311" s="813"/>
      <c r="EU311" s="813"/>
      <c r="EV311" s="813"/>
      <c r="EW311" s="813"/>
      <c r="EX311" s="813"/>
      <c r="EY311" s="813"/>
      <c r="EZ311" s="813"/>
      <c r="FA311" s="813"/>
      <c r="FB311" s="813"/>
      <c r="FC311" s="813"/>
      <c r="FD311" s="813"/>
      <c r="FE311" s="813"/>
      <c r="FF311" s="813"/>
      <c r="FG311" s="813"/>
      <c r="FH311" s="813"/>
      <c r="FI311" s="813"/>
      <c r="FJ311" s="813"/>
      <c r="FK311" s="813"/>
      <c r="FL311" s="813"/>
      <c r="FM311" s="813"/>
      <c r="FN311" s="813"/>
      <c r="FO311" s="813"/>
      <c r="FP311" s="813"/>
      <c r="FQ311" s="813"/>
      <c r="FR311" s="813"/>
      <c r="FS311" s="813"/>
      <c r="FT311" s="813"/>
      <c r="FU311" s="813"/>
      <c r="FV311" s="813"/>
      <c r="FW311" s="813"/>
      <c r="FX311" s="813"/>
      <c r="FY311" s="813"/>
      <c r="FZ311" s="813"/>
      <c r="GA311" s="813"/>
      <c r="GB311" s="813"/>
      <c r="GC311" s="813"/>
      <c r="GD311" s="813"/>
      <c r="GE311" s="813"/>
      <c r="GF311" s="813"/>
      <c r="GG311" s="813"/>
      <c r="GH311" s="813"/>
      <c r="GI311" s="813"/>
      <c r="GJ311" s="813"/>
      <c r="GK311" s="813"/>
      <c r="GL311" s="813"/>
      <c r="GM311" s="813"/>
      <c r="GN311" s="839"/>
      <c r="GO311" s="813"/>
      <c r="GP311" s="813"/>
      <c r="GQ311" s="813"/>
      <c r="GR311" s="521"/>
      <c r="HA311" s="533"/>
      <c r="HE311" s="534"/>
    </row>
    <row r="312" spans="1:213" s="520" customFormat="1" outlineLevel="1">
      <c r="B312" s="660"/>
      <c r="C312" s="660"/>
      <c r="D312" s="660"/>
      <c r="E312" s="660"/>
      <c r="F312" s="578" t="s">
        <v>390</v>
      </c>
      <c r="J312" s="811"/>
      <c r="K312" s="811"/>
      <c r="L312" s="813"/>
      <c r="M312" s="813"/>
      <c r="N312" s="813"/>
      <c r="O312" s="813"/>
      <c r="P312" s="811"/>
      <c r="Q312" s="811"/>
      <c r="R312" s="811"/>
      <c r="S312" s="811"/>
      <c r="T312" s="811"/>
      <c r="U312" s="813"/>
      <c r="V312" s="813"/>
      <c r="W312" s="813"/>
      <c r="X312" s="813"/>
      <c r="Y312" s="837"/>
      <c r="Z312" s="813"/>
      <c r="AA312" s="813"/>
      <c r="AB312" s="813"/>
      <c r="AC312" s="813"/>
      <c r="AD312" s="813"/>
      <c r="AE312" s="813"/>
      <c r="AF312" s="813"/>
      <c r="AG312" s="813"/>
      <c r="AH312" s="813"/>
      <c r="AI312" s="813"/>
      <c r="AJ312" s="813"/>
      <c r="AK312" s="813"/>
      <c r="AL312" s="813"/>
      <c r="AM312" s="813"/>
      <c r="AN312" s="813"/>
      <c r="AO312" s="813"/>
      <c r="AP312" s="813"/>
      <c r="AQ312" s="813"/>
      <c r="AR312" s="818"/>
      <c r="AS312" s="818"/>
      <c r="AT312" s="818"/>
      <c r="AU312" s="818"/>
      <c r="AV312" s="818"/>
      <c r="AW312" s="818"/>
      <c r="AX312" s="818"/>
      <c r="AY312" s="818"/>
      <c r="AZ312" s="818"/>
      <c r="BA312" s="818"/>
      <c r="BB312" s="818"/>
      <c r="BC312" s="818"/>
      <c r="BD312" s="818"/>
      <c r="BE312" s="818"/>
      <c r="BF312" s="818"/>
      <c r="BG312" s="818"/>
      <c r="BH312" s="818"/>
      <c r="BI312" s="818"/>
      <c r="BJ312" s="818"/>
      <c r="BK312" s="818"/>
      <c r="BL312" s="818"/>
      <c r="BM312" s="818"/>
      <c r="BN312" s="818"/>
      <c r="BO312" s="818"/>
      <c r="BP312" s="818"/>
      <c r="BQ312" s="818"/>
      <c r="BR312" s="818"/>
      <c r="BS312" s="818"/>
      <c r="BT312" s="818"/>
      <c r="BU312" s="818">
        <f>SUMIF($A$13:$A$293,$F$312,$BU$13:$BU$293)</f>
        <v>1976614.48</v>
      </c>
      <c r="BV312" s="818">
        <f>SUMIF($A$13:$A$293,$F$312,$BV$13:$BV$293)</f>
        <v>156854.13</v>
      </c>
      <c r="BW312" s="818">
        <f>SUMIF($A$13:$A$293,$F$312,$BW$13:$BW$293)</f>
        <v>837290.13</v>
      </c>
      <c r="BX312" s="818">
        <f>SUMIF($A$13:$A$293,$F$312,$BX$13:$BX$293)</f>
        <v>698691.58</v>
      </c>
      <c r="BY312" s="818">
        <f>SUMIF($A$13:$A$293,$F$312,$BY$13:$BY$293)</f>
        <v>283778.64</v>
      </c>
      <c r="BZ312" s="818">
        <f>SUMIF($A$13:$A$293,$F$312,$BZ$13:$BZ$293)</f>
        <v>1941614.48</v>
      </c>
      <c r="CA312" s="818"/>
      <c r="CB312" s="818"/>
      <c r="CC312" s="809"/>
      <c r="CD312" s="818"/>
      <c r="CE312" s="818"/>
      <c r="CF312" s="809"/>
      <c r="CG312" s="809"/>
      <c r="CH312" s="818"/>
      <c r="CI312" s="818"/>
      <c r="CJ312" s="838"/>
      <c r="CK312" s="838"/>
      <c r="CL312" s="818"/>
      <c r="CM312" s="818"/>
      <c r="CN312" s="818"/>
      <c r="CO312" s="813"/>
      <c r="CP312" s="818">
        <f t="shared" si="592"/>
        <v>1241930.94</v>
      </c>
      <c r="CQ312" s="818">
        <f t="shared" si="593"/>
        <v>1241930.94</v>
      </c>
      <c r="CR312" s="818">
        <f>SUMIF($A$13:$A$293,$F$312,$CR$13:$CR$293)</f>
        <v>190075</v>
      </c>
      <c r="CS312" s="818">
        <f>SUMIF($A$13:$A$293,$F$312,$CS$13:$CS$293)</f>
        <v>336203</v>
      </c>
      <c r="CT312" s="818">
        <f t="shared" si="594"/>
        <v>389815</v>
      </c>
      <c r="CU312" s="818">
        <f>SUMIF($A$13:$A$293,$F$312,$CU$13:$CU$293)</f>
        <v>325837.93999999994</v>
      </c>
      <c r="CV312" s="813"/>
      <c r="CW312" s="813"/>
      <c r="CX312" s="813"/>
      <c r="CY312" s="818"/>
      <c r="CZ312" s="813"/>
      <c r="DA312" s="813"/>
      <c r="DB312" s="813"/>
      <c r="DC312" s="813"/>
      <c r="DD312" s="813"/>
      <c r="DE312" s="813"/>
      <c r="DF312" s="818">
        <f>SUMIF($A$13:$A$293,$F$312,$DF$13:$DF$293)</f>
        <v>1465478.5092</v>
      </c>
      <c r="DG312" s="813"/>
      <c r="DH312" s="821"/>
      <c r="DI312" s="813"/>
      <c r="DJ312" s="818">
        <f>SUMIF($A$13:$A$293,$F$312,$DJ$13:$DJ$293)</f>
        <v>429345</v>
      </c>
      <c r="DK312" s="821"/>
      <c r="DL312" s="818">
        <f>SUMIF($A$13:$A$293,$F$312,$DL$13:$DL$293)</f>
        <v>369070</v>
      </c>
      <c r="DM312" s="821"/>
      <c r="DN312" s="818">
        <f>SUMIF($A$13:$A$293,$F$312,$DN$13:$DN$293)</f>
        <v>416331</v>
      </c>
      <c r="DO312" s="818">
        <f>SUMIF($A$13:$A$293,$F$312,$DO$13:$DO$293)</f>
        <v>250732.50919999991</v>
      </c>
      <c r="DP312" s="821"/>
      <c r="DQ312" s="813"/>
      <c r="DR312" s="813"/>
      <c r="DS312" s="813"/>
      <c r="DT312" s="813"/>
      <c r="DU312" s="813"/>
      <c r="DV312" s="813"/>
      <c r="DW312" s="813"/>
      <c r="DX312" s="813"/>
      <c r="DY312" s="813"/>
      <c r="DZ312" s="813"/>
      <c r="EA312" s="813"/>
      <c r="EB312" s="813"/>
      <c r="EC312" s="813"/>
      <c r="ED312" s="813"/>
      <c r="EE312" s="813"/>
      <c r="EF312" s="813"/>
      <c r="EG312" s="813"/>
      <c r="EH312" s="818">
        <f>SUMIF($A$13:$A$293,$F$312,$EH$13:$EH$293)</f>
        <v>840172.48</v>
      </c>
      <c r="EI312" s="818">
        <f>SUMIF($A$13:$A$293,$F$312,$EI$13:$EI$293)</f>
        <v>0</v>
      </c>
      <c r="EJ312" s="818">
        <f>SUMIF($A$13:$A$293,$F$312,$EJ$13:$EJ$293)</f>
        <v>0</v>
      </c>
      <c r="EK312" s="818">
        <f>SUMIF($A$13:$A$293,$F$312,$EK$13:$EK$293)</f>
        <v>0</v>
      </c>
      <c r="EL312" s="818">
        <f>SUMIF($A$13:$A$293,$F$312,$EL$13:$EL$293)</f>
        <v>840172.48</v>
      </c>
      <c r="EM312" s="813"/>
      <c r="EN312" s="813"/>
      <c r="EO312" s="813"/>
      <c r="EP312" s="813"/>
      <c r="EQ312" s="813"/>
      <c r="ER312" s="813"/>
      <c r="ES312" s="813"/>
      <c r="ET312" s="813"/>
      <c r="EU312" s="813"/>
      <c r="EV312" s="813"/>
      <c r="EW312" s="813"/>
      <c r="EX312" s="813"/>
      <c r="EY312" s="813"/>
      <c r="EZ312" s="813"/>
      <c r="FA312" s="813"/>
      <c r="FB312" s="813"/>
      <c r="FC312" s="813"/>
      <c r="FD312" s="813"/>
      <c r="FE312" s="813"/>
      <c r="FF312" s="813"/>
      <c r="FG312" s="813"/>
      <c r="FH312" s="813"/>
      <c r="FI312" s="813"/>
      <c r="FJ312" s="813"/>
      <c r="FK312" s="813"/>
      <c r="FL312" s="813"/>
      <c r="FM312" s="813"/>
      <c r="FN312" s="813"/>
      <c r="FO312" s="813"/>
      <c r="FP312" s="813"/>
      <c r="FQ312" s="813"/>
      <c r="FR312" s="813"/>
      <c r="FS312" s="813"/>
      <c r="FT312" s="813"/>
      <c r="FU312" s="813"/>
      <c r="FV312" s="813"/>
      <c r="FW312" s="813"/>
      <c r="FX312" s="813"/>
      <c r="FY312" s="813"/>
      <c r="FZ312" s="813"/>
      <c r="GA312" s="813"/>
      <c r="GB312" s="813"/>
      <c r="GC312" s="813"/>
      <c r="GD312" s="813"/>
      <c r="GE312" s="813"/>
      <c r="GF312" s="813"/>
      <c r="GG312" s="813"/>
      <c r="GH312" s="813"/>
      <c r="GI312" s="813"/>
      <c r="GJ312" s="813"/>
      <c r="GK312" s="813"/>
      <c r="GL312" s="813"/>
      <c r="GM312" s="813"/>
      <c r="GN312" s="839"/>
      <c r="GO312" s="813"/>
      <c r="GP312" s="813"/>
      <c r="GQ312" s="813"/>
      <c r="GR312" s="521"/>
      <c r="HA312" s="533"/>
      <c r="HE312" s="534"/>
    </row>
    <row r="313" spans="1:213" s="663" customFormat="1" outlineLevel="1">
      <c r="B313" s="660"/>
      <c r="C313" s="660"/>
      <c r="D313" s="660"/>
      <c r="E313" s="660"/>
      <c r="F313" s="664" t="s">
        <v>406</v>
      </c>
      <c r="G313" s="520"/>
      <c r="H313" s="520"/>
      <c r="I313" s="520"/>
      <c r="J313" s="665"/>
      <c r="K313" s="665"/>
      <c r="L313" s="666"/>
      <c r="M313" s="666"/>
      <c r="N313" s="666"/>
      <c r="O313" s="666"/>
      <c r="P313" s="665"/>
      <c r="Q313" s="665"/>
      <c r="R313" s="665"/>
      <c r="S313" s="665"/>
      <c r="T313" s="665"/>
      <c r="U313" s="666"/>
      <c r="V313" s="666"/>
      <c r="W313" s="666"/>
      <c r="X313" s="666"/>
      <c r="Y313" s="667"/>
      <c r="Z313" s="666"/>
      <c r="AA313" s="666"/>
      <c r="AB313" s="666"/>
      <c r="AC313" s="666"/>
      <c r="AD313" s="666"/>
      <c r="AE313" s="666"/>
      <c r="AF313" s="666"/>
      <c r="AG313" s="666"/>
      <c r="AH313" s="666"/>
      <c r="AI313" s="666"/>
      <c r="AJ313" s="666"/>
      <c r="AK313" s="666"/>
      <c r="AL313" s="666"/>
      <c r="AM313" s="666"/>
      <c r="AN313" s="666"/>
      <c r="AO313" s="666"/>
      <c r="AP313" s="666"/>
      <c r="AQ313" s="666"/>
      <c r="AR313" s="668"/>
      <c r="AS313" s="668"/>
      <c r="AT313" s="668"/>
      <c r="AU313" s="668"/>
      <c r="AV313" s="668"/>
      <c r="AW313" s="668"/>
      <c r="AX313" s="668"/>
      <c r="AY313" s="668"/>
      <c r="AZ313" s="668"/>
      <c r="BA313" s="668"/>
      <c r="BB313" s="668"/>
      <c r="BC313" s="668"/>
      <c r="BD313" s="668"/>
      <c r="BE313" s="668"/>
      <c r="BF313" s="668"/>
      <c r="BG313" s="668"/>
      <c r="BH313" s="668"/>
      <c r="BI313" s="668"/>
      <c r="BJ313" s="668"/>
      <c r="BK313" s="668"/>
      <c r="BL313" s="668"/>
      <c r="BM313" s="668"/>
      <c r="BN313" s="668"/>
      <c r="BO313" s="668"/>
      <c r="BP313" s="668"/>
      <c r="BQ313" s="668"/>
      <c r="BR313" s="668"/>
      <c r="BS313" s="668"/>
      <c r="BT313" s="668"/>
      <c r="BU313" s="668">
        <f t="shared" ref="BU313:BZ313" si="595">SUBTOTAL(9,BU301:BU312)</f>
        <v>28894710.152217697</v>
      </c>
      <c r="BV313" s="668">
        <f t="shared" si="595"/>
        <v>2329866.1813932988</v>
      </c>
      <c r="BW313" s="668">
        <f t="shared" si="595"/>
        <v>8406055.9628734905</v>
      </c>
      <c r="BX313" s="668">
        <f t="shared" si="595"/>
        <v>16195432.087038577</v>
      </c>
      <c r="BY313" s="668">
        <f t="shared" si="595"/>
        <v>1963355.9209123324</v>
      </c>
      <c r="BZ313" s="668">
        <f t="shared" si="595"/>
        <v>28363004.18611601</v>
      </c>
      <c r="CA313" s="668"/>
      <c r="CB313" s="668"/>
      <c r="CC313" s="669"/>
      <c r="CD313" s="668"/>
      <c r="CE313" s="668"/>
      <c r="CF313" s="669"/>
      <c r="CG313" s="669"/>
      <c r="CH313" s="668"/>
      <c r="CI313" s="668"/>
      <c r="CJ313" s="670"/>
      <c r="CK313" s="670"/>
      <c r="CL313" s="668"/>
      <c r="CM313" s="668"/>
      <c r="CN313" s="668"/>
      <c r="CO313" s="668">
        <f>SUM(CP301:CP312)</f>
        <v>9162124.1166088339</v>
      </c>
      <c r="CP313" s="668"/>
      <c r="CQ313" s="668">
        <f>SUM(CQ301:CQ312)</f>
        <v>9162124.1166088339</v>
      </c>
      <c r="CR313" s="668">
        <f>SUM(CR301:CR312)</f>
        <v>347198.61735593225</v>
      </c>
      <c r="CS313" s="668">
        <f>SUM(CS301:CS312)</f>
        <v>1807391.7347528758</v>
      </c>
      <c r="CT313" s="668">
        <f>SUM(CT301:CT312)</f>
        <v>3012046.0708632218</v>
      </c>
      <c r="CU313" s="668">
        <f>SUM(CU301:CU312)</f>
        <v>3995487.6936368039</v>
      </c>
      <c r="CV313" s="666"/>
      <c r="CW313" s="666"/>
      <c r="CX313" s="666"/>
      <c r="CY313" s="668"/>
      <c r="CZ313" s="666"/>
      <c r="DA313" s="666"/>
      <c r="DB313" s="666"/>
      <c r="DC313" s="666"/>
      <c r="DD313" s="666"/>
      <c r="DE313" s="666"/>
      <c r="DF313" s="668">
        <f>SUM(DF301:DF312)</f>
        <v>9492070.5892454311</v>
      </c>
      <c r="DG313" s="666"/>
      <c r="DH313" s="671"/>
      <c r="DI313" s="666"/>
      <c r="DJ313" s="668">
        <f>SUM(DJ301:DJ312)</f>
        <v>813766.83311738551</v>
      </c>
      <c r="DK313" s="671"/>
      <c r="DL313" s="668">
        <f>SUM(DL301:DL312)</f>
        <v>1903506.3795138181</v>
      </c>
      <c r="DM313" s="671"/>
      <c r="DN313" s="668">
        <f>SUM(DN301:DN312)</f>
        <v>2774371.235244168</v>
      </c>
      <c r="DO313" s="668">
        <f>SUM(DO301:DO312)</f>
        <v>4000426.1413700613</v>
      </c>
      <c r="DP313" s="671"/>
      <c r="DQ313" s="666"/>
      <c r="DR313" s="666"/>
      <c r="DS313" s="666"/>
      <c r="DT313" s="666"/>
      <c r="DU313" s="666"/>
      <c r="DV313" s="666"/>
      <c r="DW313" s="666"/>
      <c r="DX313" s="666"/>
      <c r="DY313" s="666"/>
      <c r="DZ313" s="666"/>
      <c r="EA313" s="666"/>
      <c r="EB313" s="666"/>
      <c r="EC313" s="666"/>
      <c r="ED313" s="666"/>
      <c r="EE313" s="666"/>
      <c r="EF313" s="666"/>
      <c r="EG313" s="666"/>
      <c r="EH313" s="668">
        <f>SUM(EH301:EH312)</f>
        <v>8423446.9900292028</v>
      </c>
      <c r="EI313" s="668">
        <f>SUM(EI301:EI312)</f>
        <v>4009966.7934589321</v>
      </c>
      <c r="EJ313" s="668">
        <f>SUM(EJ301:EJ312)</f>
        <v>597680.06378983043</v>
      </c>
      <c r="EK313" s="668">
        <f>SUM(EK301:EK312)</f>
        <v>130629.45999999998</v>
      </c>
      <c r="EL313" s="668">
        <f>SUM(EL301:EL312)</f>
        <v>3685170.6727804393</v>
      </c>
      <c r="EM313" s="666"/>
      <c r="EN313" s="666"/>
      <c r="EO313" s="666"/>
      <c r="EP313" s="666"/>
      <c r="EQ313" s="666"/>
      <c r="ER313" s="666"/>
      <c r="ES313" s="666"/>
      <c r="ET313" s="666"/>
      <c r="EU313" s="666"/>
      <c r="EV313" s="666"/>
      <c r="EW313" s="666"/>
      <c r="EX313" s="666"/>
      <c r="EY313" s="666"/>
      <c r="EZ313" s="666"/>
      <c r="FA313" s="666"/>
      <c r="FB313" s="666"/>
      <c r="FC313" s="666"/>
      <c r="FD313" s="666"/>
      <c r="FE313" s="666"/>
      <c r="FF313" s="666"/>
      <c r="FG313" s="666"/>
      <c r="FH313" s="666"/>
      <c r="FI313" s="666"/>
      <c r="FJ313" s="666"/>
      <c r="FK313" s="666"/>
      <c r="FL313" s="666"/>
      <c r="FM313" s="666"/>
      <c r="FN313" s="666"/>
      <c r="FO313" s="666"/>
      <c r="FP313" s="666"/>
      <c r="FQ313" s="666"/>
      <c r="FR313" s="666"/>
      <c r="FS313" s="666"/>
      <c r="FT313" s="666"/>
      <c r="FU313" s="666"/>
      <c r="FV313" s="666"/>
      <c r="FW313" s="666"/>
      <c r="FX313" s="666"/>
      <c r="FY313" s="666"/>
      <c r="FZ313" s="666"/>
      <c r="GA313" s="666"/>
      <c r="GB313" s="666"/>
      <c r="GC313" s="666"/>
      <c r="GD313" s="666"/>
      <c r="GE313" s="666"/>
      <c r="GF313" s="666"/>
      <c r="GG313" s="666"/>
      <c r="GH313" s="666"/>
      <c r="GI313" s="666"/>
      <c r="GJ313" s="666"/>
      <c r="GK313" s="666"/>
      <c r="GL313" s="666"/>
      <c r="GM313" s="666"/>
      <c r="GN313" s="672"/>
      <c r="GO313" s="666"/>
      <c r="GP313" s="666"/>
      <c r="GQ313" s="666"/>
      <c r="GR313" s="673"/>
      <c r="HA313" s="674"/>
      <c r="HE313" s="675"/>
    </row>
    <row r="314" spans="1:213" outlineLevel="1">
      <c r="A314" s="520"/>
      <c r="B314" s="660"/>
      <c r="C314" s="660"/>
      <c r="D314" s="660"/>
      <c r="E314" s="660"/>
      <c r="F314" s="840" t="s">
        <v>407</v>
      </c>
      <c r="J314" s="816"/>
      <c r="K314" s="816"/>
      <c r="L314" s="840"/>
      <c r="M314" s="840"/>
      <c r="N314" s="840"/>
      <c r="O314" s="840"/>
      <c r="P314" s="816"/>
      <c r="Q314" s="816"/>
      <c r="R314" s="816"/>
      <c r="S314" s="816"/>
      <c r="T314" s="816"/>
      <c r="U314" s="840"/>
      <c r="V314" s="840"/>
      <c r="W314" s="840"/>
      <c r="X314" s="840"/>
      <c r="Y314" s="841"/>
      <c r="Z314" s="840"/>
      <c r="AA314" s="840"/>
      <c r="AB314" s="840"/>
      <c r="AC314" s="840"/>
      <c r="AD314" s="840"/>
      <c r="AE314" s="840"/>
      <c r="AF314" s="840"/>
      <c r="AG314" s="840"/>
      <c r="AH314" s="840"/>
      <c r="AI314" s="840"/>
      <c r="AJ314" s="840"/>
      <c r="AK314" s="840"/>
      <c r="AL314" s="840"/>
      <c r="AM314" s="840"/>
      <c r="AN314" s="840"/>
      <c r="AO314" s="840"/>
      <c r="AP314" s="840"/>
      <c r="AQ314" s="840"/>
      <c r="AR314" s="842"/>
      <c r="AS314" s="842"/>
      <c r="AT314" s="842"/>
      <c r="AU314" s="842"/>
      <c r="AV314" s="842"/>
      <c r="AW314" s="842"/>
      <c r="AX314" s="842"/>
      <c r="AY314" s="842"/>
      <c r="AZ314" s="842"/>
      <c r="BA314" s="842"/>
      <c r="BB314" s="842"/>
      <c r="BC314" s="842"/>
      <c r="BD314" s="842"/>
      <c r="BE314" s="842"/>
      <c r="BF314" s="842"/>
      <c r="BG314" s="842"/>
      <c r="BH314" s="842"/>
      <c r="BI314" s="842"/>
      <c r="BJ314" s="842"/>
      <c r="BK314" s="842"/>
      <c r="BL314" s="842"/>
      <c r="BM314" s="842"/>
      <c r="BN314" s="842"/>
      <c r="BO314" s="842"/>
      <c r="BP314" s="842"/>
      <c r="BQ314" s="842"/>
      <c r="BR314" s="842"/>
      <c r="BS314" s="842"/>
      <c r="BT314" s="842"/>
      <c r="BU314" s="842">
        <f t="shared" ref="BU314:BZ314" si="596">BU6-BU313</f>
        <v>0</v>
      </c>
      <c r="BV314" s="842">
        <f t="shared" si="596"/>
        <v>0</v>
      </c>
      <c r="BW314" s="842">
        <f t="shared" si="596"/>
        <v>0</v>
      </c>
      <c r="BX314" s="842">
        <f t="shared" si="596"/>
        <v>0</v>
      </c>
      <c r="BY314" s="842">
        <f t="shared" si="596"/>
        <v>0</v>
      </c>
      <c r="BZ314" s="842">
        <f t="shared" si="596"/>
        <v>0</v>
      </c>
      <c r="CA314" s="842"/>
      <c r="CB314" s="842"/>
      <c r="CC314" s="815"/>
      <c r="CD314" s="842"/>
      <c r="CE314" s="842"/>
      <c r="CF314" s="815"/>
      <c r="CG314" s="815"/>
      <c r="CH314" s="842"/>
      <c r="CI314" s="842"/>
      <c r="CJ314" s="843"/>
      <c r="CK314" s="843"/>
      <c r="CL314" s="842"/>
      <c r="CM314" s="842"/>
      <c r="CN314" s="842"/>
      <c r="CO314" s="842">
        <f t="shared" ref="CO314:CU314" si="597">CO6-CO313</f>
        <v>-3637895.6179544311</v>
      </c>
      <c r="CP314" s="842">
        <f t="shared" si="597"/>
        <v>9162124.1166088339</v>
      </c>
      <c r="CQ314" s="842">
        <f t="shared" si="597"/>
        <v>0</v>
      </c>
      <c r="CR314" s="842">
        <f t="shared" si="597"/>
        <v>0</v>
      </c>
      <c r="CS314" s="842">
        <f t="shared" si="597"/>
        <v>0</v>
      </c>
      <c r="CT314" s="842">
        <f t="shared" si="597"/>
        <v>0</v>
      </c>
      <c r="CU314" s="842">
        <f t="shared" si="597"/>
        <v>0</v>
      </c>
      <c r="CV314" s="840"/>
      <c r="CW314" s="840"/>
      <c r="CX314" s="840"/>
      <c r="CY314" s="842"/>
      <c r="CZ314" s="840"/>
      <c r="DA314" s="840"/>
      <c r="DB314" s="840"/>
      <c r="DC314" s="840"/>
      <c r="DD314" s="840"/>
      <c r="DE314" s="840"/>
      <c r="DF314" s="842">
        <f>DF6-DF313</f>
        <v>0</v>
      </c>
      <c r="DG314" s="840"/>
      <c r="DH314" s="844"/>
      <c r="DI314" s="840"/>
      <c r="DJ314" s="842">
        <f>DJ6-DJ313</f>
        <v>0</v>
      </c>
      <c r="DK314" s="844"/>
      <c r="DL314" s="842">
        <f>DL6-DL313</f>
        <v>0</v>
      </c>
      <c r="DM314" s="844"/>
      <c r="DN314" s="842">
        <f>DN6-DN313</f>
        <v>0</v>
      </c>
      <c r="DO314" s="842">
        <f>DO6-DO313</f>
        <v>0</v>
      </c>
      <c r="DP314" s="844"/>
      <c r="DQ314" s="840"/>
      <c r="DR314" s="840"/>
      <c r="DS314" s="840"/>
      <c r="DT314" s="840"/>
      <c r="DU314" s="840"/>
      <c r="DV314" s="840"/>
      <c r="DW314" s="840"/>
      <c r="DX314" s="840"/>
      <c r="DY314" s="840"/>
      <c r="DZ314" s="840"/>
      <c r="EA314" s="840"/>
      <c r="EB314" s="840"/>
      <c r="EC314" s="840"/>
      <c r="ED314" s="840"/>
      <c r="EE314" s="840"/>
      <c r="EF314" s="840"/>
      <c r="EG314" s="840"/>
      <c r="EH314" s="842">
        <f>EH6-EH313</f>
        <v>0</v>
      </c>
      <c r="EI314" s="842">
        <f>EI6-EI313</f>
        <v>0</v>
      </c>
      <c r="EJ314" s="842">
        <f>EJ6-EJ313</f>
        <v>0</v>
      </c>
      <c r="EK314" s="842">
        <f>EK6-EK313</f>
        <v>0</v>
      </c>
      <c r="EL314" s="842">
        <f>EL6-EL313</f>
        <v>0</v>
      </c>
      <c r="EM314" s="840"/>
      <c r="EN314" s="840"/>
      <c r="EO314" s="840"/>
      <c r="EP314" s="840"/>
      <c r="EQ314" s="840"/>
      <c r="ER314" s="840"/>
      <c r="ES314" s="840"/>
      <c r="ET314" s="840"/>
      <c r="EU314" s="840"/>
      <c r="EV314" s="840"/>
      <c r="EW314" s="840"/>
      <c r="EX314" s="840"/>
      <c r="EY314" s="840"/>
      <c r="EZ314" s="840"/>
      <c r="FA314" s="840"/>
      <c r="FB314" s="840"/>
      <c r="FC314" s="840"/>
      <c r="FD314" s="840"/>
      <c r="FE314" s="840"/>
      <c r="FF314" s="840"/>
      <c r="FG314" s="840"/>
      <c r="FH314" s="840"/>
      <c r="FI314" s="840"/>
      <c r="FJ314" s="840"/>
      <c r="FK314" s="840"/>
      <c r="FL314" s="840"/>
      <c r="FM314" s="840"/>
      <c r="FN314" s="840"/>
      <c r="FO314" s="840"/>
      <c r="FP314" s="840"/>
      <c r="FQ314" s="840"/>
      <c r="FR314" s="840"/>
      <c r="FS314" s="840"/>
      <c r="FT314" s="840"/>
      <c r="FU314" s="840"/>
      <c r="FV314" s="840"/>
      <c r="FW314" s="840"/>
      <c r="FX314" s="840"/>
      <c r="FY314" s="840"/>
      <c r="FZ314" s="840"/>
      <c r="GA314" s="840"/>
      <c r="GB314" s="840"/>
      <c r="GC314" s="840"/>
      <c r="GD314" s="840"/>
      <c r="GE314" s="840"/>
      <c r="GF314" s="840"/>
      <c r="GG314" s="840"/>
      <c r="GH314" s="840"/>
      <c r="GI314" s="840"/>
      <c r="GJ314" s="840"/>
      <c r="GK314" s="840"/>
      <c r="GL314" s="840"/>
      <c r="GM314" s="840"/>
      <c r="GN314" s="845"/>
      <c r="GO314" s="840"/>
      <c r="GP314" s="840"/>
      <c r="GQ314" s="840"/>
      <c r="GR314" s="802"/>
    </row>
    <row r="315" spans="1:213" ht="15.75" outlineLevel="1">
      <c r="B315" s="660"/>
      <c r="C315" s="660"/>
      <c r="D315" s="660"/>
      <c r="E315" s="660"/>
      <c r="F315" s="661" t="s">
        <v>405</v>
      </c>
    </row>
    <row r="316" spans="1:213">
      <c r="B316" s="660"/>
      <c r="C316" s="660"/>
      <c r="D316" s="660"/>
      <c r="E316" s="660"/>
    </row>
    <row r="317" spans="1:213">
      <c r="B317" s="660"/>
      <c r="C317" s="660"/>
      <c r="D317" s="660"/>
      <c r="E317" s="660"/>
    </row>
    <row r="318" spans="1:213">
      <c r="B318" s="660"/>
      <c r="C318" s="660"/>
      <c r="D318" s="660"/>
      <c r="E318" s="660"/>
    </row>
    <row r="319" spans="1:213">
      <c r="B319" s="660"/>
      <c r="C319" s="660"/>
      <c r="D319" s="660"/>
      <c r="E319" s="660"/>
    </row>
    <row r="320" spans="1:213">
      <c r="B320" s="660"/>
      <c r="C320" s="660"/>
      <c r="D320" s="660"/>
      <c r="E320" s="660"/>
    </row>
    <row r="321" spans="2:5">
      <c r="B321" s="660"/>
      <c r="C321" s="660"/>
      <c r="D321" s="660"/>
      <c r="E321" s="660"/>
    </row>
    <row r="322" spans="2:5">
      <c r="B322" s="660"/>
      <c r="C322" s="660"/>
      <c r="D322" s="660"/>
      <c r="E322" s="660"/>
    </row>
    <row r="323" spans="2:5">
      <c r="B323" s="660"/>
      <c r="C323" s="660"/>
      <c r="D323" s="660"/>
      <c r="E323" s="660"/>
    </row>
    <row r="324" spans="2:5">
      <c r="B324" s="660"/>
      <c r="C324" s="660"/>
      <c r="D324" s="660"/>
      <c r="E324" s="660"/>
    </row>
    <row r="325" spans="2:5">
      <c r="B325" s="660"/>
      <c r="C325" s="660"/>
      <c r="D325" s="660"/>
      <c r="E325" s="660"/>
    </row>
    <row r="326" spans="2:5">
      <c r="B326" s="660"/>
      <c r="C326" s="660"/>
      <c r="D326" s="660"/>
      <c r="E326" s="660"/>
    </row>
    <row r="327" spans="2:5">
      <c r="B327" s="660"/>
      <c r="C327" s="660"/>
      <c r="D327" s="660"/>
      <c r="E327" s="660"/>
    </row>
    <row r="328" spans="2:5">
      <c r="B328" s="660"/>
      <c r="C328" s="660"/>
      <c r="D328" s="660"/>
      <c r="E328" s="660"/>
    </row>
    <row r="329" spans="2:5">
      <c r="B329" s="660"/>
      <c r="C329" s="660"/>
      <c r="D329" s="660"/>
      <c r="E329" s="660"/>
    </row>
    <row r="330" spans="2:5">
      <c r="B330" s="660"/>
      <c r="C330" s="660"/>
      <c r="D330" s="660"/>
      <c r="E330" s="660"/>
    </row>
    <row r="331" spans="2:5">
      <c r="B331" s="660"/>
      <c r="C331" s="660"/>
      <c r="D331" s="660"/>
      <c r="E331" s="660"/>
    </row>
    <row r="332" spans="2:5">
      <c r="B332" s="660"/>
      <c r="C332" s="660"/>
      <c r="D332" s="660"/>
      <c r="E332" s="660"/>
    </row>
    <row r="333" spans="2:5">
      <c r="B333" s="660"/>
      <c r="C333" s="660"/>
      <c r="D333" s="660"/>
      <c r="E333" s="660"/>
    </row>
    <row r="334" spans="2:5">
      <c r="B334" s="660"/>
      <c r="C334" s="660"/>
      <c r="D334" s="660"/>
      <c r="E334" s="660"/>
    </row>
    <row r="335" spans="2:5">
      <c r="B335" s="660"/>
      <c r="C335" s="660"/>
      <c r="D335" s="660"/>
      <c r="E335" s="660"/>
    </row>
    <row r="336" spans="2:5">
      <c r="B336" s="660"/>
      <c r="C336" s="660"/>
      <c r="D336" s="660"/>
      <c r="E336" s="660"/>
    </row>
    <row r="337" spans="2:5">
      <c r="B337" s="660"/>
      <c r="C337" s="660"/>
      <c r="D337" s="660"/>
      <c r="E337" s="660"/>
    </row>
    <row r="338" spans="2:5">
      <c r="B338" s="660"/>
      <c r="C338" s="660"/>
      <c r="D338" s="660"/>
      <c r="E338" s="660"/>
    </row>
    <row r="339" spans="2:5">
      <c r="B339" s="660"/>
      <c r="C339" s="660"/>
      <c r="D339" s="660"/>
      <c r="E339" s="660"/>
    </row>
    <row r="340" spans="2:5">
      <c r="B340" s="660"/>
      <c r="C340" s="660"/>
      <c r="D340" s="660"/>
      <c r="E340" s="660"/>
    </row>
    <row r="341" spans="2:5">
      <c r="B341" s="660"/>
      <c r="C341" s="660"/>
      <c r="D341" s="660"/>
      <c r="E341" s="660"/>
    </row>
    <row r="342" spans="2:5">
      <c r="B342" s="660"/>
      <c r="C342" s="660"/>
      <c r="D342" s="660"/>
      <c r="E342" s="660"/>
    </row>
    <row r="343" spans="2:5">
      <c r="B343" s="660"/>
      <c r="C343" s="660"/>
      <c r="D343" s="660"/>
      <c r="E343" s="660"/>
    </row>
    <row r="344" spans="2:5">
      <c r="B344" s="660"/>
      <c r="C344" s="660"/>
      <c r="D344" s="660"/>
      <c r="E344" s="660"/>
    </row>
    <row r="345" spans="2:5">
      <c r="B345" s="660"/>
      <c r="C345" s="660"/>
      <c r="D345" s="660"/>
      <c r="E345" s="660"/>
    </row>
    <row r="346" spans="2:5">
      <c r="B346" s="660"/>
      <c r="C346" s="660"/>
      <c r="D346" s="660"/>
      <c r="E346" s="660"/>
    </row>
    <row r="347" spans="2:5">
      <c r="B347" s="660"/>
      <c r="C347" s="660"/>
      <c r="D347" s="660"/>
      <c r="E347" s="660"/>
    </row>
    <row r="348" spans="2:5">
      <c r="B348" s="660"/>
      <c r="C348" s="660"/>
      <c r="D348" s="660"/>
      <c r="E348" s="660"/>
    </row>
    <row r="349" spans="2:5">
      <c r="B349" s="660"/>
      <c r="C349" s="660"/>
      <c r="D349" s="660"/>
      <c r="E349" s="660"/>
    </row>
    <row r="350" spans="2:5">
      <c r="B350" s="660"/>
      <c r="C350" s="660"/>
      <c r="D350" s="660"/>
      <c r="E350" s="660"/>
    </row>
    <row r="351" spans="2:5">
      <c r="B351" s="660"/>
      <c r="C351" s="660"/>
      <c r="D351" s="660"/>
      <c r="E351" s="660"/>
    </row>
    <row r="352" spans="2:5">
      <c r="B352" s="660"/>
      <c r="C352" s="660"/>
      <c r="D352" s="660"/>
      <c r="E352" s="660"/>
    </row>
    <row r="353" spans="2:5">
      <c r="B353" s="660"/>
      <c r="C353" s="660"/>
      <c r="D353" s="660"/>
      <c r="E353" s="660"/>
    </row>
    <row r="354" spans="2:5">
      <c r="B354" s="660"/>
      <c r="C354" s="660"/>
      <c r="D354" s="660"/>
      <c r="E354" s="660"/>
    </row>
    <row r="355" spans="2:5">
      <c r="B355" s="660"/>
      <c r="C355" s="660"/>
      <c r="D355" s="660"/>
      <c r="E355" s="660"/>
    </row>
    <row r="356" spans="2:5">
      <c r="B356" s="660"/>
      <c r="C356" s="660"/>
      <c r="D356" s="660"/>
      <c r="E356" s="660"/>
    </row>
    <row r="357" spans="2:5">
      <c r="B357" s="660"/>
      <c r="C357" s="660"/>
      <c r="D357" s="660"/>
      <c r="E357" s="660"/>
    </row>
    <row r="358" spans="2:5">
      <c r="B358" s="660"/>
      <c r="C358" s="660"/>
      <c r="D358" s="660"/>
      <c r="E358" s="660"/>
    </row>
    <row r="359" spans="2:5">
      <c r="B359" s="660"/>
      <c r="C359" s="660"/>
      <c r="D359" s="660"/>
      <c r="E359" s="660"/>
    </row>
    <row r="360" spans="2:5">
      <c r="B360" s="660"/>
      <c r="C360" s="660"/>
      <c r="D360" s="660"/>
      <c r="E360" s="660"/>
    </row>
    <row r="361" spans="2:5">
      <c r="B361" s="660"/>
      <c r="C361" s="660"/>
      <c r="D361" s="660"/>
      <c r="E361" s="660"/>
    </row>
    <row r="362" spans="2:5">
      <c r="B362" s="660"/>
      <c r="C362" s="660"/>
      <c r="D362" s="660"/>
      <c r="E362" s="660"/>
    </row>
    <row r="363" spans="2:5">
      <c r="B363" s="660"/>
      <c r="C363" s="660"/>
      <c r="D363" s="660"/>
      <c r="E363" s="660"/>
    </row>
    <row r="364" spans="2:5">
      <c r="B364" s="660"/>
      <c r="C364" s="660"/>
      <c r="D364" s="660"/>
      <c r="E364" s="660"/>
    </row>
    <row r="365" spans="2:5">
      <c r="B365" s="660"/>
      <c r="C365" s="660"/>
      <c r="D365" s="660"/>
      <c r="E365" s="660"/>
    </row>
    <row r="366" spans="2:5">
      <c r="B366" s="660"/>
      <c r="C366" s="660"/>
      <c r="D366" s="660"/>
      <c r="E366" s="660"/>
    </row>
    <row r="367" spans="2:5">
      <c r="B367" s="660"/>
      <c r="C367" s="660"/>
      <c r="D367" s="660"/>
      <c r="E367" s="660"/>
    </row>
    <row r="368" spans="2:5">
      <c r="B368" s="660"/>
      <c r="C368" s="660"/>
      <c r="D368" s="660"/>
      <c r="E368" s="660"/>
    </row>
    <row r="369" spans="2:5">
      <c r="B369" s="660"/>
      <c r="C369" s="660"/>
      <c r="D369" s="660"/>
      <c r="E369" s="660"/>
    </row>
    <row r="370" spans="2:5">
      <c r="B370" s="660"/>
      <c r="C370" s="660"/>
      <c r="D370" s="660"/>
      <c r="E370" s="660"/>
    </row>
    <row r="371" spans="2:5">
      <c r="B371" s="660"/>
      <c r="C371" s="660"/>
      <c r="D371" s="660"/>
      <c r="E371" s="660"/>
    </row>
    <row r="372" spans="2:5">
      <c r="B372" s="660"/>
      <c r="C372" s="660"/>
      <c r="D372" s="660"/>
      <c r="E372" s="660"/>
    </row>
    <row r="373" spans="2:5">
      <c r="B373" s="660"/>
      <c r="C373" s="660"/>
      <c r="D373" s="660"/>
      <c r="E373" s="660"/>
    </row>
    <row r="374" spans="2:5">
      <c r="B374" s="660"/>
      <c r="C374" s="660"/>
      <c r="D374" s="660"/>
      <c r="E374" s="660"/>
    </row>
    <row r="375" spans="2:5">
      <c r="B375" s="660"/>
      <c r="C375" s="660"/>
      <c r="D375" s="660"/>
      <c r="E375" s="660"/>
    </row>
    <row r="376" spans="2:5">
      <c r="B376" s="660"/>
      <c r="C376" s="660"/>
      <c r="D376" s="660"/>
      <c r="E376" s="660"/>
    </row>
    <row r="377" spans="2:5">
      <c r="B377" s="660"/>
      <c r="C377" s="660"/>
      <c r="D377" s="660"/>
      <c r="E377" s="660"/>
    </row>
    <row r="378" spans="2:5">
      <c r="B378" s="660"/>
      <c r="C378" s="660"/>
      <c r="D378" s="660"/>
      <c r="E378" s="660"/>
    </row>
    <row r="379" spans="2:5">
      <c r="B379" s="660"/>
      <c r="C379" s="660"/>
      <c r="D379" s="660"/>
      <c r="E379" s="660"/>
    </row>
    <row r="380" spans="2:5">
      <c r="B380" s="660"/>
      <c r="C380" s="660"/>
      <c r="D380" s="660"/>
      <c r="E380" s="660"/>
    </row>
    <row r="381" spans="2:5">
      <c r="B381" s="660"/>
      <c r="C381" s="660"/>
      <c r="D381" s="660"/>
      <c r="E381" s="660"/>
    </row>
    <row r="382" spans="2:5">
      <c r="B382" s="660"/>
      <c r="C382" s="660"/>
      <c r="D382" s="660"/>
      <c r="E382" s="660"/>
    </row>
    <row r="383" spans="2:5">
      <c r="B383" s="660"/>
      <c r="C383" s="660"/>
      <c r="D383" s="660"/>
      <c r="E383" s="660"/>
    </row>
    <row r="384" spans="2:5">
      <c r="B384" s="660"/>
      <c r="C384" s="660"/>
      <c r="D384" s="660"/>
      <c r="E384" s="660"/>
    </row>
    <row r="385" spans="2:5">
      <c r="B385" s="660"/>
      <c r="C385" s="660"/>
      <c r="D385" s="660"/>
      <c r="E385" s="660"/>
    </row>
    <row r="386" spans="2:5">
      <c r="B386" s="660"/>
      <c r="C386" s="660"/>
      <c r="D386" s="660"/>
      <c r="E386" s="660"/>
    </row>
    <row r="387" spans="2:5">
      <c r="B387" s="660"/>
      <c r="C387" s="660"/>
      <c r="D387" s="660"/>
      <c r="E387" s="660"/>
    </row>
    <row r="388" spans="2:5">
      <c r="B388" s="660"/>
      <c r="C388" s="660"/>
      <c r="D388" s="660"/>
      <c r="E388" s="660"/>
    </row>
    <row r="389" spans="2:5">
      <c r="B389" s="660"/>
      <c r="C389" s="660"/>
      <c r="D389" s="660"/>
      <c r="E389" s="660"/>
    </row>
    <row r="390" spans="2:5">
      <c r="B390" s="660"/>
      <c r="C390" s="660"/>
      <c r="D390" s="660"/>
      <c r="E390" s="660"/>
    </row>
    <row r="391" spans="2:5">
      <c r="B391" s="660"/>
      <c r="C391" s="660"/>
      <c r="D391" s="660"/>
      <c r="E391" s="660"/>
    </row>
    <row r="392" spans="2:5">
      <c r="B392" s="660"/>
      <c r="C392" s="660"/>
      <c r="D392" s="660"/>
      <c r="E392" s="660"/>
    </row>
    <row r="393" spans="2:5">
      <c r="B393" s="660"/>
      <c r="C393" s="660"/>
      <c r="D393" s="660"/>
      <c r="E393" s="660"/>
    </row>
    <row r="394" spans="2:5">
      <c r="B394" s="660"/>
      <c r="C394" s="660"/>
      <c r="D394" s="660"/>
      <c r="E394" s="660"/>
    </row>
    <row r="395" spans="2:5">
      <c r="B395" s="660"/>
      <c r="C395" s="660"/>
      <c r="D395" s="660"/>
      <c r="E395" s="660"/>
    </row>
    <row r="396" spans="2:5">
      <c r="B396" s="660"/>
      <c r="C396" s="660"/>
      <c r="D396" s="660"/>
      <c r="E396" s="660"/>
    </row>
    <row r="397" spans="2:5">
      <c r="B397" s="660"/>
      <c r="C397" s="660"/>
      <c r="D397" s="660"/>
      <c r="E397" s="660"/>
    </row>
    <row r="398" spans="2:5">
      <c r="B398" s="660"/>
      <c r="C398" s="660"/>
      <c r="D398" s="660"/>
      <c r="E398" s="660"/>
    </row>
    <row r="399" spans="2:5">
      <c r="B399" s="660"/>
      <c r="C399" s="660"/>
      <c r="D399" s="660"/>
      <c r="E399" s="660"/>
    </row>
    <row r="400" spans="2:5">
      <c r="B400" s="660"/>
      <c r="C400" s="660"/>
      <c r="D400" s="660"/>
      <c r="E400" s="660"/>
    </row>
    <row r="401" spans="2:5">
      <c r="B401" s="660"/>
      <c r="C401" s="660"/>
      <c r="D401" s="660"/>
      <c r="E401" s="660"/>
    </row>
    <row r="402" spans="2:5">
      <c r="B402" s="660"/>
      <c r="C402" s="660"/>
      <c r="D402" s="660"/>
      <c r="E402" s="660"/>
    </row>
    <row r="403" spans="2:5">
      <c r="B403" s="660"/>
      <c r="C403" s="660"/>
      <c r="D403" s="660"/>
      <c r="E403" s="660"/>
    </row>
    <row r="404" spans="2:5">
      <c r="B404" s="660"/>
      <c r="C404" s="660"/>
      <c r="D404" s="660"/>
      <c r="E404" s="660"/>
    </row>
    <row r="405" spans="2:5">
      <c r="B405" s="660"/>
      <c r="C405" s="660"/>
      <c r="D405" s="660"/>
      <c r="E405" s="660"/>
    </row>
    <row r="406" spans="2:5">
      <c r="B406" s="660"/>
      <c r="C406" s="660"/>
      <c r="D406" s="660"/>
      <c r="E406" s="660"/>
    </row>
    <row r="407" spans="2:5">
      <c r="B407" s="660"/>
      <c r="C407" s="660"/>
      <c r="D407" s="660"/>
      <c r="E407" s="660"/>
    </row>
    <row r="408" spans="2:5">
      <c r="B408" s="660"/>
      <c r="C408" s="660"/>
      <c r="D408" s="660"/>
      <c r="E408" s="660"/>
    </row>
    <row r="409" spans="2:5">
      <c r="B409" s="660"/>
      <c r="C409" s="660"/>
      <c r="D409" s="660"/>
      <c r="E409" s="660"/>
    </row>
    <row r="410" spans="2:5">
      <c r="B410" s="660"/>
      <c r="C410" s="660"/>
      <c r="D410" s="660"/>
      <c r="E410" s="660"/>
    </row>
    <row r="411" spans="2:5">
      <c r="B411" s="660"/>
      <c r="C411" s="660"/>
      <c r="D411" s="660"/>
      <c r="E411" s="660"/>
    </row>
    <row r="412" spans="2:5">
      <c r="B412" s="660"/>
      <c r="C412" s="660"/>
      <c r="D412" s="660"/>
      <c r="E412" s="660"/>
    </row>
    <row r="413" spans="2:5">
      <c r="B413" s="660"/>
      <c r="C413" s="660"/>
      <c r="D413" s="660"/>
      <c r="E413" s="660"/>
    </row>
    <row r="414" spans="2:5">
      <c r="B414" s="660"/>
      <c r="C414" s="660"/>
      <c r="D414" s="660"/>
      <c r="E414" s="660"/>
    </row>
    <row r="415" spans="2:5">
      <c r="B415" s="660"/>
      <c r="C415" s="660"/>
      <c r="D415" s="660"/>
      <c r="E415" s="660"/>
    </row>
    <row r="416" spans="2:5">
      <c r="B416" s="660"/>
      <c r="C416" s="660"/>
      <c r="D416" s="660"/>
      <c r="E416" s="660"/>
    </row>
    <row r="417" spans="2:5">
      <c r="B417" s="660"/>
      <c r="C417" s="660"/>
      <c r="D417" s="660"/>
      <c r="E417" s="660"/>
    </row>
    <row r="418" spans="2:5">
      <c r="B418" s="660"/>
      <c r="C418" s="660"/>
      <c r="D418" s="660"/>
      <c r="E418" s="660"/>
    </row>
    <row r="419" spans="2:5">
      <c r="B419" s="660"/>
      <c r="C419" s="660"/>
      <c r="D419" s="660"/>
      <c r="E419" s="660"/>
    </row>
    <row r="420" spans="2:5">
      <c r="B420" s="660"/>
      <c r="C420" s="660"/>
      <c r="D420" s="660"/>
      <c r="E420" s="660"/>
    </row>
    <row r="421" spans="2:5">
      <c r="B421" s="660"/>
      <c r="C421" s="660"/>
      <c r="D421" s="660"/>
      <c r="E421" s="660"/>
    </row>
    <row r="422" spans="2:5">
      <c r="B422" s="660"/>
      <c r="C422" s="660"/>
      <c r="D422" s="660"/>
      <c r="E422" s="660"/>
    </row>
    <row r="423" spans="2:5">
      <c r="B423" s="660"/>
      <c r="C423" s="660"/>
      <c r="D423" s="660"/>
      <c r="E423" s="660"/>
    </row>
    <row r="424" spans="2:5">
      <c r="B424" s="660"/>
      <c r="C424" s="660"/>
      <c r="D424" s="660"/>
      <c r="E424" s="660"/>
    </row>
    <row r="425" spans="2:5">
      <c r="B425" s="660"/>
      <c r="C425" s="660"/>
      <c r="D425" s="660"/>
      <c r="E425" s="660"/>
    </row>
    <row r="426" spans="2:5">
      <c r="B426" s="660"/>
      <c r="C426" s="660"/>
      <c r="D426" s="660"/>
      <c r="E426" s="660"/>
    </row>
    <row r="427" spans="2:5">
      <c r="B427" s="660"/>
      <c r="C427" s="660"/>
      <c r="D427" s="660"/>
      <c r="E427" s="660"/>
    </row>
    <row r="428" spans="2:5">
      <c r="B428" s="660"/>
      <c r="C428" s="660"/>
      <c r="D428" s="660"/>
      <c r="E428" s="660"/>
    </row>
    <row r="429" spans="2:5">
      <c r="B429" s="660"/>
      <c r="C429" s="660"/>
      <c r="D429" s="660"/>
      <c r="E429" s="660"/>
    </row>
    <row r="430" spans="2:5">
      <c r="B430" s="660"/>
      <c r="C430" s="660"/>
      <c r="D430" s="660"/>
      <c r="E430" s="660"/>
    </row>
    <row r="431" spans="2:5">
      <c r="B431" s="660"/>
      <c r="C431" s="660"/>
      <c r="D431" s="660"/>
      <c r="E431" s="660"/>
    </row>
    <row r="432" spans="2:5">
      <c r="B432" s="660"/>
      <c r="C432" s="660"/>
      <c r="D432" s="660"/>
      <c r="E432" s="660"/>
    </row>
    <row r="433" spans="2:5">
      <c r="B433" s="660"/>
      <c r="C433" s="660"/>
      <c r="D433" s="660"/>
      <c r="E433" s="660"/>
    </row>
    <row r="434" spans="2:5">
      <c r="B434" s="660"/>
      <c r="C434" s="660"/>
      <c r="D434" s="660"/>
      <c r="E434" s="660"/>
    </row>
    <row r="435" spans="2:5">
      <c r="B435" s="660"/>
      <c r="C435" s="660"/>
      <c r="D435" s="660"/>
      <c r="E435" s="660"/>
    </row>
    <row r="436" spans="2:5">
      <c r="B436" s="660"/>
      <c r="C436" s="660"/>
      <c r="D436" s="660"/>
      <c r="E436" s="660"/>
    </row>
    <row r="437" spans="2:5">
      <c r="B437" s="660"/>
      <c r="C437" s="660"/>
      <c r="D437" s="660"/>
      <c r="E437" s="660"/>
    </row>
    <row r="438" spans="2:5">
      <c r="B438" s="660"/>
      <c r="C438" s="660"/>
      <c r="D438" s="660"/>
      <c r="E438" s="660"/>
    </row>
    <row r="439" spans="2:5">
      <c r="B439" s="660"/>
      <c r="C439" s="660"/>
      <c r="D439" s="660"/>
      <c r="E439" s="660"/>
    </row>
    <row r="440" spans="2:5">
      <c r="B440" s="660"/>
      <c r="C440" s="660"/>
      <c r="D440" s="660"/>
      <c r="E440" s="660"/>
    </row>
    <row r="441" spans="2:5">
      <c r="B441" s="660"/>
      <c r="C441" s="660"/>
      <c r="D441" s="660"/>
      <c r="E441" s="660"/>
    </row>
    <row r="442" spans="2:5">
      <c r="B442" s="660"/>
      <c r="C442" s="660"/>
      <c r="D442" s="660"/>
      <c r="E442" s="660"/>
    </row>
    <row r="443" spans="2:5">
      <c r="B443" s="660"/>
      <c r="C443" s="660"/>
      <c r="D443" s="660"/>
      <c r="E443" s="660"/>
    </row>
    <row r="444" spans="2:5">
      <c r="B444" s="660"/>
      <c r="C444" s="660"/>
      <c r="D444" s="660"/>
      <c r="E444" s="660"/>
    </row>
    <row r="445" spans="2:5">
      <c r="B445" s="660"/>
      <c r="C445" s="660"/>
      <c r="D445" s="660"/>
      <c r="E445" s="660"/>
    </row>
    <row r="446" spans="2:5">
      <c r="B446" s="660"/>
      <c r="C446" s="660"/>
      <c r="D446" s="660"/>
      <c r="E446" s="660"/>
    </row>
    <row r="447" spans="2:5">
      <c r="B447" s="660"/>
      <c r="C447" s="660"/>
      <c r="D447" s="660"/>
      <c r="E447" s="660"/>
    </row>
    <row r="448" spans="2:5">
      <c r="B448" s="660"/>
      <c r="C448" s="660"/>
      <c r="D448" s="660"/>
      <c r="E448" s="660"/>
    </row>
    <row r="449" spans="2:5">
      <c r="B449" s="660"/>
      <c r="C449" s="660"/>
      <c r="D449" s="660"/>
      <c r="E449" s="660"/>
    </row>
    <row r="450" spans="2:5">
      <c r="B450" s="660"/>
      <c r="C450" s="660"/>
      <c r="D450" s="660"/>
      <c r="E450" s="660"/>
    </row>
    <row r="451" spans="2:5">
      <c r="B451" s="660"/>
      <c r="C451" s="660"/>
      <c r="D451" s="660"/>
      <c r="E451" s="660"/>
    </row>
    <row r="452" spans="2:5">
      <c r="B452" s="660"/>
      <c r="C452" s="660"/>
      <c r="D452" s="660"/>
      <c r="E452" s="660"/>
    </row>
    <row r="453" spans="2:5">
      <c r="B453" s="660"/>
      <c r="C453" s="660"/>
      <c r="D453" s="660"/>
      <c r="E453" s="660"/>
    </row>
    <row r="454" spans="2:5">
      <c r="B454" s="660"/>
      <c r="C454" s="660"/>
      <c r="D454" s="660"/>
      <c r="E454" s="660"/>
    </row>
    <row r="455" spans="2:5">
      <c r="B455" s="660"/>
      <c r="C455" s="660"/>
      <c r="D455" s="660"/>
      <c r="E455" s="660"/>
    </row>
    <row r="456" spans="2:5">
      <c r="B456" s="660"/>
      <c r="C456" s="660"/>
      <c r="D456" s="660"/>
      <c r="E456" s="660"/>
    </row>
    <row r="457" spans="2:5">
      <c r="B457" s="660"/>
      <c r="C457" s="660"/>
      <c r="D457" s="660"/>
      <c r="E457" s="660"/>
    </row>
    <row r="458" spans="2:5">
      <c r="B458" s="660"/>
      <c r="C458" s="660"/>
      <c r="D458" s="660"/>
      <c r="E458" s="660"/>
    </row>
    <row r="459" spans="2:5">
      <c r="B459" s="660"/>
      <c r="C459" s="660"/>
      <c r="D459" s="660"/>
      <c r="E459" s="660"/>
    </row>
    <row r="460" spans="2:5">
      <c r="B460" s="660"/>
      <c r="C460" s="660"/>
      <c r="D460" s="660"/>
      <c r="E460" s="660"/>
    </row>
    <row r="461" spans="2:5">
      <c r="B461" s="660"/>
      <c r="C461" s="660"/>
      <c r="D461" s="660"/>
      <c r="E461" s="660"/>
    </row>
    <row r="462" spans="2:5">
      <c r="B462" s="660"/>
      <c r="C462" s="660"/>
      <c r="D462" s="660"/>
      <c r="E462" s="660"/>
    </row>
    <row r="463" spans="2:5">
      <c r="B463" s="660"/>
      <c r="C463" s="660"/>
      <c r="D463" s="660"/>
      <c r="E463" s="660"/>
    </row>
    <row r="464" spans="2:5">
      <c r="B464" s="660"/>
      <c r="C464" s="660"/>
      <c r="D464" s="660"/>
      <c r="E464" s="660"/>
    </row>
    <row r="465" spans="2:5">
      <c r="B465" s="660"/>
      <c r="C465" s="660"/>
      <c r="D465" s="660"/>
      <c r="E465" s="660"/>
    </row>
    <row r="466" spans="2:5">
      <c r="B466" s="660"/>
      <c r="C466" s="660"/>
      <c r="D466" s="660"/>
      <c r="E466" s="660"/>
    </row>
    <row r="467" spans="2:5">
      <c r="B467" s="660"/>
      <c r="C467" s="660"/>
      <c r="D467" s="660"/>
      <c r="E467" s="660"/>
    </row>
    <row r="468" spans="2:5">
      <c r="B468" s="660"/>
      <c r="C468" s="660"/>
      <c r="D468" s="660"/>
      <c r="E468" s="660"/>
    </row>
    <row r="469" spans="2:5">
      <c r="B469" s="660"/>
      <c r="C469" s="660"/>
      <c r="D469" s="660"/>
      <c r="E469" s="660"/>
    </row>
    <row r="470" spans="2:5">
      <c r="B470" s="660"/>
      <c r="C470" s="660"/>
      <c r="D470" s="660"/>
      <c r="E470" s="660"/>
    </row>
    <row r="471" spans="2:5">
      <c r="B471" s="660"/>
      <c r="C471" s="660"/>
      <c r="D471" s="660"/>
      <c r="E471" s="660"/>
    </row>
    <row r="472" spans="2:5">
      <c r="B472" s="660"/>
      <c r="C472" s="660"/>
      <c r="D472" s="660"/>
      <c r="E472" s="660"/>
    </row>
    <row r="473" spans="2:5">
      <c r="B473" s="660"/>
      <c r="C473" s="660"/>
      <c r="D473" s="660"/>
      <c r="E473" s="660"/>
    </row>
    <row r="474" spans="2:5">
      <c r="B474" s="660"/>
      <c r="C474" s="660"/>
      <c r="D474" s="660"/>
      <c r="E474" s="660"/>
    </row>
    <row r="475" spans="2:5">
      <c r="B475" s="660"/>
      <c r="C475" s="660"/>
      <c r="D475" s="660"/>
      <c r="E475" s="660"/>
    </row>
    <row r="476" spans="2:5">
      <c r="B476" s="660"/>
      <c r="C476" s="660"/>
      <c r="D476" s="660"/>
      <c r="E476" s="660"/>
    </row>
    <row r="477" spans="2:5">
      <c r="B477" s="660"/>
      <c r="C477" s="660"/>
      <c r="D477" s="660"/>
      <c r="E477" s="660"/>
    </row>
    <row r="478" spans="2:5">
      <c r="B478" s="660"/>
      <c r="C478" s="660"/>
      <c r="D478" s="660"/>
      <c r="E478" s="660"/>
    </row>
    <row r="479" spans="2:5">
      <c r="B479" s="660"/>
      <c r="C479" s="660"/>
      <c r="D479" s="660"/>
      <c r="E479" s="660"/>
    </row>
    <row r="480" spans="2:5">
      <c r="B480" s="660"/>
      <c r="C480" s="660"/>
      <c r="D480" s="660"/>
      <c r="E480" s="660"/>
    </row>
    <row r="481" spans="2:5">
      <c r="B481" s="660"/>
      <c r="C481" s="660"/>
      <c r="D481" s="660"/>
      <c r="E481" s="660"/>
    </row>
    <row r="482" spans="2:5">
      <c r="B482" s="660"/>
      <c r="C482" s="660"/>
      <c r="D482" s="660"/>
      <c r="E482" s="660"/>
    </row>
    <row r="483" spans="2:5">
      <c r="B483" s="660"/>
      <c r="C483" s="660"/>
      <c r="D483" s="660"/>
      <c r="E483" s="660"/>
    </row>
    <row r="484" spans="2:5">
      <c r="B484" s="660"/>
      <c r="C484" s="660"/>
      <c r="D484" s="660"/>
      <c r="E484" s="660"/>
    </row>
    <row r="485" spans="2:5">
      <c r="B485" s="660"/>
      <c r="C485" s="660"/>
      <c r="D485" s="660"/>
      <c r="E485" s="660"/>
    </row>
    <row r="486" spans="2:5">
      <c r="B486" s="660"/>
      <c r="C486" s="660"/>
      <c r="D486" s="660"/>
      <c r="E486" s="660"/>
    </row>
    <row r="487" spans="2:5">
      <c r="B487" s="660"/>
      <c r="C487" s="660"/>
      <c r="D487" s="660"/>
      <c r="E487" s="660"/>
    </row>
    <row r="488" spans="2:5">
      <c r="B488" s="660"/>
      <c r="C488" s="660"/>
      <c r="D488" s="660"/>
      <c r="E488" s="660"/>
    </row>
    <row r="489" spans="2:5">
      <c r="B489" s="660"/>
      <c r="C489" s="660"/>
      <c r="D489" s="660"/>
      <c r="E489" s="660"/>
    </row>
    <row r="490" spans="2:5">
      <c r="B490" s="660"/>
      <c r="C490" s="660"/>
      <c r="D490" s="660"/>
      <c r="E490" s="660"/>
    </row>
    <row r="491" spans="2:5">
      <c r="B491" s="660"/>
      <c r="C491" s="660"/>
      <c r="D491" s="660"/>
      <c r="E491" s="660"/>
    </row>
    <row r="492" spans="2:5">
      <c r="B492" s="660"/>
      <c r="C492" s="660"/>
      <c r="D492" s="660"/>
      <c r="E492" s="660"/>
    </row>
    <row r="493" spans="2:5">
      <c r="B493" s="660"/>
      <c r="C493" s="660"/>
      <c r="D493" s="660"/>
      <c r="E493" s="660"/>
    </row>
    <row r="494" spans="2:5">
      <c r="B494" s="660"/>
      <c r="C494" s="660"/>
      <c r="D494" s="660"/>
      <c r="E494" s="660"/>
    </row>
    <row r="495" spans="2:5">
      <c r="B495" s="660"/>
      <c r="C495" s="660"/>
      <c r="D495" s="660"/>
      <c r="E495" s="660"/>
    </row>
    <row r="496" spans="2:5">
      <c r="B496" s="660"/>
      <c r="C496" s="660"/>
      <c r="D496" s="660"/>
      <c r="E496" s="660"/>
    </row>
    <row r="497" spans="2:5">
      <c r="B497" s="660"/>
      <c r="C497" s="660"/>
      <c r="D497" s="660"/>
      <c r="E497" s="660"/>
    </row>
    <row r="498" spans="2:5">
      <c r="B498" s="660"/>
      <c r="C498" s="660"/>
      <c r="D498" s="660"/>
      <c r="E498" s="660"/>
    </row>
    <row r="499" spans="2:5">
      <c r="B499" s="660"/>
      <c r="C499" s="660"/>
      <c r="D499" s="660"/>
      <c r="E499" s="660"/>
    </row>
    <row r="500" spans="2:5">
      <c r="B500" s="660"/>
      <c r="C500" s="660"/>
      <c r="D500" s="660"/>
      <c r="E500" s="660"/>
    </row>
    <row r="501" spans="2:5">
      <c r="B501" s="660"/>
      <c r="C501" s="660"/>
      <c r="D501" s="660"/>
      <c r="E501" s="660"/>
    </row>
    <row r="502" spans="2:5">
      <c r="B502" s="660"/>
      <c r="C502" s="660"/>
      <c r="D502" s="660"/>
      <c r="E502" s="660"/>
    </row>
    <row r="503" spans="2:5">
      <c r="B503" s="660"/>
      <c r="C503" s="660"/>
      <c r="D503" s="660"/>
      <c r="E503" s="660"/>
    </row>
    <row r="504" spans="2:5">
      <c r="B504" s="660"/>
      <c r="C504" s="660"/>
      <c r="D504" s="660"/>
      <c r="E504" s="660"/>
    </row>
    <row r="505" spans="2:5">
      <c r="B505" s="660"/>
      <c r="C505" s="660"/>
      <c r="D505" s="660"/>
      <c r="E505" s="660"/>
    </row>
    <row r="506" spans="2:5">
      <c r="B506" s="660"/>
      <c r="C506" s="660"/>
      <c r="D506" s="660"/>
      <c r="E506" s="660"/>
    </row>
    <row r="507" spans="2:5">
      <c r="B507" s="660"/>
      <c r="C507" s="660"/>
      <c r="D507" s="660"/>
      <c r="E507" s="660"/>
    </row>
    <row r="508" spans="2:5">
      <c r="B508" s="660"/>
      <c r="C508" s="660"/>
      <c r="D508" s="660"/>
      <c r="E508" s="660"/>
    </row>
    <row r="509" spans="2:5">
      <c r="B509" s="660"/>
      <c r="C509" s="660"/>
      <c r="D509" s="660"/>
      <c r="E509" s="660"/>
    </row>
    <row r="510" spans="2:5">
      <c r="B510" s="660"/>
      <c r="C510" s="660"/>
      <c r="D510" s="660"/>
      <c r="E510" s="660"/>
    </row>
    <row r="511" spans="2:5">
      <c r="B511" s="660"/>
      <c r="C511" s="660"/>
      <c r="D511" s="660"/>
      <c r="E511" s="660"/>
    </row>
    <row r="512" spans="2:5">
      <c r="B512" s="660"/>
      <c r="C512" s="660"/>
      <c r="D512" s="660"/>
      <c r="E512" s="660"/>
    </row>
    <row r="513" spans="2:5">
      <c r="B513" s="660"/>
      <c r="C513" s="660"/>
      <c r="D513" s="660"/>
      <c r="E513" s="660"/>
    </row>
    <row r="514" spans="2:5">
      <c r="B514" s="660"/>
      <c r="C514" s="660"/>
      <c r="D514" s="660"/>
      <c r="E514" s="660"/>
    </row>
    <row r="515" spans="2:5">
      <c r="B515" s="660"/>
      <c r="C515" s="660"/>
      <c r="D515" s="660"/>
      <c r="E515" s="660"/>
    </row>
    <row r="516" spans="2:5">
      <c r="B516" s="660"/>
      <c r="C516" s="660"/>
      <c r="D516" s="660"/>
      <c r="E516" s="660"/>
    </row>
    <row r="517" spans="2:5">
      <c r="B517" s="660"/>
      <c r="C517" s="660"/>
      <c r="D517" s="660"/>
      <c r="E517" s="660"/>
    </row>
    <row r="518" spans="2:5">
      <c r="B518" s="660"/>
      <c r="C518" s="660"/>
      <c r="D518" s="660"/>
      <c r="E518" s="660"/>
    </row>
    <row r="519" spans="2:5">
      <c r="B519" s="660"/>
      <c r="C519" s="660"/>
      <c r="D519" s="660"/>
      <c r="E519" s="660"/>
    </row>
    <row r="520" spans="2:5">
      <c r="B520" s="660"/>
      <c r="C520" s="660"/>
      <c r="D520" s="660"/>
      <c r="E520" s="660"/>
    </row>
    <row r="521" spans="2:5">
      <c r="B521" s="660"/>
      <c r="C521" s="660"/>
      <c r="D521" s="660"/>
      <c r="E521" s="660"/>
    </row>
    <row r="522" spans="2:5">
      <c r="B522" s="660"/>
      <c r="C522" s="660"/>
      <c r="D522" s="660"/>
      <c r="E522" s="660"/>
    </row>
    <row r="523" spans="2:5">
      <c r="B523" s="660"/>
      <c r="C523" s="660"/>
      <c r="D523" s="660"/>
      <c r="E523" s="660"/>
    </row>
    <row r="524" spans="2:5">
      <c r="B524" s="660"/>
      <c r="C524" s="660"/>
      <c r="D524" s="660"/>
      <c r="E524" s="660"/>
    </row>
    <row r="525" spans="2:5">
      <c r="B525" s="660"/>
      <c r="C525" s="660"/>
      <c r="D525" s="660"/>
      <c r="E525" s="660"/>
    </row>
    <row r="526" spans="2:5">
      <c r="B526" s="660"/>
      <c r="C526" s="660"/>
      <c r="D526" s="660"/>
      <c r="E526" s="660"/>
    </row>
    <row r="527" spans="2:5">
      <c r="B527" s="660"/>
      <c r="C527" s="660"/>
      <c r="D527" s="660"/>
      <c r="E527" s="660"/>
    </row>
    <row r="528" spans="2:5">
      <c r="B528" s="660"/>
      <c r="C528" s="660"/>
      <c r="D528" s="660"/>
      <c r="E528" s="660"/>
    </row>
    <row r="529" spans="2:5">
      <c r="B529" s="660"/>
      <c r="C529" s="660"/>
      <c r="D529" s="660"/>
      <c r="E529" s="660"/>
    </row>
    <row r="530" spans="2:5">
      <c r="B530" s="660"/>
      <c r="C530" s="660"/>
      <c r="D530" s="660"/>
      <c r="E530" s="660"/>
    </row>
    <row r="531" spans="2:5">
      <c r="B531" s="660"/>
      <c r="C531" s="660"/>
      <c r="D531" s="660"/>
      <c r="E531" s="660"/>
    </row>
    <row r="532" spans="2:5">
      <c r="B532" s="660"/>
      <c r="C532" s="660"/>
      <c r="D532" s="660"/>
      <c r="E532" s="660"/>
    </row>
    <row r="533" spans="2:5">
      <c r="B533" s="660"/>
      <c r="C533" s="660"/>
      <c r="D533" s="660"/>
      <c r="E533" s="660"/>
    </row>
    <row r="534" spans="2:5">
      <c r="B534" s="660"/>
      <c r="C534" s="660"/>
      <c r="D534" s="660"/>
      <c r="E534" s="660"/>
    </row>
    <row r="535" spans="2:5">
      <c r="B535" s="660"/>
      <c r="C535" s="660"/>
      <c r="D535" s="660"/>
      <c r="E535" s="660"/>
    </row>
    <row r="536" spans="2:5">
      <c r="B536" s="660"/>
      <c r="C536" s="660"/>
      <c r="D536" s="660"/>
      <c r="E536" s="660"/>
    </row>
    <row r="537" spans="2:5">
      <c r="B537" s="660"/>
      <c r="C537" s="660"/>
      <c r="D537" s="660"/>
      <c r="E537" s="660"/>
    </row>
    <row r="538" spans="2:5">
      <c r="B538" s="660"/>
      <c r="C538" s="660"/>
      <c r="D538" s="660"/>
      <c r="E538" s="660"/>
    </row>
    <row r="539" spans="2:5">
      <c r="B539" s="660"/>
      <c r="C539" s="660"/>
      <c r="D539" s="660"/>
      <c r="E539" s="660"/>
    </row>
    <row r="540" spans="2:5">
      <c r="B540" s="660"/>
      <c r="C540" s="660"/>
      <c r="D540" s="660"/>
      <c r="E540" s="660"/>
    </row>
    <row r="541" spans="2:5">
      <c r="B541" s="660"/>
      <c r="C541" s="660"/>
      <c r="D541" s="660"/>
      <c r="E541" s="660"/>
    </row>
    <row r="542" spans="2:5">
      <c r="B542" s="660"/>
      <c r="C542" s="660"/>
      <c r="D542" s="660"/>
      <c r="E542" s="660"/>
    </row>
    <row r="543" spans="2:5">
      <c r="B543" s="660"/>
      <c r="C543" s="660"/>
      <c r="D543" s="660"/>
      <c r="E543" s="660"/>
    </row>
    <row r="544" spans="2:5">
      <c r="B544" s="660"/>
      <c r="C544" s="660"/>
      <c r="D544" s="660"/>
      <c r="E544" s="660"/>
    </row>
    <row r="545" spans="2:5">
      <c r="B545" s="660"/>
      <c r="C545" s="660"/>
      <c r="D545" s="660"/>
      <c r="E545" s="660"/>
    </row>
    <row r="546" spans="2:5">
      <c r="B546" s="660"/>
      <c r="C546" s="660"/>
      <c r="D546" s="660"/>
      <c r="E546" s="660"/>
    </row>
    <row r="547" spans="2:5">
      <c r="B547" s="660"/>
      <c r="C547" s="660"/>
      <c r="D547" s="660"/>
      <c r="E547" s="660"/>
    </row>
    <row r="548" spans="2:5">
      <c r="B548" s="660"/>
      <c r="C548" s="660"/>
      <c r="D548" s="660"/>
      <c r="E548" s="660"/>
    </row>
    <row r="549" spans="2:5">
      <c r="B549" s="660"/>
      <c r="C549" s="660"/>
      <c r="D549" s="660"/>
      <c r="E549" s="660"/>
    </row>
    <row r="550" spans="2:5">
      <c r="B550" s="660"/>
      <c r="C550" s="660"/>
      <c r="D550" s="660"/>
      <c r="E550" s="660"/>
    </row>
    <row r="551" spans="2:5">
      <c r="B551" s="660"/>
      <c r="C551" s="660"/>
      <c r="D551" s="660"/>
      <c r="E551" s="660"/>
    </row>
    <row r="552" spans="2:5">
      <c r="B552" s="660"/>
      <c r="C552" s="660"/>
      <c r="D552" s="660"/>
      <c r="E552" s="660"/>
    </row>
    <row r="553" spans="2:5">
      <c r="B553" s="660"/>
      <c r="C553" s="660"/>
      <c r="D553" s="660"/>
      <c r="E553" s="660"/>
    </row>
    <row r="554" spans="2:5">
      <c r="B554" s="660"/>
      <c r="C554" s="660"/>
      <c r="D554" s="660"/>
      <c r="E554" s="660"/>
    </row>
    <row r="555" spans="2:5">
      <c r="B555" s="660"/>
      <c r="C555" s="660"/>
      <c r="D555" s="660"/>
      <c r="E555" s="660"/>
    </row>
    <row r="556" spans="2:5">
      <c r="B556" s="660"/>
      <c r="C556" s="660"/>
      <c r="D556" s="660"/>
      <c r="E556" s="660"/>
    </row>
    <row r="557" spans="2:5">
      <c r="B557" s="660"/>
      <c r="C557" s="660"/>
      <c r="D557" s="660"/>
      <c r="E557" s="660"/>
    </row>
    <row r="558" spans="2:5">
      <c r="B558" s="660"/>
      <c r="C558" s="660"/>
      <c r="D558" s="660"/>
      <c r="E558" s="660"/>
    </row>
    <row r="559" spans="2:5">
      <c r="B559" s="660"/>
      <c r="C559" s="660"/>
      <c r="D559" s="660"/>
      <c r="E559" s="660"/>
    </row>
    <row r="560" spans="2:5">
      <c r="B560" s="660"/>
      <c r="C560" s="660"/>
      <c r="D560" s="660"/>
      <c r="E560" s="660"/>
    </row>
    <row r="561" spans="2:5">
      <c r="B561" s="660"/>
      <c r="C561" s="660"/>
      <c r="D561" s="660"/>
      <c r="E561" s="660"/>
    </row>
    <row r="562" spans="2:5">
      <c r="B562" s="660"/>
      <c r="C562" s="660"/>
      <c r="D562" s="660"/>
      <c r="E562" s="660"/>
    </row>
    <row r="563" spans="2:5">
      <c r="B563" s="660"/>
      <c r="C563" s="660"/>
      <c r="D563" s="660"/>
      <c r="E563" s="660"/>
    </row>
    <row r="564" spans="2:5">
      <c r="B564" s="660"/>
      <c r="C564" s="660"/>
      <c r="D564" s="660"/>
      <c r="E564" s="660"/>
    </row>
    <row r="565" spans="2:5">
      <c r="B565" s="660"/>
      <c r="C565" s="660"/>
      <c r="D565" s="660"/>
      <c r="E565" s="660"/>
    </row>
    <row r="566" spans="2:5">
      <c r="B566" s="660"/>
      <c r="C566" s="660"/>
      <c r="D566" s="660"/>
      <c r="E566" s="660"/>
    </row>
    <row r="567" spans="2:5">
      <c r="B567" s="660"/>
      <c r="C567" s="660"/>
      <c r="D567" s="660"/>
      <c r="E567" s="660"/>
    </row>
    <row r="568" spans="2:5">
      <c r="B568" s="660"/>
      <c r="C568" s="660"/>
      <c r="D568" s="660"/>
      <c r="E568" s="660"/>
    </row>
    <row r="569" spans="2:5">
      <c r="B569" s="660"/>
      <c r="C569" s="660"/>
      <c r="D569" s="660"/>
      <c r="E569" s="660"/>
    </row>
    <row r="570" spans="2:5">
      <c r="B570" s="660"/>
      <c r="C570" s="660"/>
      <c r="D570" s="660"/>
      <c r="E570" s="660"/>
    </row>
    <row r="571" spans="2:5">
      <c r="B571" s="660"/>
      <c r="C571" s="660"/>
      <c r="D571" s="660"/>
      <c r="E571" s="660"/>
    </row>
    <row r="572" spans="2:5">
      <c r="B572" s="660"/>
      <c r="C572" s="660"/>
      <c r="D572" s="660"/>
      <c r="E572" s="660"/>
    </row>
    <row r="573" spans="2:5">
      <c r="B573" s="660"/>
      <c r="C573" s="660"/>
      <c r="D573" s="660"/>
      <c r="E573" s="660"/>
    </row>
    <row r="574" spans="2:5">
      <c r="B574" s="660"/>
      <c r="C574" s="660"/>
      <c r="D574" s="660"/>
      <c r="E574" s="660"/>
    </row>
    <row r="575" spans="2:5">
      <c r="B575" s="660"/>
      <c r="C575" s="660"/>
      <c r="D575" s="660"/>
      <c r="E575" s="660"/>
    </row>
    <row r="576" spans="2:5">
      <c r="B576" s="660"/>
      <c r="C576" s="660"/>
      <c r="D576" s="660"/>
      <c r="E576" s="660"/>
    </row>
    <row r="577" spans="2:5">
      <c r="B577" s="660"/>
      <c r="C577" s="660"/>
      <c r="D577" s="660"/>
      <c r="E577" s="660"/>
    </row>
    <row r="578" spans="2:5">
      <c r="B578" s="660"/>
      <c r="C578" s="660"/>
      <c r="D578" s="660"/>
      <c r="E578" s="660"/>
    </row>
    <row r="579" spans="2:5">
      <c r="B579" s="660"/>
      <c r="C579" s="660"/>
      <c r="D579" s="660"/>
      <c r="E579" s="660"/>
    </row>
    <row r="580" spans="2:5">
      <c r="B580" s="660"/>
      <c r="C580" s="660"/>
      <c r="D580" s="660"/>
      <c r="E580" s="660"/>
    </row>
    <row r="581" spans="2:5">
      <c r="B581" s="660"/>
      <c r="C581" s="660"/>
      <c r="D581" s="660"/>
      <c r="E581" s="660"/>
    </row>
    <row r="582" spans="2:5">
      <c r="B582" s="660"/>
      <c r="C582" s="660"/>
      <c r="D582" s="660"/>
      <c r="E582" s="660"/>
    </row>
    <row r="583" spans="2:5">
      <c r="B583" s="660"/>
      <c r="C583" s="660"/>
      <c r="D583" s="660"/>
      <c r="E583" s="660"/>
    </row>
    <row r="584" spans="2:5">
      <c r="B584" s="660"/>
      <c r="C584" s="660"/>
      <c r="D584" s="660"/>
      <c r="E584" s="660"/>
    </row>
    <row r="585" spans="2:5">
      <c r="B585" s="660"/>
      <c r="C585" s="660"/>
      <c r="D585" s="660"/>
      <c r="E585" s="660"/>
    </row>
    <row r="586" spans="2:5">
      <c r="B586" s="660"/>
      <c r="C586" s="660"/>
      <c r="D586" s="660"/>
      <c r="E586" s="660"/>
    </row>
    <row r="587" spans="2:5">
      <c r="B587" s="660"/>
      <c r="C587" s="660"/>
      <c r="D587" s="660"/>
      <c r="E587" s="660"/>
    </row>
    <row r="588" spans="2:5">
      <c r="B588" s="660"/>
      <c r="C588" s="660"/>
      <c r="D588" s="660"/>
      <c r="E588" s="660"/>
    </row>
    <row r="589" spans="2:5">
      <c r="B589" s="660"/>
      <c r="C589" s="660"/>
      <c r="D589" s="660"/>
      <c r="E589" s="660"/>
    </row>
    <row r="590" spans="2:5">
      <c r="B590" s="660"/>
      <c r="C590" s="660"/>
      <c r="D590" s="660"/>
      <c r="E590" s="660"/>
    </row>
    <row r="591" spans="2:5">
      <c r="B591" s="660"/>
      <c r="C591" s="660"/>
      <c r="D591" s="660"/>
      <c r="E591" s="660"/>
    </row>
    <row r="592" spans="2:5">
      <c r="B592" s="660"/>
      <c r="C592" s="660"/>
      <c r="D592" s="660"/>
      <c r="E592" s="660"/>
    </row>
    <row r="593" spans="2:5">
      <c r="B593" s="660"/>
      <c r="C593" s="660"/>
      <c r="D593" s="660"/>
      <c r="E593" s="660"/>
    </row>
    <row r="594" spans="2:5">
      <c r="B594" s="660"/>
      <c r="C594" s="660"/>
      <c r="D594" s="660"/>
      <c r="E594" s="660"/>
    </row>
    <row r="595" spans="2:5">
      <c r="B595" s="660"/>
      <c r="C595" s="660"/>
      <c r="D595" s="660"/>
      <c r="E595" s="660"/>
    </row>
    <row r="596" spans="2:5">
      <c r="B596" s="660"/>
      <c r="C596" s="660"/>
      <c r="D596" s="660"/>
      <c r="E596" s="660"/>
    </row>
    <row r="597" spans="2:5">
      <c r="B597" s="660"/>
      <c r="C597" s="660"/>
      <c r="D597" s="660"/>
      <c r="E597" s="660"/>
    </row>
    <row r="598" spans="2:5">
      <c r="B598" s="660"/>
      <c r="C598" s="660"/>
      <c r="D598" s="660"/>
      <c r="E598" s="660"/>
    </row>
    <row r="599" spans="2:5">
      <c r="B599" s="660"/>
      <c r="C599" s="660"/>
      <c r="D599" s="660"/>
      <c r="E599" s="660"/>
    </row>
    <row r="600" spans="2:5">
      <c r="B600" s="660"/>
      <c r="C600" s="660"/>
      <c r="D600" s="660"/>
      <c r="E600" s="660"/>
    </row>
    <row r="601" spans="2:5">
      <c r="B601" s="660"/>
      <c r="C601" s="660"/>
      <c r="D601" s="660"/>
      <c r="E601" s="660"/>
    </row>
    <row r="602" spans="2:5">
      <c r="B602" s="660"/>
      <c r="C602" s="660"/>
      <c r="D602" s="660"/>
      <c r="E602" s="660"/>
    </row>
    <row r="603" spans="2:5">
      <c r="B603" s="660"/>
      <c r="C603" s="660"/>
      <c r="D603" s="660"/>
      <c r="E603" s="660"/>
    </row>
    <row r="604" spans="2:5">
      <c r="B604" s="660"/>
      <c r="C604" s="660"/>
      <c r="D604" s="660"/>
      <c r="E604" s="660"/>
    </row>
    <row r="605" spans="2:5">
      <c r="B605" s="660"/>
      <c r="C605" s="660"/>
      <c r="D605" s="660"/>
      <c r="E605" s="660"/>
    </row>
    <row r="606" spans="2:5">
      <c r="B606" s="660"/>
      <c r="C606" s="660"/>
      <c r="D606" s="660"/>
      <c r="E606" s="660"/>
    </row>
    <row r="607" spans="2:5">
      <c r="B607" s="660"/>
      <c r="C607" s="660"/>
      <c r="D607" s="660"/>
      <c r="E607" s="660"/>
    </row>
    <row r="608" spans="2:5">
      <c r="B608" s="660"/>
      <c r="C608" s="660"/>
      <c r="D608" s="660"/>
      <c r="E608" s="660"/>
    </row>
    <row r="609" spans="2:5">
      <c r="B609" s="660"/>
      <c r="C609" s="660"/>
      <c r="D609" s="660"/>
      <c r="E609" s="660"/>
    </row>
    <row r="610" spans="2:5">
      <c r="B610" s="660"/>
      <c r="C610" s="660"/>
      <c r="D610" s="660"/>
      <c r="E610" s="660"/>
    </row>
    <row r="611" spans="2:5">
      <c r="B611" s="660"/>
      <c r="C611" s="660"/>
      <c r="D611" s="660"/>
      <c r="E611" s="660"/>
    </row>
    <row r="612" spans="2:5">
      <c r="B612" s="660"/>
      <c r="C612" s="660"/>
      <c r="D612" s="660"/>
      <c r="E612" s="660"/>
    </row>
    <row r="613" spans="2:5">
      <c r="B613" s="660"/>
      <c r="C613" s="660"/>
      <c r="D613" s="660"/>
      <c r="E613" s="660"/>
    </row>
    <row r="614" spans="2:5">
      <c r="B614" s="660"/>
      <c r="C614" s="660"/>
      <c r="D614" s="660"/>
      <c r="E614" s="660"/>
    </row>
    <row r="615" spans="2:5">
      <c r="B615" s="660"/>
      <c r="C615" s="660"/>
      <c r="D615" s="660"/>
      <c r="E615" s="660"/>
    </row>
    <row r="616" spans="2:5">
      <c r="B616" s="660"/>
      <c r="C616" s="660"/>
      <c r="D616" s="660"/>
      <c r="E616" s="660"/>
    </row>
    <row r="617" spans="2:5">
      <c r="B617" s="660"/>
      <c r="C617" s="660"/>
      <c r="D617" s="660"/>
      <c r="E617" s="660"/>
    </row>
    <row r="618" spans="2:5">
      <c r="B618" s="660"/>
      <c r="C618" s="660"/>
      <c r="D618" s="660"/>
      <c r="E618" s="660"/>
    </row>
    <row r="619" spans="2:5">
      <c r="B619" s="660"/>
      <c r="C619" s="660"/>
      <c r="D619" s="660"/>
      <c r="E619" s="660"/>
    </row>
    <row r="620" spans="2:5">
      <c r="B620" s="660"/>
      <c r="C620" s="660"/>
      <c r="D620" s="660"/>
      <c r="E620" s="660"/>
    </row>
    <row r="621" spans="2:5">
      <c r="B621" s="660"/>
      <c r="C621" s="660"/>
      <c r="D621" s="660"/>
      <c r="E621" s="660"/>
    </row>
    <row r="622" spans="2:5">
      <c r="B622" s="660"/>
      <c r="C622" s="660"/>
      <c r="D622" s="660"/>
      <c r="E622" s="660"/>
    </row>
    <row r="623" spans="2:5">
      <c r="B623" s="660"/>
      <c r="C623" s="660"/>
      <c r="D623" s="660"/>
      <c r="E623" s="660"/>
    </row>
    <row r="624" spans="2:5">
      <c r="B624" s="660"/>
      <c r="C624" s="660"/>
      <c r="D624" s="660"/>
      <c r="E624" s="660"/>
    </row>
    <row r="625" spans="2:5">
      <c r="B625" s="660"/>
      <c r="C625" s="660"/>
      <c r="D625" s="660"/>
      <c r="E625" s="660"/>
    </row>
    <row r="626" spans="2:5">
      <c r="B626" s="660"/>
      <c r="C626" s="660"/>
      <c r="D626" s="660"/>
      <c r="E626" s="660"/>
    </row>
    <row r="627" spans="2:5">
      <c r="B627" s="660"/>
      <c r="C627" s="660"/>
      <c r="D627" s="660"/>
      <c r="E627" s="660"/>
    </row>
    <row r="628" spans="2:5">
      <c r="B628" s="660"/>
      <c r="C628" s="660"/>
      <c r="D628" s="660"/>
      <c r="E628" s="660"/>
    </row>
    <row r="629" spans="2:5">
      <c r="B629" s="660"/>
      <c r="C629" s="660"/>
      <c r="D629" s="660"/>
      <c r="E629" s="660"/>
    </row>
    <row r="630" spans="2:5">
      <c r="B630" s="660"/>
      <c r="C630" s="660"/>
      <c r="D630" s="660"/>
      <c r="E630" s="660"/>
    </row>
    <row r="631" spans="2:5">
      <c r="B631" s="660"/>
      <c r="C631" s="660"/>
      <c r="D631" s="660"/>
      <c r="E631" s="660"/>
    </row>
    <row r="632" spans="2:5">
      <c r="B632" s="660"/>
      <c r="C632" s="660"/>
      <c r="D632" s="660"/>
      <c r="E632" s="660"/>
    </row>
    <row r="633" spans="2:5">
      <c r="B633" s="660"/>
      <c r="C633" s="660"/>
      <c r="D633" s="660"/>
      <c r="E633" s="660"/>
    </row>
    <row r="634" spans="2:5">
      <c r="B634" s="660"/>
      <c r="C634" s="660"/>
      <c r="D634" s="660"/>
      <c r="E634" s="660"/>
    </row>
    <row r="635" spans="2:5">
      <c r="B635" s="660"/>
      <c r="C635" s="660"/>
      <c r="D635" s="660"/>
      <c r="E635" s="660"/>
    </row>
    <row r="636" spans="2:5">
      <c r="B636" s="660"/>
      <c r="C636" s="660"/>
      <c r="D636" s="660"/>
      <c r="E636" s="660"/>
    </row>
    <row r="637" spans="2:5">
      <c r="B637" s="660"/>
      <c r="C637" s="660"/>
      <c r="D637" s="660"/>
      <c r="E637" s="660"/>
    </row>
    <row r="638" spans="2:5">
      <c r="B638" s="660"/>
      <c r="C638" s="660"/>
      <c r="D638" s="660"/>
      <c r="E638" s="660"/>
    </row>
    <row r="639" spans="2:5">
      <c r="B639" s="660"/>
      <c r="C639" s="660"/>
      <c r="D639" s="660"/>
      <c r="E639" s="660"/>
    </row>
    <row r="640" spans="2:5">
      <c r="B640" s="660"/>
      <c r="C640" s="660"/>
      <c r="D640" s="660"/>
      <c r="E640" s="660"/>
    </row>
    <row r="641" spans="2:5">
      <c r="B641" s="660"/>
      <c r="C641" s="660"/>
      <c r="D641" s="660"/>
      <c r="E641" s="660"/>
    </row>
    <row r="642" spans="2:5">
      <c r="B642" s="660"/>
      <c r="C642" s="660"/>
      <c r="D642" s="660"/>
      <c r="E642" s="660"/>
    </row>
    <row r="643" spans="2:5">
      <c r="B643" s="660"/>
      <c r="C643" s="660"/>
      <c r="D643" s="660"/>
      <c r="E643" s="660"/>
    </row>
    <row r="644" spans="2:5">
      <c r="B644" s="660"/>
      <c r="C644" s="660"/>
      <c r="D644" s="660"/>
      <c r="E644" s="660"/>
    </row>
    <row r="645" spans="2:5">
      <c r="B645" s="660"/>
      <c r="C645" s="660"/>
      <c r="D645" s="660"/>
      <c r="E645" s="660"/>
    </row>
    <row r="646" spans="2:5">
      <c r="B646" s="660"/>
      <c r="C646" s="660"/>
      <c r="D646" s="660"/>
      <c r="E646" s="660"/>
    </row>
    <row r="647" spans="2:5">
      <c r="B647" s="660"/>
      <c r="C647" s="660"/>
      <c r="D647" s="660"/>
      <c r="E647" s="660"/>
    </row>
    <row r="648" spans="2:5">
      <c r="B648" s="660"/>
      <c r="C648" s="660"/>
      <c r="D648" s="660"/>
      <c r="E648" s="660"/>
    </row>
    <row r="649" spans="2:5">
      <c r="B649" s="660"/>
      <c r="C649" s="660"/>
      <c r="D649" s="660"/>
      <c r="E649" s="660"/>
    </row>
    <row r="650" spans="2:5">
      <c r="B650" s="660"/>
      <c r="C650" s="660"/>
      <c r="D650" s="660"/>
      <c r="E650" s="660"/>
    </row>
    <row r="651" spans="2:5">
      <c r="B651" s="660"/>
      <c r="C651" s="660"/>
      <c r="D651" s="660"/>
      <c r="E651" s="660"/>
    </row>
    <row r="652" spans="2:5">
      <c r="B652" s="660"/>
      <c r="C652" s="660"/>
      <c r="D652" s="660"/>
      <c r="E652" s="660"/>
    </row>
    <row r="653" spans="2:5">
      <c r="B653" s="660"/>
      <c r="C653" s="660"/>
      <c r="D653" s="660"/>
      <c r="E653" s="660"/>
    </row>
    <row r="654" spans="2:5">
      <c r="B654" s="660"/>
      <c r="C654" s="660"/>
      <c r="D654" s="660"/>
      <c r="E654" s="660"/>
    </row>
    <row r="655" spans="2:5">
      <c r="B655" s="660"/>
      <c r="C655" s="660"/>
      <c r="D655" s="660"/>
      <c r="E655" s="660"/>
    </row>
    <row r="656" spans="2:5">
      <c r="B656" s="660"/>
      <c r="C656" s="660"/>
      <c r="D656" s="660"/>
      <c r="E656" s="660"/>
    </row>
    <row r="657" spans="2:5">
      <c r="B657" s="660"/>
      <c r="C657" s="660"/>
      <c r="D657" s="660"/>
      <c r="E657" s="660"/>
    </row>
    <row r="658" spans="2:5">
      <c r="B658" s="660"/>
      <c r="C658" s="660"/>
      <c r="D658" s="660"/>
      <c r="E658" s="660"/>
    </row>
    <row r="659" spans="2:5">
      <c r="B659" s="660"/>
      <c r="C659" s="660"/>
      <c r="D659" s="660"/>
      <c r="E659" s="660"/>
    </row>
    <row r="660" spans="2:5">
      <c r="B660" s="660"/>
      <c r="C660" s="660"/>
      <c r="D660" s="660"/>
      <c r="E660" s="660"/>
    </row>
    <row r="661" spans="2:5">
      <c r="B661" s="660"/>
      <c r="C661" s="660"/>
      <c r="D661" s="660"/>
      <c r="E661" s="660"/>
    </row>
    <row r="662" spans="2:5">
      <c r="B662" s="660"/>
      <c r="C662" s="660"/>
      <c r="D662" s="660"/>
      <c r="E662" s="660"/>
    </row>
    <row r="663" spans="2:5">
      <c r="B663" s="660"/>
      <c r="C663" s="660"/>
      <c r="D663" s="660"/>
      <c r="E663" s="660"/>
    </row>
    <row r="664" spans="2:5">
      <c r="B664" s="660"/>
      <c r="C664" s="660"/>
      <c r="D664" s="660"/>
      <c r="E664" s="660"/>
    </row>
    <row r="665" spans="2:5">
      <c r="B665" s="660"/>
      <c r="C665" s="660"/>
      <c r="D665" s="660"/>
      <c r="E665" s="660"/>
    </row>
    <row r="666" spans="2:5">
      <c r="B666" s="660"/>
      <c r="C666" s="660"/>
      <c r="D666" s="660"/>
      <c r="E666" s="660"/>
    </row>
  </sheetData>
  <autoFilter ref="A5:GV295"/>
  <mergeCells count="203">
    <mergeCell ref="A1:F1"/>
    <mergeCell ref="DD2:EC2"/>
    <mergeCell ref="A3:A4"/>
    <mergeCell ref="P236:P238"/>
    <mergeCell ref="Q236:Q238"/>
    <mergeCell ref="R236:R238"/>
    <mergeCell ref="L3:O3"/>
    <mergeCell ref="K3:K4"/>
    <mergeCell ref="B3:B4"/>
    <mergeCell ref="C3:C4"/>
    <mergeCell ref="C101:C103"/>
    <mergeCell ref="CH3:CH4"/>
    <mergeCell ref="DA3:DA4"/>
    <mergeCell ref="U3:X3"/>
    <mergeCell ref="D3:D4"/>
    <mergeCell ref="G3:G4"/>
    <mergeCell ref="J3:J4"/>
    <mergeCell ref="H3:H4"/>
    <mergeCell ref="K101:K103"/>
    <mergeCell ref="AO3:AR3"/>
    <mergeCell ref="I3:I4"/>
    <mergeCell ref="E3:E4"/>
    <mergeCell ref="DK3:DK4"/>
    <mergeCell ref="DO3:DS3"/>
    <mergeCell ref="GS2:GV2"/>
    <mergeCell ref="GT3:GT4"/>
    <mergeCell ref="GU3:GU4"/>
    <mergeCell ref="GV3:GV4"/>
    <mergeCell ref="FX3:FX4"/>
    <mergeCell ref="S239:S241"/>
    <mergeCell ref="DL3:DL4"/>
    <mergeCell ref="DM3:DM4"/>
    <mergeCell ref="EA3:EA4"/>
    <mergeCell ref="DV3:DV4"/>
    <mergeCell ref="DD239:DD241"/>
    <mergeCell ref="S236:S238"/>
    <mergeCell ref="T236:T238"/>
    <mergeCell ref="DY3:DY4"/>
    <mergeCell ref="DZ3:DZ4"/>
    <mergeCell ref="EV3:EV4"/>
    <mergeCell ref="CL3:CL4"/>
    <mergeCell ref="CY3:CY4"/>
    <mergeCell ref="DU3:DU4"/>
    <mergeCell ref="DF3:DF4"/>
    <mergeCell ref="EF2:EQ2"/>
    <mergeCell ref="EQ3:EQ4"/>
    <mergeCell ref="EK3:EK4"/>
    <mergeCell ref="EL3:EO3"/>
    <mergeCell ref="FK2:FX2"/>
    <mergeCell ref="EY3:EY4"/>
    <mergeCell ref="EZ3:EZ4"/>
    <mergeCell ref="EX3:EX4"/>
    <mergeCell ref="FL3:FL4"/>
    <mergeCell ref="GF2:GH2"/>
    <mergeCell ref="GF3:GF4"/>
    <mergeCell ref="GJ3:GJ4"/>
    <mergeCell ref="GH3:GH4"/>
    <mergeCell ref="GG3:GG4"/>
    <mergeCell ref="FZ3:FZ4"/>
    <mergeCell ref="EX2:FJ2"/>
    <mergeCell ref="ET295:GQ295"/>
    <mergeCell ref="FA3:FA4"/>
    <mergeCell ref="FG3:FG4"/>
    <mergeCell ref="FH3:FH4"/>
    <mergeCell ref="FN3:FN4"/>
    <mergeCell ref="EW3:EW4"/>
    <mergeCell ref="GN3:GN4"/>
    <mergeCell ref="FF3:FF4"/>
    <mergeCell ref="FO3:FO4"/>
    <mergeCell ref="GO3:GO4"/>
    <mergeCell ref="ET294:GQ294"/>
    <mergeCell ref="HI4:HI5"/>
    <mergeCell ref="FV3:FV4"/>
    <mergeCell ref="FM3:FM4"/>
    <mergeCell ref="FP3:FR3"/>
    <mergeCell ref="GI3:GI4"/>
    <mergeCell ref="GA3:GC3"/>
    <mergeCell ref="GD3:GD4"/>
    <mergeCell ref="GE3:GE4"/>
    <mergeCell ref="FW3:FW4"/>
    <mergeCell ref="HC4:HD4"/>
    <mergeCell ref="GS3:GS4"/>
    <mergeCell ref="FT3:FT4"/>
    <mergeCell ref="FU3:FU4"/>
    <mergeCell ref="FI3:FI4"/>
    <mergeCell ref="FB3:FB4"/>
    <mergeCell ref="FC3:FE3"/>
    <mergeCell ref="EJ3:EJ4"/>
    <mergeCell ref="HG4:HH4"/>
    <mergeCell ref="FS3:FS4"/>
    <mergeCell ref="HE4:HF4"/>
    <mergeCell ref="HA4:HB4"/>
    <mergeCell ref="FY3:FY4"/>
    <mergeCell ref="ER3:ER4"/>
    <mergeCell ref="GK3:GM3"/>
    <mergeCell ref="GP3:GP4"/>
    <mergeCell ref="GQ3:GQ4"/>
    <mergeCell ref="EP3:EP4"/>
    <mergeCell ref="ES3:ES4"/>
    <mergeCell ref="FK3:FK4"/>
    <mergeCell ref="EU3:EU4"/>
    <mergeCell ref="EF236:EF238"/>
    <mergeCell ref="ET3:ET4"/>
    <mergeCell ref="FJ3:FJ4"/>
    <mergeCell ref="EF3:EF4"/>
    <mergeCell ref="EH3:EH4"/>
    <mergeCell ref="EI3:EI4"/>
    <mergeCell ref="EG3:EG4"/>
    <mergeCell ref="EF295:EQ295"/>
    <mergeCell ref="EF101:EF103"/>
    <mergeCell ref="R239:R241"/>
    <mergeCell ref="DD236:DD238"/>
    <mergeCell ref="EF239:EF241"/>
    <mergeCell ref="DX3:DX4"/>
    <mergeCell ref="EE3:EE4"/>
    <mergeCell ref="DE3:DE4"/>
    <mergeCell ref="DG3:DG4"/>
    <mergeCell ref="DH3:DH4"/>
    <mergeCell ref="DD3:DD4"/>
    <mergeCell ref="DD101:DD103"/>
    <mergeCell ref="ED3:ED4"/>
    <mergeCell ref="DW3:DW4"/>
    <mergeCell ref="EC3:EC4"/>
    <mergeCell ref="CC295:CJ295"/>
    <mergeCell ref="CR3:CR4"/>
    <mergeCell ref="CQ3:CQ4"/>
    <mergeCell ref="CO294:DA294"/>
    <mergeCell ref="CU3:CX3"/>
    <mergeCell ref="CZ3:CZ4"/>
    <mergeCell ref="CS3:CS4"/>
    <mergeCell ref="CT3:CT4"/>
    <mergeCell ref="EB3:EB4"/>
    <mergeCell ref="DC3:DC4"/>
    <mergeCell ref="BU3:BU4"/>
    <mergeCell ref="BZ3:BZ4"/>
    <mergeCell ref="CO3:CO4"/>
    <mergeCell ref="CP3:CP4"/>
    <mergeCell ref="DI3:DI4"/>
    <mergeCell ref="EI236:EI238"/>
    <mergeCell ref="EG239:EG241"/>
    <mergeCell ref="EH239:EH241"/>
    <mergeCell ref="EI239:EI241"/>
    <mergeCell ref="DB3:DB4"/>
    <mergeCell ref="DJ3:DJ4"/>
    <mergeCell ref="DT3:DT4"/>
    <mergeCell ref="DN3:DN4"/>
    <mergeCell ref="CO239:CO241"/>
    <mergeCell ref="EF294:EQ294"/>
    <mergeCell ref="C236:C238"/>
    <mergeCell ref="C239:C241"/>
    <mergeCell ref="A294:F294"/>
    <mergeCell ref="F101:F103"/>
    <mergeCell ref="F239:F241"/>
    <mergeCell ref="F236:F238"/>
    <mergeCell ref="EH236:EH238"/>
    <mergeCell ref="EG236:EG238"/>
    <mergeCell ref="T239:T241"/>
    <mergeCell ref="P239:P241"/>
    <mergeCell ref="Q239:Q241"/>
    <mergeCell ref="CM3:CM4"/>
    <mergeCell ref="CF3:CF4"/>
    <mergeCell ref="CC294:CJ294"/>
    <mergeCell ref="DD294:EC294"/>
    <mergeCell ref="CO295:DA295"/>
    <mergeCell ref="A295:F295"/>
    <mergeCell ref="Y294:BT294"/>
    <mergeCell ref="G294:O294"/>
    <mergeCell ref="DD295:EC295"/>
    <mergeCell ref="G295:O295"/>
    <mergeCell ref="Y295:BT295"/>
    <mergeCell ref="Y3:AB3"/>
    <mergeCell ref="BQ3:BT3"/>
    <mergeCell ref="AC3:AF3"/>
    <mergeCell ref="CO236:CO238"/>
    <mergeCell ref="CO101:CO103"/>
    <mergeCell ref="CE3:CE4"/>
    <mergeCell ref="BA3:BD3"/>
    <mergeCell ref="BE3:BH3"/>
    <mergeCell ref="BW3:BW4"/>
    <mergeCell ref="CN3:CN4"/>
    <mergeCell ref="A2:F2"/>
    <mergeCell ref="AG3:AJ3"/>
    <mergeCell ref="CJ3:CJ4"/>
    <mergeCell ref="BY3:BY4"/>
    <mergeCell ref="AK3:AN3"/>
    <mergeCell ref="AW2:BL2"/>
    <mergeCell ref="AW3:AZ3"/>
    <mergeCell ref="P3:T3"/>
    <mergeCell ref="J101:J103"/>
    <mergeCell ref="AS3:AV3"/>
    <mergeCell ref="BM3:BP3"/>
    <mergeCell ref="BI3:BL3"/>
    <mergeCell ref="F3:F4"/>
    <mergeCell ref="CO2:DA2"/>
    <mergeCell ref="BV3:BV4"/>
    <mergeCell ref="BX3:BX4"/>
    <mergeCell ref="CG3:CG4"/>
    <mergeCell ref="CC3:CC4"/>
    <mergeCell ref="CI3:CI4"/>
    <mergeCell ref="CK3:CK4"/>
    <mergeCell ref="CB3:CB4"/>
    <mergeCell ref="CA3:CA4"/>
    <mergeCell ref="CD3:CD4"/>
  </mergeCells>
  <phoneticPr fontId="0" type="noConversion"/>
  <pageMargins left="0.78740157480314965" right="0.39370078740157483" top="0.39370078740157483" bottom="0.39370078740157483" header="0" footer="0"/>
  <pageSetup paperSize="8" scale="49" fitToWidth="6" fitToHeight="0" pageOrder="overThenDown"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sheetPr>
    <pageSetUpPr fitToPage="1"/>
  </sheetPr>
  <dimension ref="A1:ER62"/>
  <sheetViews>
    <sheetView zoomScale="75" workbookViewId="0">
      <selection activeCell="D32" sqref="D32"/>
    </sheetView>
  </sheetViews>
  <sheetFormatPr defaultRowHeight="15"/>
  <cols>
    <col min="1" max="1" width="9.140625" style="226"/>
    <col min="2" max="2" width="60.85546875" style="226" customWidth="1"/>
    <col min="3" max="3" width="10.7109375" style="226" customWidth="1"/>
    <col min="4" max="4" width="17.140625" style="226" customWidth="1"/>
    <col min="5" max="6" width="13" style="738" customWidth="1"/>
    <col min="7" max="7" width="11.28515625" style="738" customWidth="1"/>
    <col min="8" max="8" width="7.140625" style="738" customWidth="1"/>
    <col min="9" max="9" width="9.28515625" style="226" customWidth="1"/>
    <col min="10" max="10" width="7.7109375" style="226" customWidth="1"/>
    <col min="11" max="11" width="8.7109375" style="226" customWidth="1"/>
    <col min="12" max="12" width="18" style="738" customWidth="1"/>
    <col min="13" max="13" width="12.42578125" style="738" customWidth="1"/>
    <col min="14" max="14" width="7.42578125" style="738" customWidth="1"/>
    <col min="15" max="15" width="9.28515625" style="738" customWidth="1"/>
    <col min="16" max="16" width="8" style="738" customWidth="1"/>
    <col min="17" max="19" width="10.42578125" style="226" customWidth="1"/>
    <col min="20" max="20" width="7.85546875" style="226" customWidth="1"/>
    <col min="21" max="21" width="7.28515625" style="226" customWidth="1"/>
    <col min="22" max="22" width="7" style="226" customWidth="1"/>
    <col min="23" max="23" width="10.140625" style="226" customWidth="1"/>
    <col min="24" max="24" width="9.28515625" style="226" customWidth="1"/>
    <col min="25" max="27" width="9.85546875" style="226" customWidth="1"/>
    <col min="28" max="28" width="9" style="226" customWidth="1"/>
    <col min="29" max="29" width="6.5703125" style="226" customWidth="1"/>
    <col min="30" max="30" width="10.42578125" style="226" customWidth="1"/>
    <col min="31" max="32" width="10.42578125" style="736" customWidth="1"/>
    <col min="33" max="34" width="7.5703125" style="736" customWidth="1"/>
    <col min="35" max="39" width="11.140625" style="736" customWidth="1"/>
    <col min="40" max="40" width="7.85546875" style="736" customWidth="1"/>
    <col min="41" max="41" width="8" style="736" customWidth="1"/>
    <col min="42" max="43" width="10.85546875" style="736" customWidth="1"/>
    <col min="44" max="44" width="8.140625" style="736" customWidth="1"/>
    <col min="45" max="45" width="6.28515625" style="736" customWidth="1"/>
    <col min="46" max="46" width="8.140625" style="736" customWidth="1"/>
    <col min="47" max="48" width="8.28515625" style="736" customWidth="1"/>
    <col min="49" max="49" width="7.42578125" style="736" customWidth="1"/>
    <col min="50" max="50" width="7.5703125" style="736" customWidth="1"/>
    <col min="51" max="51" width="8.140625" style="736" customWidth="1"/>
    <col min="52" max="53" width="10.85546875" style="736" customWidth="1"/>
    <col min="54" max="54" width="8" style="736" customWidth="1"/>
    <col min="55" max="56" width="7.140625" style="736" customWidth="1"/>
    <col min="57" max="58" width="9.7109375" style="736" customWidth="1"/>
    <col min="59" max="60" width="7.140625" style="736" customWidth="1"/>
    <col min="61" max="61" width="11.140625" style="736" customWidth="1"/>
    <col min="62" max="62" width="10.7109375" style="736" customWidth="1"/>
    <col min="63" max="64" width="10.7109375" style="800" customWidth="1"/>
    <col min="65" max="65" width="10.7109375" style="736" customWidth="1"/>
    <col min="66" max="66" width="10.28515625" style="736" customWidth="1"/>
    <col min="67" max="68" width="9.140625" style="737"/>
    <col min="69" max="69" width="11" style="736" customWidth="1"/>
    <col min="70" max="70" width="8.42578125" style="737" customWidth="1"/>
    <col min="71" max="71" width="9.5703125" style="737" customWidth="1"/>
    <col min="72" max="74" width="9.140625" style="738"/>
    <col min="75" max="77" width="10.28515625" style="226" customWidth="1"/>
    <col min="78" max="78" width="9.140625" style="226"/>
    <col min="79" max="79" width="10.140625" style="226" customWidth="1"/>
    <col min="80" max="80" width="9.140625" style="739"/>
    <col min="81" max="85" width="10.85546875" style="226" customWidth="1"/>
    <col min="86" max="88" width="9.140625" style="226"/>
    <col min="89" max="93" width="10.140625" style="226" customWidth="1"/>
    <col min="94" max="94" width="10.7109375" style="226" customWidth="1"/>
    <col min="95" max="95" width="10.28515625" style="226" customWidth="1"/>
    <col min="96" max="98" width="9.140625" style="226"/>
    <col min="99" max="104" width="10.42578125" style="226" customWidth="1"/>
    <col min="105" max="105" width="10.140625" style="226" customWidth="1"/>
    <col min="106" max="106" width="9.140625" style="226"/>
    <col min="107" max="107" width="10.85546875" style="226" customWidth="1"/>
    <col min="108" max="109" width="9.140625" style="226"/>
    <col min="110" max="110" width="9.140625" style="738"/>
    <col min="111" max="111" width="9.140625" style="226"/>
    <col min="112" max="113" width="9.140625" style="738"/>
    <col min="114" max="114" width="13.85546875" style="738" customWidth="1"/>
    <col min="115" max="125" width="9.140625" style="738"/>
    <col min="126" max="126" width="11" style="729" customWidth="1"/>
    <col min="127" max="127" width="20.5703125" style="740" customWidth="1"/>
    <col min="128" max="131" width="10.85546875" style="741" customWidth="1"/>
    <col min="132" max="132" width="10.85546875" style="742" customWidth="1"/>
    <col min="133" max="134" width="13.28515625" style="732" bestFit="1" customWidth="1"/>
    <col min="135" max="16384" width="9.140625" style="226"/>
  </cols>
  <sheetData>
    <row r="1" spans="1:148" s="66" customFormat="1" ht="13.5" customHeight="1">
      <c r="A1" s="728"/>
      <c r="B1" s="728"/>
      <c r="C1" s="26"/>
      <c r="D1" s="26"/>
      <c r="E1" s="26"/>
      <c r="F1" s="26"/>
      <c r="G1" s="26"/>
      <c r="H1" s="26"/>
      <c r="I1" s="85"/>
      <c r="J1" s="85"/>
      <c r="K1" s="85"/>
      <c r="L1" s="187"/>
      <c r="M1" s="187"/>
      <c r="N1" s="187"/>
      <c r="O1" s="187"/>
      <c r="P1" s="187"/>
      <c r="Q1" s="187"/>
      <c r="R1" s="187"/>
      <c r="S1" s="187"/>
      <c r="T1" s="187"/>
      <c r="U1" s="187"/>
      <c r="V1" s="187"/>
      <c r="W1" s="187"/>
      <c r="X1" s="187"/>
      <c r="Y1" s="187"/>
      <c r="Z1" s="187"/>
      <c r="AA1" s="187"/>
      <c r="AB1" s="187"/>
      <c r="AC1" s="187"/>
      <c r="AD1" s="187"/>
      <c r="AE1" s="187"/>
      <c r="AF1" s="187"/>
      <c r="AG1" s="187"/>
      <c r="AH1" s="187"/>
      <c r="AI1" s="187"/>
      <c r="AJ1" s="187"/>
      <c r="AK1" s="187"/>
      <c r="AL1" s="187"/>
      <c r="AM1" s="187"/>
      <c r="AN1" s="187"/>
      <c r="AO1" s="187"/>
      <c r="AP1" s="187"/>
      <c r="AQ1" s="187"/>
      <c r="AR1" s="187"/>
      <c r="AS1" s="187"/>
      <c r="AT1" s="187"/>
      <c r="AU1" s="187"/>
      <c r="AV1" s="187"/>
      <c r="AW1" s="187"/>
      <c r="AX1" s="187"/>
      <c r="AY1" s="187"/>
      <c r="AZ1" s="187"/>
      <c r="BA1" s="187"/>
      <c r="BB1" s="187"/>
      <c r="BC1" s="187"/>
      <c r="BD1" s="187"/>
      <c r="BE1" s="187"/>
      <c r="BF1" s="187"/>
      <c r="BG1" s="187"/>
      <c r="BH1" s="187"/>
      <c r="BI1" s="85"/>
      <c r="BJ1" s="85"/>
      <c r="BK1" s="85"/>
      <c r="BL1" s="85"/>
      <c r="BM1" s="85"/>
      <c r="BN1" s="85"/>
      <c r="BO1" s="187"/>
      <c r="BP1" s="187"/>
      <c r="BQ1" s="187"/>
      <c r="BR1" s="187"/>
      <c r="BS1" s="187"/>
      <c r="BT1" s="187"/>
      <c r="BU1" s="187"/>
      <c r="BV1" s="187"/>
      <c r="BW1" s="85"/>
      <c r="BX1" s="85"/>
      <c r="BY1" s="85"/>
      <c r="BZ1" s="85"/>
      <c r="CA1" s="187"/>
      <c r="CB1" s="187"/>
      <c r="CC1" s="187"/>
      <c r="CD1" s="187"/>
      <c r="CE1" s="187"/>
      <c r="CF1" s="187"/>
      <c r="CG1" s="187"/>
      <c r="CH1" s="187"/>
      <c r="CI1" s="85"/>
      <c r="CJ1" s="85"/>
      <c r="CK1" s="85"/>
      <c r="CL1" s="85"/>
      <c r="CM1" s="85"/>
      <c r="CN1" s="85"/>
      <c r="CO1" s="85"/>
      <c r="CP1" s="85"/>
      <c r="CQ1" s="85"/>
      <c r="CR1" s="85"/>
      <c r="CS1" s="85"/>
      <c r="CT1" s="85"/>
      <c r="CU1" s="188"/>
      <c r="CV1" s="188"/>
      <c r="CW1" s="188"/>
      <c r="CX1" s="188"/>
      <c r="CY1" s="188"/>
      <c r="CZ1" s="188"/>
      <c r="DA1" s="188"/>
      <c r="DB1" s="188"/>
      <c r="DC1" s="85"/>
      <c r="DD1" s="187"/>
      <c r="DE1" s="187"/>
      <c r="DF1" s="187"/>
      <c r="DG1" s="187"/>
      <c r="DH1" s="187"/>
      <c r="DI1" s="187"/>
      <c r="DJ1" s="187"/>
      <c r="DK1" s="187"/>
      <c r="DL1" s="187"/>
      <c r="DM1" s="187"/>
      <c r="DN1" s="187"/>
      <c r="DO1" s="187"/>
      <c r="DP1" s="187"/>
      <c r="DQ1" s="187"/>
      <c r="DR1" s="187"/>
      <c r="DS1" s="187"/>
      <c r="DT1" s="187"/>
      <c r="DU1" s="187"/>
      <c r="DV1" s="729"/>
      <c r="DW1" s="55"/>
      <c r="DX1" s="730"/>
      <c r="DY1" s="730"/>
      <c r="DZ1" s="730"/>
      <c r="EA1" s="730"/>
      <c r="EB1" s="731"/>
      <c r="EC1" s="732"/>
      <c r="ED1" s="732"/>
    </row>
    <row r="2" spans="1:148">
      <c r="B2" s="12"/>
      <c r="C2" s="12"/>
      <c r="D2" s="12"/>
      <c r="E2" s="733"/>
      <c r="F2" s="734"/>
      <c r="G2" s="735"/>
      <c r="H2" s="735"/>
      <c r="I2" s="68"/>
      <c r="J2" s="68"/>
      <c r="K2" s="68"/>
      <c r="L2" s="735"/>
      <c r="M2" s="735"/>
      <c r="N2" s="735"/>
      <c r="O2" s="735"/>
      <c r="P2" s="735"/>
      <c r="Q2" s="41"/>
      <c r="R2" s="41"/>
      <c r="S2" s="41"/>
      <c r="T2" s="41"/>
      <c r="U2" s="41"/>
      <c r="V2" s="41"/>
      <c r="W2" s="41"/>
      <c r="X2" s="41"/>
      <c r="Y2" s="41"/>
      <c r="Z2" s="41"/>
      <c r="AA2" s="41"/>
      <c r="AB2" s="41"/>
      <c r="AC2" s="68"/>
      <c r="AD2" s="68"/>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69"/>
      <c r="BL2" s="69"/>
    </row>
    <row r="3" spans="1:148" s="739" customFormat="1" ht="16.5" thickBot="1">
      <c r="B3" s="9"/>
      <c r="C3" s="154"/>
      <c r="D3" s="9"/>
      <c r="E3" s="734"/>
      <c r="F3" s="734"/>
      <c r="G3" s="743"/>
      <c r="H3" s="734"/>
      <c r="I3" s="10"/>
      <c r="J3" s="10"/>
      <c r="K3" s="10"/>
      <c r="L3" s="734"/>
      <c r="M3" s="734"/>
      <c r="N3" s="734"/>
      <c r="O3" s="734"/>
      <c r="P3" s="734"/>
      <c r="Q3" s="10"/>
      <c r="R3" s="10"/>
      <c r="S3" s="10"/>
      <c r="T3" s="10"/>
      <c r="U3" s="10"/>
      <c r="V3" s="10"/>
      <c r="W3" s="10"/>
      <c r="X3" s="10"/>
      <c r="Y3" s="10"/>
      <c r="Z3" s="10"/>
      <c r="AA3" s="10"/>
      <c r="AB3" s="10"/>
      <c r="AC3" s="10"/>
      <c r="AD3" s="10"/>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L3" s="5"/>
      <c r="BM3" s="154"/>
      <c r="BN3" s="744"/>
      <c r="BO3" s="745"/>
      <c r="BP3" s="745"/>
      <c r="BQ3" s="744"/>
      <c r="BR3" s="745"/>
      <c r="BS3" s="745"/>
      <c r="BT3" s="743"/>
      <c r="BU3" s="743"/>
      <c r="BV3" s="743"/>
      <c r="DF3" s="743"/>
      <c r="DH3" s="743"/>
      <c r="DI3" s="743"/>
      <c r="DJ3" s="743"/>
      <c r="DK3" s="743"/>
      <c r="DL3" s="743"/>
      <c r="DM3" s="743"/>
      <c r="DN3" s="743"/>
      <c r="DO3" s="743"/>
      <c r="DP3" s="743"/>
      <c r="DQ3" s="743"/>
      <c r="DR3" s="743"/>
      <c r="DS3" s="743"/>
      <c r="DT3" s="743"/>
      <c r="DU3" s="743"/>
      <c r="DV3" s="746"/>
      <c r="DW3" s="747"/>
      <c r="DX3" s="748"/>
      <c r="DY3" s="748"/>
      <c r="DZ3" s="748"/>
      <c r="EA3" s="748"/>
      <c r="EB3" s="749"/>
      <c r="EC3" s="750"/>
      <c r="ED3" s="750"/>
    </row>
    <row r="4" spans="1:148" s="739" customFormat="1" ht="211.5" customHeight="1" thickBot="1">
      <c r="A4" s="751"/>
      <c r="B4" s="861" t="s">
        <v>858</v>
      </c>
      <c r="C4" s="697" t="s">
        <v>1257</v>
      </c>
      <c r="D4" s="697" t="s">
        <v>1258</v>
      </c>
      <c r="E4" s="697" t="s">
        <v>699</v>
      </c>
      <c r="F4" s="697" t="s">
        <v>1259</v>
      </c>
      <c r="G4" s="697" t="s">
        <v>630</v>
      </c>
      <c r="H4" s="697" t="s">
        <v>631</v>
      </c>
      <c r="I4" s="697" t="s">
        <v>632</v>
      </c>
      <c r="J4" s="697" t="s">
        <v>694</v>
      </c>
      <c r="K4" s="697" t="s">
        <v>633</v>
      </c>
      <c r="L4" s="697" t="s">
        <v>1260</v>
      </c>
      <c r="M4" s="697" t="s">
        <v>1261</v>
      </c>
      <c r="N4" s="697" t="s">
        <v>1262</v>
      </c>
      <c r="O4" s="697" t="s">
        <v>1263</v>
      </c>
      <c r="P4" s="697" t="s">
        <v>1264</v>
      </c>
      <c r="Q4" s="697" t="s">
        <v>835</v>
      </c>
      <c r="R4" s="697" t="s">
        <v>836</v>
      </c>
      <c r="S4" s="697" t="s">
        <v>1098</v>
      </c>
      <c r="T4" s="697" t="s">
        <v>845</v>
      </c>
      <c r="U4" s="697" t="s">
        <v>846</v>
      </c>
      <c r="V4" s="697" t="s">
        <v>837</v>
      </c>
      <c r="W4" s="697" t="s">
        <v>840</v>
      </c>
      <c r="X4" s="697" t="s">
        <v>839</v>
      </c>
      <c r="Y4" s="697" t="s">
        <v>847</v>
      </c>
      <c r="Z4" s="697" t="s">
        <v>848</v>
      </c>
      <c r="AA4" s="697" t="s">
        <v>838</v>
      </c>
      <c r="AB4" s="697" t="s">
        <v>840</v>
      </c>
      <c r="AC4" s="697" t="s">
        <v>839</v>
      </c>
      <c r="AD4" s="697" t="s">
        <v>1099</v>
      </c>
      <c r="AE4" s="697" t="s">
        <v>1100</v>
      </c>
      <c r="AF4" s="697" t="s">
        <v>1101</v>
      </c>
      <c r="AG4" s="697" t="s">
        <v>840</v>
      </c>
      <c r="AH4" s="697" t="s">
        <v>839</v>
      </c>
      <c r="AI4" s="697" t="s">
        <v>1265</v>
      </c>
      <c r="AJ4" s="697" t="s">
        <v>1266</v>
      </c>
      <c r="AK4" s="697" t="s">
        <v>1240</v>
      </c>
      <c r="AL4" s="697" t="s">
        <v>841</v>
      </c>
      <c r="AM4" s="697" t="s">
        <v>842</v>
      </c>
      <c r="AN4" s="697" t="s">
        <v>1241</v>
      </c>
      <c r="AO4" s="697" t="s">
        <v>1242</v>
      </c>
      <c r="AP4" s="697" t="s">
        <v>1243</v>
      </c>
      <c r="AQ4" s="697" t="s">
        <v>1245</v>
      </c>
      <c r="AR4" s="697" t="s">
        <v>1244</v>
      </c>
      <c r="AS4" s="697" t="s">
        <v>1246</v>
      </c>
      <c r="AT4" s="697" t="s">
        <v>1247</v>
      </c>
      <c r="AU4" s="697" t="s">
        <v>841</v>
      </c>
      <c r="AV4" s="697" t="s">
        <v>842</v>
      </c>
      <c r="AW4" s="697" t="s">
        <v>849</v>
      </c>
      <c r="AX4" s="697" t="s">
        <v>850</v>
      </c>
      <c r="AY4" s="697" t="s">
        <v>761</v>
      </c>
      <c r="AZ4" s="697" t="s">
        <v>841</v>
      </c>
      <c r="BA4" s="697" t="s">
        <v>842</v>
      </c>
      <c r="BB4" s="697" t="s">
        <v>851</v>
      </c>
      <c r="BC4" s="697" t="s">
        <v>852</v>
      </c>
      <c r="BD4" s="697" t="s">
        <v>853</v>
      </c>
      <c r="BE4" s="697" t="s">
        <v>841</v>
      </c>
      <c r="BF4" s="697" t="s">
        <v>842</v>
      </c>
      <c r="BG4" s="697" t="s">
        <v>1248</v>
      </c>
      <c r="BH4" s="697" t="s">
        <v>1249</v>
      </c>
      <c r="BI4" s="697" t="s">
        <v>1250</v>
      </c>
      <c r="BJ4" s="697" t="s">
        <v>841</v>
      </c>
      <c r="BK4" s="697" t="s">
        <v>842</v>
      </c>
      <c r="BL4" s="862" t="s">
        <v>758</v>
      </c>
      <c r="BM4" s="862" t="s">
        <v>753</v>
      </c>
      <c r="BN4" s="862" t="s">
        <v>754</v>
      </c>
      <c r="BO4" s="862" t="s">
        <v>1267</v>
      </c>
      <c r="BP4" s="862" t="s">
        <v>1268</v>
      </c>
      <c r="BQ4" s="862" t="s">
        <v>1269</v>
      </c>
      <c r="BR4" s="863" t="s">
        <v>1090</v>
      </c>
      <c r="BS4" s="744"/>
      <c r="BT4" s="744"/>
      <c r="CN4" s="8"/>
      <c r="CO4" s="8"/>
      <c r="CP4" s="8"/>
      <c r="CQ4" s="8"/>
      <c r="CR4" s="8"/>
      <c r="CS4" s="8"/>
      <c r="CT4" s="8"/>
      <c r="CU4" s="8"/>
      <c r="CV4" s="8"/>
    </row>
    <row r="5" spans="1:148" s="54" customFormat="1" ht="12" thickBot="1">
      <c r="A5" s="752"/>
      <c r="B5" s="864">
        <v>5</v>
      </c>
      <c r="C5" s="865">
        <v>6</v>
      </c>
      <c r="D5" s="866">
        <v>7</v>
      </c>
      <c r="E5" s="865">
        <v>8</v>
      </c>
      <c r="F5" s="865">
        <v>9</v>
      </c>
      <c r="G5" s="865">
        <v>10</v>
      </c>
      <c r="H5" s="865">
        <v>11</v>
      </c>
      <c r="I5" s="865">
        <v>12</v>
      </c>
      <c r="J5" s="865">
        <v>13</v>
      </c>
      <c r="K5" s="865">
        <v>14</v>
      </c>
      <c r="L5" s="865">
        <v>15</v>
      </c>
      <c r="M5" s="865">
        <v>16</v>
      </c>
      <c r="N5" s="865">
        <v>17</v>
      </c>
      <c r="O5" s="865">
        <v>18</v>
      </c>
      <c r="P5" s="865">
        <v>19</v>
      </c>
      <c r="Q5" s="865">
        <v>20</v>
      </c>
      <c r="R5" s="865">
        <v>21</v>
      </c>
      <c r="S5" s="865">
        <v>22</v>
      </c>
      <c r="T5" s="865">
        <v>23</v>
      </c>
      <c r="U5" s="865">
        <v>24</v>
      </c>
      <c r="V5" s="865">
        <v>25</v>
      </c>
      <c r="W5" s="865">
        <v>26</v>
      </c>
      <c r="X5" s="865">
        <v>27</v>
      </c>
      <c r="Y5" s="865">
        <v>28</v>
      </c>
      <c r="Z5" s="865">
        <v>29</v>
      </c>
      <c r="AA5" s="865">
        <v>30</v>
      </c>
      <c r="AB5" s="865">
        <v>31</v>
      </c>
      <c r="AC5" s="865">
        <v>32</v>
      </c>
      <c r="AD5" s="865">
        <v>33</v>
      </c>
      <c r="AE5" s="865">
        <v>34</v>
      </c>
      <c r="AF5" s="865">
        <v>35</v>
      </c>
      <c r="AG5" s="865">
        <v>36</v>
      </c>
      <c r="AH5" s="865">
        <v>37</v>
      </c>
      <c r="AI5" s="865">
        <v>38</v>
      </c>
      <c r="AJ5" s="865">
        <v>39</v>
      </c>
      <c r="AK5" s="865">
        <v>40</v>
      </c>
      <c r="AL5" s="865">
        <v>41</v>
      </c>
      <c r="AM5" s="865">
        <v>42</v>
      </c>
      <c r="AN5" s="865">
        <v>43</v>
      </c>
      <c r="AO5" s="865">
        <v>44</v>
      </c>
      <c r="AP5" s="865" t="s">
        <v>1270</v>
      </c>
      <c r="AQ5" s="865" t="s">
        <v>1271</v>
      </c>
      <c r="AR5" s="865" t="s">
        <v>1272</v>
      </c>
      <c r="AS5" s="865" t="s">
        <v>1273</v>
      </c>
      <c r="AT5" s="865">
        <v>45</v>
      </c>
      <c r="AU5" s="865">
        <v>46</v>
      </c>
      <c r="AV5" s="865">
        <v>47</v>
      </c>
      <c r="AW5" s="865">
        <v>48</v>
      </c>
      <c r="AX5" s="865">
        <v>49</v>
      </c>
      <c r="AY5" s="865">
        <v>50</v>
      </c>
      <c r="AZ5" s="865">
        <v>51</v>
      </c>
      <c r="BA5" s="865">
        <v>52</v>
      </c>
      <c r="BB5" s="865">
        <v>53</v>
      </c>
      <c r="BC5" s="865">
        <v>54</v>
      </c>
      <c r="BD5" s="865">
        <v>55</v>
      </c>
      <c r="BE5" s="865">
        <v>56</v>
      </c>
      <c r="BF5" s="865">
        <v>57</v>
      </c>
      <c r="BG5" s="865">
        <v>53</v>
      </c>
      <c r="BH5" s="865">
        <v>54</v>
      </c>
      <c r="BI5" s="865">
        <v>55</v>
      </c>
      <c r="BJ5" s="865">
        <v>56</v>
      </c>
      <c r="BK5" s="865">
        <v>57</v>
      </c>
      <c r="BL5" s="865">
        <v>58</v>
      </c>
      <c r="BM5" s="865">
        <v>59</v>
      </c>
      <c r="BN5" s="865">
        <v>60</v>
      </c>
      <c r="BO5" s="865">
        <v>61</v>
      </c>
      <c r="BP5" s="865">
        <v>62</v>
      </c>
      <c r="BQ5" s="865">
        <v>63</v>
      </c>
      <c r="BR5" s="867">
        <v>64</v>
      </c>
      <c r="BS5" s="753"/>
      <c r="BT5" s="753"/>
      <c r="BU5" s="753"/>
      <c r="BV5" s="753"/>
      <c r="BW5" s="753"/>
      <c r="BX5" s="753"/>
      <c r="BY5" s="753"/>
      <c r="BZ5" s="753"/>
      <c r="CA5" s="753"/>
      <c r="CB5" s="753"/>
      <c r="CC5" s="753"/>
      <c r="CD5" s="753"/>
      <c r="CE5" s="753"/>
      <c r="CF5" s="753"/>
      <c r="CG5" s="753"/>
      <c r="CH5" s="753"/>
      <c r="CI5" s="753"/>
      <c r="CJ5" s="753"/>
      <c r="CK5" s="753"/>
      <c r="CL5" s="753"/>
      <c r="CM5" s="753"/>
      <c r="CN5" s="753"/>
      <c r="CO5" s="753"/>
      <c r="CP5" s="753"/>
      <c r="CQ5" s="753"/>
      <c r="CR5" s="753"/>
      <c r="CS5" s="753"/>
      <c r="CT5" s="753"/>
      <c r="CU5" s="753"/>
      <c r="CV5" s="753"/>
      <c r="CW5" s="753"/>
      <c r="CX5" s="753"/>
      <c r="CY5" s="753"/>
      <c r="CZ5" s="753"/>
      <c r="DA5" s="753"/>
      <c r="DB5" s="753"/>
      <c r="DC5" s="753"/>
      <c r="DD5" s="753"/>
      <c r="DE5" s="753"/>
      <c r="DF5" s="753"/>
      <c r="DG5" s="753"/>
      <c r="DH5" s="753"/>
      <c r="DI5" s="753"/>
      <c r="DJ5" s="753"/>
      <c r="DK5" s="753"/>
      <c r="DL5" s="753"/>
      <c r="DM5" s="753"/>
      <c r="DN5" s="753"/>
      <c r="DO5" s="753"/>
      <c r="DP5" s="753"/>
      <c r="DQ5" s="753"/>
      <c r="DR5" s="753"/>
      <c r="DS5" s="753"/>
      <c r="DT5" s="753"/>
      <c r="DU5" s="753"/>
      <c r="DV5" s="753"/>
      <c r="DW5" s="753"/>
      <c r="DX5" s="753"/>
      <c r="DY5" s="753"/>
      <c r="DZ5" s="753"/>
      <c r="EA5" s="753"/>
      <c r="EB5" s="753"/>
      <c r="EC5" s="753"/>
      <c r="ED5" s="753"/>
      <c r="EE5" s="753"/>
      <c r="EF5" s="753"/>
      <c r="EG5" s="753"/>
      <c r="EH5" s="753"/>
      <c r="EI5" s="753"/>
      <c r="EJ5" s="753"/>
      <c r="EK5" s="753"/>
      <c r="EL5" s="753"/>
      <c r="EM5" s="753"/>
      <c r="EN5" s="753"/>
      <c r="EO5" s="753"/>
      <c r="EP5" s="753"/>
      <c r="EQ5" s="753"/>
      <c r="ER5" s="753"/>
    </row>
    <row r="6" spans="1:148" s="65" customFormat="1" ht="15.75">
      <c r="A6" s="754"/>
      <c r="B6" s="868" t="s">
        <v>468</v>
      </c>
      <c r="C6" s="869"/>
      <c r="D6" s="870"/>
      <c r="E6" s="869">
        <f>E7</f>
        <v>1251195.9372881358</v>
      </c>
      <c r="F6" s="869"/>
      <c r="G6" s="869">
        <f t="shared" ref="G6:BK7" si="0">G7</f>
        <v>0</v>
      </c>
      <c r="H6" s="869">
        <f t="shared" si="0"/>
        <v>0</v>
      </c>
      <c r="I6" s="869">
        <f t="shared" si="0"/>
        <v>0</v>
      </c>
      <c r="J6" s="869">
        <f t="shared" si="0"/>
        <v>0</v>
      </c>
      <c r="K6" s="869">
        <f t="shared" si="0"/>
        <v>0</v>
      </c>
      <c r="L6" s="869"/>
      <c r="M6" s="869"/>
      <c r="N6" s="869"/>
      <c r="O6" s="869"/>
      <c r="P6" s="869"/>
      <c r="Q6" s="869">
        <f>Q7</f>
        <v>1783898.1232075929</v>
      </c>
      <c r="R6" s="869">
        <f t="shared" si="0"/>
        <v>1091992.586418113</v>
      </c>
      <c r="S6" s="869">
        <f t="shared" si="0"/>
        <v>691905.53678948001</v>
      </c>
      <c r="T6" s="869">
        <f t="shared" si="0"/>
        <v>0</v>
      </c>
      <c r="U6" s="869">
        <f t="shared" si="0"/>
        <v>21707.627118644068</v>
      </c>
      <c r="V6" s="869">
        <f t="shared" si="0"/>
        <v>16376</v>
      </c>
      <c r="W6" s="869">
        <f t="shared" si="0"/>
        <v>0</v>
      </c>
      <c r="X6" s="869">
        <f t="shared" si="0"/>
        <v>0</v>
      </c>
      <c r="Y6" s="869">
        <f t="shared" si="0"/>
        <v>212864.03883999999</v>
      </c>
      <c r="Z6" s="869">
        <f t="shared" si="0"/>
        <v>215563.41450000001</v>
      </c>
      <c r="AA6" s="869">
        <f t="shared" si="0"/>
        <v>274778.06271186442</v>
      </c>
      <c r="AB6" s="869">
        <f t="shared" si="0"/>
        <v>0</v>
      </c>
      <c r="AC6" s="869">
        <f t="shared" si="0"/>
        <v>0</v>
      </c>
      <c r="AD6" s="869">
        <f t="shared" si="0"/>
        <v>463637.54758210492</v>
      </c>
      <c r="AE6" s="869">
        <f t="shared" si="0"/>
        <v>501472.53211016953</v>
      </c>
      <c r="AF6" s="869">
        <f t="shared" si="0"/>
        <v>426594</v>
      </c>
      <c r="AG6" s="869">
        <f t="shared" si="0"/>
        <v>0</v>
      </c>
      <c r="AH6" s="869">
        <f t="shared" si="0"/>
        <v>0</v>
      </c>
      <c r="AI6" s="869">
        <f t="shared" si="0"/>
        <v>415490.999996008</v>
      </c>
      <c r="AJ6" s="869">
        <f t="shared" si="0"/>
        <v>437188.41929504904</v>
      </c>
      <c r="AK6" s="869">
        <f>AK7</f>
        <v>109732</v>
      </c>
      <c r="AL6" s="869">
        <f t="shared" si="0"/>
        <v>0</v>
      </c>
      <c r="AM6" s="869">
        <f t="shared" si="0"/>
        <v>0</v>
      </c>
      <c r="AN6" s="869">
        <f t="shared" si="0"/>
        <v>338852</v>
      </c>
      <c r="AO6" s="871">
        <f>AO7</f>
        <v>319872.76269999996</v>
      </c>
      <c r="AP6" s="869">
        <f>AP7</f>
        <v>93259.89366999999</v>
      </c>
      <c r="AQ6" s="869">
        <f>AQ7</f>
        <v>87097.931729999997</v>
      </c>
      <c r="AR6" s="869">
        <f>AR7</f>
        <v>82996.80438999999</v>
      </c>
      <c r="AS6" s="869">
        <f>AS7</f>
        <v>78387.414780000006</v>
      </c>
      <c r="AT6" s="869">
        <f t="shared" si="0"/>
        <v>423715</v>
      </c>
      <c r="AU6" s="869">
        <f t="shared" si="0"/>
        <v>0</v>
      </c>
      <c r="AV6" s="869">
        <f t="shared" si="0"/>
        <v>0</v>
      </c>
      <c r="AW6" s="869">
        <f t="shared" si="0"/>
        <v>224292.13</v>
      </c>
      <c r="AX6" s="869">
        <f t="shared" si="0"/>
        <v>203566.72</v>
      </c>
      <c r="AY6" s="869">
        <f t="shared" si="0"/>
        <v>0</v>
      </c>
      <c r="AZ6" s="869">
        <f t="shared" si="0"/>
        <v>0</v>
      </c>
      <c r="BA6" s="869">
        <f t="shared" si="0"/>
        <v>0</v>
      </c>
      <c r="BB6" s="869">
        <f t="shared" si="0"/>
        <v>104371.77967108</v>
      </c>
      <c r="BC6" s="869">
        <f t="shared" si="0"/>
        <v>81207.525991423216</v>
      </c>
      <c r="BD6" s="869">
        <f t="shared" si="0"/>
        <v>0</v>
      </c>
      <c r="BE6" s="869">
        <f t="shared" si="0"/>
        <v>0</v>
      </c>
      <c r="BF6" s="869">
        <f t="shared" si="0"/>
        <v>0</v>
      </c>
      <c r="BG6" s="869">
        <f t="shared" si="0"/>
        <v>24387.6271184</v>
      </c>
      <c r="BH6" s="869">
        <f t="shared" si="0"/>
        <v>15371.45861016</v>
      </c>
      <c r="BI6" s="869">
        <f t="shared" si="0"/>
        <v>0</v>
      </c>
      <c r="BJ6" s="869">
        <f t="shared" si="0"/>
        <v>0</v>
      </c>
      <c r="BK6" s="869">
        <f t="shared" si="0"/>
        <v>0</v>
      </c>
      <c r="BL6" s="869"/>
      <c r="BM6" s="869"/>
      <c r="BN6" s="869"/>
      <c r="BO6" s="869"/>
      <c r="BP6" s="869"/>
      <c r="BQ6" s="869"/>
      <c r="BR6" s="872"/>
      <c r="BS6" s="755"/>
      <c r="BT6" s="755"/>
      <c r="BU6" s="755"/>
      <c r="BV6" s="755"/>
      <c r="BW6" s="755"/>
      <c r="BX6" s="755"/>
      <c r="BY6" s="755"/>
      <c r="BZ6" s="755"/>
      <c r="CA6" s="755"/>
      <c r="CB6" s="755"/>
      <c r="CC6" s="755"/>
      <c r="CD6" s="755"/>
      <c r="CE6" s="755"/>
      <c r="CF6" s="755"/>
      <c r="CG6" s="755"/>
      <c r="CH6" s="755"/>
      <c r="CI6" s="755"/>
      <c r="CJ6" s="756"/>
      <c r="CK6" s="756"/>
      <c r="CL6" s="756"/>
      <c r="CM6" s="755"/>
      <c r="CN6" s="755"/>
      <c r="CO6" s="755"/>
      <c r="CP6" s="755"/>
      <c r="CQ6" s="755"/>
      <c r="CR6" s="755"/>
      <c r="CS6" s="755"/>
      <c r="CT6" s="755"/>
      <c r="CU6" s="755"/>
      <c r="CV6" s="755"/>
      <c r="CW6" s="755"/>
      <c r="CX6" s="756"/>
      <c r="CY6" s="756"/>
      <c r="CZ6" s="757"/>
      <c r="DA6" s="755"/>
      <c r="DB6" s="755"/>
      <c r="DC6" s="756"/>
      <c r="DD6" s="756"/>
      <c r="DE6" s="757"/>
      <c r="DF6" s="755"/>
      <c r="DG6" s="755"/>
      <c r="DH6" s="755"/>
      <c r="DI6" s="757"/>
      <c r="DJ6" s="757"/>
      <c r="DK6" s="757"/>
      <c r="DL6" s="757"/>
      <c r="DM6" s="757"/>
      <c r="DN6" s="757"/>
      <c r="DO6" s="757"/>
      <c r="DP6" s="757"/>
      <c r="DQ6" s="757"/>
      <c r="DR6" s="757"/>
      <c r="DS6" s="757"/>
      <c r="DT6" s="757"/>
      <c r="DU6" s="757"/>
      <c r="DV6" s="757"/>
      <c r="DW6" s="757"/>
      <c r="DX6" s="757"/>
      <c r="DY6" s="757"/>
      <c r="DZ6" s="757"/>
      <c r="EA6" s="757"/>
      <c r="EB6" s="757"/>
      <c r="EC6" s="757"/>
      <c r="ED6" s="757"/>
      <c r="EE6" s="757"/>
      <c r="EF6" s="757"/>
      <c r="EG6" s="757"/>
      <c r="EH6" s="757"/>
      <c r="EI6" s="757"/>
      <c r="EJ6" s="757"/>
      <c r="EK6" s="757"/>
      <c r="EL6" s="757"/>
      <c r="EM6" s="757"/>
      <c r="EN6" s="757"/>
      <c r="EO6" s="757"/>
      <c r="EP6" s="757"/>
      <c r="EQ6" s="757"/>
      <c r="ER6" s="757"/>
    </row>
    <row r="7" spans="1:148" s="2" customFormat="1" ht="12.75">
      <c r="B7" s="873" t="s">
        <v>1274</v>
      </c>
      <c r="C7" s="874"/>
      <c r="D7" s="875"/>
      <c r="E7" s="876">
        <f>E8</f>
        <v>1251195.9372881358</v>
      </c>
      <c r="F7" s="876"/>
      <c r="G7" s="876">
        <f>G8</f>
        <v>0</v>
      </c>
      <c r="H7" s="876">
        <f>H8</f>
        <v>0</v>
      </c>
      <c r="I7" s="876">
        <f>I8</f>
        <v>0</v>
      </c>
      <c r="J7" s="876">
        <f>J8</f>
        <v>0</v>
      </c>
      <c r="K7" s="876">
        <f>K8</f>
        <v>0</v>
      </c>
      <c r="L7" s="876"/>
      <c r="M7" s="876"/>
      <c r="N7" s="876"/>
      <c r="O7" s="876"/>
      <c r="P7" s="876"/>
      <c r="Q7" s="876">
        <f>Q8</f>
        <v>1783898.1232075929</v>
      </c>
      <c r="R7" s="876">
        <f>R8</f>
        <v>1091992.586418113</v>
      </c>
      <c r="S7" s="876">
        <f>S8</f>
        <v>691905.53678948001</v>
      </c>
      <c r="T7" s="876">
        <f t="shared" si="0"/>
        <v>0</v>
      </c>
      <c r="U7" s="876">
        <f t="shared" si="0"/>
        <v>21707.627118644068</v>
      </c>
      <c r="V7" s="876">
        <f t="shared" si="0"/>
        <v>16376</v>
      </c>
      <c r="W7" s="876">
        <f t="shared" si="0"/>
        <v>0</v>
      </c>
      <c r="X7" s="876">
        <f t="shared" si="0"/>
        <v>0</v>
      </c>
      <c r="Y7" s="876">
        <f t="shared" si="0"/>
        <v>212864.03883999999</v>
      </c>
      <c r="Z7" s="876">
        <f t="shared" si="0"/>
        <v>215563.41450000001</v>
      </c>
      <c r="AA7" s="876">
        <f t="shared" si="0"/>
        <v>274778.06271186442</v>
      </c>
      <c r="AB7" s="876">
        <f t="shared" si="0"/>
        <v>0</v>
      </c>
      <c r="AC7" s="876">
        <f t="shared" si="0"/>
        <v>0</v>
      </c>
      <c r="AD7" s="876">
        <f t="shared" si="0"/>
        <v>463637.54758210492</v>
      </c>
      <c r="AE7" s="876">
        <f t="shared" si="0"/>
        <v>501472.53211016953</v>
      </c>
      <c r="AF7" s="876">
        <f t="shared" si="0"/>
        <v>426594</v>
      </c>
      <c r="AG7" s="876">
        <f t="shared" si="0"/>
        <v>0</v>
      </c>
      <c r="AH7" s="876">
        <f t="shared" si="0"/>
        <v>0</v>
      </c>
      <c r="AI7" s="876">
        <f t="shared" si="0"/>
        <v>415490.999996008</v>
      </c>
      <c r="AJ7" s="876">
        <f t="shared" si="0"/>
        <v>437188.41929504904</v>
      </c>
      <c r="AK7" s="876">
        <f t="shared" si="0"/>
        <v>109732</v>
      </c>
      <c r="AL7" s="876">
        <f t="shared" si="0"/>
        <v>0</v>
      </c>
      <c r="AM7" s="876">
        <f t="shared" si="0"/>
        <v>0</v>
      </c>
      <c r="AN7" s="876">
        <f t="shared" si="0"/>
        <v>338852</v>
      </c>
      <c r="AO7" s="877">
        <f>AO8</f>
        <v>319872.76269999996</v>
      </c>
      <c r="AP7" s="876">
        <f t="shared" si="0"/>
        <v>93259.89366999999</v>
      </c>
      <c r="AQ7" s="876">
        <f t="shared" si="0"/>
        <v>87097.931729999997</v>
      </c>
      <c r="AR7" s="876">
        <f t="shared" si="0"/>
        <v>82996.80438999999</v>
      </c>
      <c r="AS7" s="876">
        <f t="shared" si="0"/>
        <v>78387.414780000006</v>
      </c>
      <c r="AT7" s="876">
        <f t="shared" si="0"/>
        <v>423715</v>
      </c>
      <c r="AU7" s="876">
        <f t="shared" si="0"/>
        <v>0</v>
      </c>
      <c r="AV7" s="876">
        <f t="shared" si="0"/>
        <v>0</v>
      </c>
      <c r="AW7" s="876">
        <f t="shared" si="0"/>
        <v>224292.13</v>
      </c>
      <c r="AX7" s="876">
        <f t="shared" si="0"/>
        <v>203566.72</v>
      </c>
      <c r="AY7" s="876">
        <f t="shared" si="0"/>
        <v>0</v>
      </c>
      <c r="AZ7" s="876">
        <f t="shared" si="0"/>
        <v>0</v>
      </c>
      <c r="BA7" s="876">
        <f t="shared" si="0"/>
        <v>0</v>
      </c>
      <c r="BB7" s="876">
        <f t="shared" si="0"/>
        <v>104371.77967108</v>
      </c>
      <c r="BC7" s="876">
        <f t="shared" si="0"/>
        <v>81207.525991423216</v>
      </c>
      <c r="BD7" s="876">
        <f t="shared" si="0"/>
        <v>0</v>
      </c>
      <c r="BE7" s="876">
        <f t="shared" si="0"/>
        <v>0</v>
      </c>
      <c r="BF7" s="876">
        <f t="shared" si="0"/>
        <v>0</v>
      </c>
      <c r="BG7" s="876">
        <f t="shared" si="0"/>
        <v>24387.6271184</v>
      </c>
      <c r="BH7" s="876">
        <f t="shared" si="0"/>
        <v>15371.45861016</v>
      </c>
      <c r="BI7" s="876">
        <f t="shared" si="0"/>
        <v>0</v>
      </c>
      <c r="BJ7" s="876">
        <f t="shared" si="0"/>
        <v>0</v>
      </c>
      <c r="BK7" s="876">
        <f t="shared" si="0"/>
        <v>0</v>
      </c>
      <c r="BL7" s="878"/>
      <c r="BM7" s="878"/>
      <c r="BN7" s="878"/>
      <c r="BO7" s="878"/>
      <c r="BP7" s="878"/>
      <c r="BQ7" s="878"/>
      <c r="BR7" s="879"/>
      <c r="BS7" s="758"/>
      <c r="BT7" s="758"/>
      <c r="BU7" s="758"/>
      <c r="BV7" s="758"/>
      <c r="BW7" s="758"/>
      <c r="BX7" s="758"/>
      <c r="BY7" s="758"/>
      <c r="BZ7" s="758"/>
      <c r="CA7" s="758"/>
      <c r="CB7" s="758"/>
      <c r="CC7" s="758"/>
      <c r="CD7" s="758"/>
      <c r="CE7" s="758"/>
      <c r="CF7" s="758"/>
      <c r="CG7" s="758"/>
      <c r="CH7" s="758"/>
      <c r="CI7" s="758"/>
      <c r="CJ7" s="758"/>
      <c r="CK7" s="758"/>
      <c r="CL7" s="758"/>
      <c r="CM7" s="758"/>
      <c r="CN7" s="758"/>
      <c r="CO7" s="758"/>
      <c r="CP7" s="758"/>
      <c r="CQ7" s="758"/>
      <c r="CR7" s="758"/>
      <c r="CS7" s="758"/>
      <c r="CT7" s="758"/>
      <c r="CU7" s="758"/>
      <c r="CV7" s="758"/>
      <c r="CW7" s="758"/>
      <c r="CX7" s="758"/>
      <c r="CY7" s="758"/>
      <c r="CZ7" s="759"/>
      <c r="DA7" s="758"/>
      <c r="DB7" s="758"/>
      <c r="DC7" s="758"/>
      <c r="DD7" s="758"/>
      <c r="DE7" s="759"/>
      <c r="DF7" s="758"/>
      <c r="DG7" s="758"/>
      <c r="DH7" s="758"/>
      <c r="DI7" s="759"/>
      <c r="DJ7" s="759"/>
      <c r="DK7" s="759"/>
      <c r="DL7" s="759"/>
      <c r="DM7" s="759"/>
      <c r="DN7" s="759"/>
      <c r="DO7" s="759"/>
      <c r="DP7" s="759"/>
      <c r="DQ7" s="759"/>
      <c r="DR7" s="759"/>
      <c r="DS7" s="759"/>
      <c r="DT7" s="759"/>
      <c r="DU7" s="759"/>
      <c r="DV7" s="759"/>
      <c r="DW7" s="759"/>
      <c r="DX7" s="759"/>
      <c r="DY7" s="759"/>
      <c r="DZ7" s="759"/>
      <c r="EA7" s="759"/>
      <c r="EB7" s="759"/>
      <c r="EC7" s="759"/>
      <c r="ED7" s="759"/>
      <c r="EE7" s="759"/>
      <c r="EF7" s="759"/>
      <c r="EG7" s="759"/>
      <c r="EH7" s="759"/>
      <c r="EI7" s="759"/>
      <c r="EJ7" s="759"/>
      <c r="EK7" s="759"/>
      <c r="EL7" s="759"/>
      <c r="EM7" s="759"/>
      <c r="EN7" s="759"/>
      <c r="EO7" s="759"/>
      <c r="EP7" s="759"/>
      <c r="EQ7" s="759"/>
      <c r="ER7" s="759"/>
    </row>
    <row r="8" spans="1:148" s="2" customFormat="1" ht="12.75">
      <c r="B8" s="880" t="s">
        <v>1275</v>
      </c>
      <c r="C8" s="874"/>
      <c r="D8" s="881"/>
      <c r="E8" s="876">
        <f>E9+E14+E16+E22</f>
        <v>1251195.9372881358</v>
      </c>
      <c r="F8" s="876"/>
      <c r="G8" s="876"/>
      <c r="H8" s="876"/>
      <c r="I8" s="876"/>
      <c r="J8" s="876"/>
      <c r="K8" s="876"/>
      <c r="L8" s="876"/>
      <c r="M8" s="876"/>
      <c r="N8" s="876"/>
      <c r="O8" s="876"/>
      <c r="P8" s="876"/>
      <c r="Q8" s="876">
        <f>Q9+Q14+Q16+Q22</f>
        <v>1783898.1232075929</v>
      </c>
      <c r="R8" s="876">
        <f>R9+R14+R16+R22</f>
        <v>1091992.586418113</v>
      </c>
      <c r="S8" s="876">
        <f>S9+S14+S16+S22</f>
        <v>691905.53678948001</v>
      </c>
      <c r="T8" s="876">
        <f t="shared" ref="T8:BK8" si="1">T9+T14+T16+T22</f>
        <v>0</v>
      </c>
      <c r="U8" s="876">
        <f t="shared" si="1"/>
        <v>21707.627118644068</v>
      </c>
      <c r="V8" s="876">
        <f t="shared" si="1"/>
        <v>16376</v>
      </c>
      <c r="W8" s="876">
        <f t="shared" si="1"/>
        <v>0</v>
      </c>
      <c r="X8" s="876">
        <f t="shared" si="1"/>
        <v>0</v>
      </c>
      <c r="Y8" s="876">
        <f t="shared" si="1"/>
        <v>212864.03883999999</v>
      </c>
      <c r="Z8" s="876">
        <f t="shared" si="1"/>
        <v>215563.41450000001</v>
      </c>
      <c r="AA8" s="876">
        <f t="shared" si="1"/>
        <v>274778.06271186442</v>
      </c>
      <c r="AB8" s="876">
        <f t="shared" si="1"/>
        <v>0</v>
      </c>
      <c r="AC8" s="876">
        <f t="shared" si="1"/>
        <v>0</v>
      </c>
      <c r="AD8" s="876">
        <f t="shared" si="1"/>
        <v>463637.54758210492</v>
      </c>
      <c r="AE8" s="876">
        <f t="shared" si="1"/>
        <v>501472.53211016953</v>
      </c>
      <c r="AF8" s="876">
        <f t="shared" si="1"/>
        <v>426594</v>
      </c>
      <c r="AG8" s="876">
        <f t="shared" si="1"/>
        <v>0</v>
      </c>
      <c r="AH8" s="876">
        <f t="shared" si="1"/>
        <v>0</v>
      </c>
      <c r="AI8" s="876">
        <f t="shared" si="1"/>
        <v>415490.999996008</v>
      </c>
      <c r="AJ8" s="876">
        <f t="shared" si="1"/>
        <v>437188.41929504904</v>
      </c>
      <c r="AK8" s="876">
        <f>AK9+AK14+AK16+AK22</f>
        <v>109732</v>
      </c>
      <c r="AL8" s="876">
        <f t="shared" si="1"/>
        <v>0</v>
      </c>
      <c r="AM8" s="876">
        <f t="shared" si="1"/>
        <v>0</v>
      </c>
      <c r="AN8" s="876">
        <f t="shared" si="1"/>
        <v>338852</v>
      </c>
      <c r="AO8" s="877">
        <f>AO9+AO14+AO16+AO22</f>
        <v>319872.76269999996</v>
      </c>
      <c r="AP8" s="876">
        <f t="shared" si="1"/>
        <v>93259.89366999999</v>
      </c>
      <c r="AQ8" s="876">
        <f t="shared" si="1"/>
        <v>87097.931729999997</v>
      </c>
      <c r="AR8" s="876">
        <f t="shared" si="1"/>
        <v>82996.80438999999</v>
      </c>
      <c r="AS8" s="876">
        <f t="shared" si="1"/>
        <v>78387.414780000006</v>
      </c>
      <c r="AT8" s="876">
        <f t="shared" si="1"/>
        <v>423715</v>
      </c>
      <c r="AU8" s="876">
        <f t="shared" si="1"/>
        <v>0</v>
      </c>
      <c r="AV8" s="876">
        <f t="shared" si="1"/>
        <v>0</v>
      </c>
      <c r="AW8" s="876">
        <f t="shared" si="1"/>
        <v>224292.13</v>
      </c>
      <c r="AX8" s="876">
        <f>AX9+AX14+AX16+AX22</f>
        <v>203566.72</v>
      </c>
      <c r="AY8" s="876">
        <f t="shared" si="1"/>
        <v>0</v>
      </c>
      <c r="AZ8" s="876">
        <f t="shared" si="1"/>
        <v>0</v>
      </c>
      <c r="BA8" s="876">
        <f t="shared" si="1"/>
        <v>0</v>
      </c>
      <c r="BB8" s="876">
        <f t="shared" si="1"/>
        <v>104371.77967108</v>
      </c>
      <c r="BC8" s="876">
        <f t="shared" si="1"/>
        <v>81207.525991423216</v>
      </c>
      <c r="BD8" s="876">
        <f t="shared" si="1"/>
        <v>0</v>
      </c>
      <c r="BE8" s="876">
        <f t="shared" si="1"/>
        <v>0</v>
      </c>
      <c r="BF8" s="876">
        <f t="shared" si="1"/>
        <v>0</v>
      </c>
      <c r="BG8" s="876">
        <f t="shared" si="1"/>
        <v>24387.6271184</v>
      </c>
      <c r="BH8" s="876">
        <f t="shared" si="1"/>
        <v>15371.45861016</v>
      </c>
      <c r="BI8" s="876">
        <f t="shared" si="1"/>
        <v>0</v>
      </c>
      <c r="BJ8" s="876">
        <f t="shared" si="1"/>
        <v>0</v>
      </c>
      <c r="BK8" s="876">
        <f t="shared" si="1"/>
        <v>0</v>
      </c>
      <c r="BL8" s="876"/>
      <c r="BM8" s="876"/>
      <c r="BN8" s="876"/>
      <c r="BO8" s="876"/>
      <c r="BP8" s="876"/>
      <c r="BQ8" s="876"/>
      <c r="BR8" s="882"/>
      <c r="BS8" s="758"/>
      <c r="BT8" s="758"/>
      <c r="BU8" s="758"/>
      <c r="BV8" s="758"/>
      <c r="BW8" s="758"/>
      <c r="BX8" s="758"/>
      <c r="BY8" s="758"/>
      <c r="BZ8" s="758"/>
      <c r="CA8" s="758"/>
      <c r="CB8" s="758"/>
      <c r="CC8" s="758"/>
      <c r="CD8" s="758"/>
      <c r="CE8" s="758"/>
      <c r="CF8" s="758"/>
      <c r="CG8" s="758"/>
      <c r="CH8" s="758"/>
      <c r="CI8" s="758"/>
      <c r="CJ8" s="758"/>
      <c r="CK8" s="758"/>
      <c r="CL8" s="758"/>
      <c r="CM8" s="758"/>
      <c r="CN8" s="758"/>
      <c r="CO8" s="758"/>
      <c r="CP8" s="758"/>
      <c r="CQ8" s="758"/>
      <c r="CR8" s="758"/>
      <c r="CS8" s="758"/>
      <c r="CT8" s="758"/>
      <c r="CU8" s="758"/>
      <c r="CV8" s="758"/>
      <c r="CW8" s="758"/>
      <c r="CX8" s="758"/>
      <c r="CY8" s="758"/>
      <c r="CZ8" s="759"/>
      <c r="DA8" s="758"/>
      <c r="DB8" s="758"/>
      <c r="DC8" s="758"/>
      <c r="DD8" s="758"/>
      <c r="DE8" s="759"/>
      <c r="DF8" s="758"/>
      <c r="DG8" s="758"/>
      <c r="DH8" s="758"/>
      <c r="DI8" s="759"/>
      <c r="DJ8" s="759"/>
      <c r="DK8" s="759"/>
      <c r="DL8" s="759"/>
      <c r="DM8" s="759"/>
      <c r="DN8" s="759"/>
      <c r="DO8" s="759"/>
      <c r="DP8" s="759"/>
      <c r="DQ8" s="759"/>
      <c r="DR8" s="759"/>
      <c r="DS8" s="759"/>
      <c r="DT8" s="759"/>
      <c r="DU8" s="759"/>
      <c r="DV8" s="759"/>
      <c r="DW8" s="759"/>
      <c r="DX8" s="759"/>
      <c r="DY8" s="759"/>
      <c r="DZ8" s="759"/>
      <c r="EA8" s="759"/>
      <c r="EB8" s="759"/>
      <c r="EC8" s="759"/>
      <c r="ED8" s="759"/>
      <c r="EE8" s="759"/>
      <c r="EF8" s="759"/>
      <c r="EG8" s="759"/>
      <c r="EH8" s="759"/>
      <c r="EI8" s="759"/>
      <c r="EJ8" s="759"/>
      <c r="EK8" s="759"/>
      <c r="EL8" s="759"/>
      <c r="EM8" s="759"/>
      <c r="EN8" s="759"/>
      <c r="EO8" s="759"/>
      <c r="EP8" s="759"/>
      <c r="EQ8" s="759"/>
      <c r="ER8" s="759"/>
    </row>
    <row r="9" spans="1:148" s="2" customFormat="1" ht="12.75">
      <c r="B9" s="883" t="s">
        <v>1276</v>
      </c>
      <c r="C9" s="884"/>
      <c r="D9" s="885"/>
      <c r="E9" s="886">
        <f>E10+E11+E12+E13</f>
        <v>325389.14915254235</v>
      </c>
      <c r="F9" s="887"/>
      <c r="G9" s="23"/>
      <c r="H9" s="23"/>
      <c r="I9" s="23"/>
      <c r="J9" s="23"/>
      <c r="K9" s="23"/>
      <c r="L9" s="887"/>
      <c r="M9" s="887"/>
      <c r="N9" s="888"/>
      <c r="O9" s="889"/>
      <c r="P9" s="890"/>
      <c r="Q9" s="886">
        <f>SUM(Q10:Q13)</f>
        <v>455687.17037451861</v>
      </c>
      <c r="R9" s="886">
        <f>SUM(R10:R13)</f>
        <v>250335.29019221864</v>
      </c>
      <c r="S9" s="886">
        <f>SUM(S10:S13)</f>
        <v>205351.88018229997</v>
      </c>
      <c r="T9" s="886">
        <f t="shared" ref="T9:BK9" si="2">SUM(T10:T13)</f>
        <v>0</v>
      </c>
      <c r="U9" s="886">
        <f t="shared" si="2"/>
        <v>0</v>
      </c>
      <c r="V9" s="886">
        <f t="shared" si="2"/>
        <v>0</v>
      </c>
      <c r="W9" s="886">
        <f t="shared" si="2"/>
        <v>0</v>
      </c>
      <c r="X9" s="886">
        <f t="shared" si="2"/>
        <v>0</v>
      </c>
      <c r="Y9" s="886">
        <f t="shared" si="2"/>
        <v>26231.255368400001</v>
      </c>
      <c r="Z9" s="886">
        <f t="shared" si="2"/>
        <v>31117.98316983051</v>
      </c>
      <c r="AA9" s="886">
        <f t="shared" si="2"/>
        <v>44208</v>
      </c>
      <c r="AB9" s="886">
        <f t="shared" si="2"/>
        <v>0</v>
      </c>
      <c r="AC9" s="886">
        <f t="shared" si="2"/>
        <v>0</v>
      </c>
      <c r="AD9" s="886">
        <f t="shared" si="2"/>
        <v>99941.684394530646</v>
      </c>
      <c r="AE9" s="886">
        <f t="shared" si="2"/>
        <v>117197.8305762712</v>
      </c>
      <c r="AF9" s="886">
        <f t="shared" si="2"/>
        <v>204812</v>
      </c>
      <c r="AG9" s="886">
        <f t="shared" si="2"/>
        <v>0</v>
      </c>
      <c r="AH9" s="886">
        <f t="shared" si="2"/>
        <v>0</v>
      </c>
      <c r="AI9" s="886">
        <f t="shared" si="2"/>
        <v>124162.350429288</v>
      </c>
      <c r="AJ9" s="886">
        <f t="shared" si="2"/>
        <v>118607.75897966801</v>
      </c>
      <c r="AK9" s="886">
        <f t="shared" si="2"/>
        <v>76369</v>
      </c>
      <c r="AL9" s="886">
        <f t="shared" si="2"/>
        <v>0</v>
      </c>
      <c r="AM9" s="886">
        <f t="shared" si="2"/>
        <v>0</v>
      </c>
      <c r="AN9" s="886">
        <f t="shared" si="2"/>
        <v>91568</v>
      </c>
      <c r="AO9" s="891">
        <f t="shared" si="2"/>
        <v>90587.681299999997</v>
      </c>
      <c r="AP9" s="886">
        <v>25101</v>
      </c>
      <c r="AQ9" s="886">
        <f t="shared" si="2"/>
        <v>23553.235909999999</v>
      </c>
      <c r="AR9" s="886">
        <f t="shared" si="2"/>
        <v>23342.46026</v>
      </c>
      <c r="AS9" s="886">
        <f t="shared" si="2"/>
        <v>22184.41691</v>
      </c>
      <c r="AT9" s="886">
        <f t="shared" si="2"/>
        <v>0</v>
      </c>
      <c r="AU9" s="886">
        <f t="shared" si="2"/>
        <v>0</v>
      </c>
      <c r="AV9" s="886">
        <f t="shared" si="2"/>
        <v>0</v>
      </c>
      <c r="AW9" s="886">
        <f t="shared" si="2"/>
        <v>64071.519999999997</v>
      </c>
      <c r="AX9" s="886">
        <f t="shared" si="2"/>
        <v>59474</v>
      </c>
      <c r="AY9" s="886">
        <f t="shared" si="2"/>
        <v>0</v>
      </c>
      <c r="AZ9" s="886">
        <f t="shared" si="2"/>
        <v>0</v>
      </c>
      <c r="BA9" s="886">
        <f t="shared" si="2"/>
        <v>0</v>
      </c>
      <c r="BB9" s="886">
        <f t="shared" si="2"/>
        <v>39567.072191599997</v>
      </c>
      <c r="BC9" s="886">
        <f t="shared" si="2"/>
        <v>32895.10067407797</v>
      </c>
      <c r="BD9" s="886">
        <f t="shared" si="2"/>
        <v>0</v>
      </c>
      <c r="BE9" s="886">
        <f t="shared" si="2"/>
        <v>0</v>
      </c>
      <c r="BF9" s="886">
        <f t="shared" si="2"/>
        <v>0</v>
      </c>
      <c r="BG9" s="886">
        <f t="shared" si="2"/>
        <v>10145.287990700001</v>
      </c>
      <c r="BH9" s="886">
        <f t="shared" si="2"/>
        <v>6062.22519491</v>
      </c>
      <c r="BI9" s="886">
        <f t="shared" si="2"/>
        <v>0</v>
      </c>
      <c r="BJ9" s="886">
        <f t="shared" si="2"/>
        <v>0</v>
      </c>
      <c r="BK9" s="886">
        <f t="shared" si="2"/>
        <v>0</v>
      </c>
      <c r="BL9" s="23"/>
      <c r="BM9" s="23"/>
      <c r="BN9" s="23"/>
      <c r="BO9" s="23"/>
      <c r="BP9" s="23"/>
      <c r="BQ9" s="23"/>
      <c r="BR9" s="104"/>
      <c r="BS9" s="758"/>
      <c r="BT9" s="758"/>
      <c r="BU9" s="758"/>
      <c r="BV9" s="758"/>
      <c r="BW9" s="758"/>
      <c r="BX9" s="758"/>
      <c r="BY9" s="758"/>
      <c r="BZ9" s="758"/>
      <c r="CA9" s="758"/>
      <c r="CB9" s="758"/>
      <c r="CC9" s="758"/>
      <c r="CD9" s="758"/>
      <c r="CE9" s="758"/>
      <c r="CF9" s="758"/>
      <c r="CG9" s="758"/>
      <c r="CH9" s="758"/>
      <c r="CI9" s="758"/>
      <c r="CJ9" s="758"/>
      <c r="CK9" s="758"/>
      <c r="CL9" s="758"/>
      <c r="CM9" s="758"/>
      <c r="CN9" s="758"/>
      <c r="CO9" s="758"/>
      <c r="CP9" s="758"/>
      <c r="CQ9" s="758"/>
      <c r="CR9" s="758"/>
      <c r="CS9" s="758"/>
      <c r="CT9" s="758"/>
      <c r="CU9" s="758"/>
      <c r="CV9" s="758"/>
      <c r="CW9" s="758"/>
      <c r="CX9" s="758"/>
      <c r="CY9" s="758"/>
      <c r="CZ9" s="759"/>
      <c r="DA9" s="758"/>
      <c r="DB9" s="758"/>
      <c r="DC9" s="758"/>
      <c r="DD9" s="758"/>
      <c r="DE9" s="759"/>
      <c r="DF9" s="758"/>
      <c r="DG9" s="758"/>
      <c r="DH9" s="758"/>
      <c r="DI9" s="759"/>
      <c r="DJ9" s="759"/>
      <c r="DK9" s="759"/>
      <c r="DL9" s="759"/>
      <c r="DM9" s="759"/>
      <c r="DN9" s="759"/>
      <c r="DO9" s="759"/>
      <c r="DP9" s="759"/>
      <c r="DQ9" s="759"/>
      <c r="DR9" s="759"/>
      <c r="DS9" s="759"/>
      <c r="DT9" s="759"/>
      <c r="DU9" s="759"/>
      <c r="DV9" s="759"/>
      <c r="DW9" s="759"/>
      <c r="DX9" s="759"/>
      <c r="DY9" s="759"/>
      <c r="DZ9" s="759"/>
      <c r="EA9" s="759"/>
      <c r="EB9" s="759"/>
      <c r="EC9" s="759"/>
      <c r="ED9" s="759"/>
      <c r="EE9" s="759"/>
      <c r="EF9" s="759"/>
      <c r="EG9" s="759"/>
      <c r="EH9" s="759"/>
      <c r="EI9" s="759"/>
      <c r="EJ9" s="759"/>
      <c r="EK9" s="759"/>
      <c r="EL9" s="759"/>
      <c r="EM9" s="759"/>
      <c r="EN9" s="759"/>
      <c r="EO9" s="759"/>
      <c r="EP9" s="759"/>
      <c r="EQ9" s="759"/>
      <c r="ER9" s="759"/>
    </row>
    <row r="10" spans="1:148" s="2" customFormat="1" ht="12.75" customHeight="1">
      <c r="B10" s="892" t="s">
        <v>1277</v>
      </c>
      <c r="C10" s="893">
        <v>39239</v>
      </c>
      <c r="D10" s="894" t="s">
        <v>1278</v>
      </c>
      <c r="E10" s="895">
        <v>6064.969491525424</v>
      </c>
      <c r="F10" s="896" t="s">
        <v>1279</v>
      </c>
      <c r="G10" s="23"/>
      <c r="H10" s="23"/>
      <c r="I10" s="23"/>
      <c r="J10" s="23"/>
      <c r="K10" s="23"/>
      <c r="L10" s="897" t="s">
        <v>1280</v>
      </c>
      <c r="M10" s="897" t="s">
        <v>1281</v>
      </c>
      <c r="N10" s="898">
        <v>3</v>
      </c>
      <c r="O10" s="899">
        <v>2007</v>
      </c>
      <c r="P10" s="890">
        <v>1</v>
      </c>
      <c r="Q10" s="890">
        <f>R10+S10</f>
        <v>7837.5398583390006</v>
      </c>
      <c r="R10" s="895">
        <f>Y10+AD10+AI10</f>
        <v>7682.5398583390006</v>
      </c>
      <c r="S10" s="890">
        <f>AN10+AW10+BB10+BG10</f>
        <v>155</v>
      </c>
      <c r="T10" s="890"/>
      <c r="U10" s="890"/>
      <c r="V10" s="890"/>
      <c r="W10" s="890"/>
      <c r="X10" s="890"/>
      <c r="Y10" s="890">
        <v>2526.7869341000001</v>
      </c>
      <c r="Z10" s="890">
        <v>3168.751677881356</v>
      </c>
      <c r="AA10" s="890">
        <v>6065</v>
      </c>
      <c r="AB10" s="900"/>
      <c r="AC10" s="890"/>
      <c r="AD10" s="890">
        <v>4762.9324687999997</v>
      </c>
      <c r="AE10" s="890">
        <v>4212.4253776271189</v>
      </c>
      <c r="AF10" s="890"/>
      <c r="AG10" s="901"/>
      <c r="AH10" s="890"/>
      <c r="AI10" s="902">
        <v>392.820455439</v>
      </c>
      <c r="AJ10" s="890">
        <v>172.84115649099999</v>
      </c>
      <c r="AK10" s="890"/>
      <c r="AL10" s="890"/>
      <c r="AM10" s="890"/>
      <c r="AN10" s="890">
        <v>155</v>
      </c>
      <c r="AO10" s="903">
        <v>63.974600000000002</v>
      </c>
      <c r="AP10" s="890">
        <v>94</v>
      </c>
      <c r="AQ10" s="890">
        <v>60.608400000000003</v>
      </c>
      <c r="AR10" s="890">
        <v>32.607190000000003</v>
      </c>
      <c r="AS10" s="890">
        <v>41.168999999999997</v>
      </c>
      <c r="AT10" s="890"/>
      <c r="AU10" s="890"/>
      <c r="AV10" s="890"/>
      <c r="AW10" s="890"/>
      <c r="AX10" s="890"/>
      <c r="AY10" s="890"/>
      <c r="AZ10" s="890"/>
      <c r="BA10" s="890"/>
      <c r="BB10" s="890">
        <v>0</v>
      </c>
      <c r="BC10" s="890"/>
      <c r="BD10" s="890"/>
      <c r="BE10" s="890"/>
      <c r="BF10" s="890"/>
      <c r="BG10" s="890"/>
      <c r="BH10" s="890"/>
      <c r="BI10" s="890"/>
      <c r="BJ10" s="890"/>
      <c r="BK10" s="890"/>
      <c r="BL10" s="23"/>
      <c r="BM10" s="23"/>
      <c r="BN10" s="23"/>
      <c r="BO10" s="23"/>
      <c r="BP10" s="23"/>
      <c r="BQ10" s="23"/>
      <c r="BR10" s="104"/>
      <c r="BS10" s="758"/>
      <c r="BT10" s="758"/>
      <c r="BU10" s="758"/>
      <c r="BV10" s="758"/>
      <c r="BW10" s="758"/>
      <c r="BX10" s="758"/>
      <c r="BY10" s="758"/>
      <c r="BZ10" s="758"/>
      <c r="CA10" s="758"/>
      <c r="CB10" s="758"/>
      <c r="CC10" s="758"/>
      <c r="CD10" s="758"/>
      <c r="CE10" s="758"/>
      <c r="CF10" s="758"/>
      <c r="CG10" s="758"/>
      <c r="CH10" s="758"/>
      <c r="CI10" s="758"/>
      <c r="CJ10" s="758"/>
      <c r="CK10" s="758"/>
      <c r="CL10" s="758"/>
      <c r="CM10" s="758"/>
      <c r="CN10" s="758"/>
      <c r="CO10" s="758"/>
      <c r="CP10" s="758"/>
      <c r="CQ10" s="758"/>
      <c r="CR10" s="758"/>
      <c r="CS10" s="758"/>
      <c r="CT10" s="758"/>
      <c r="CU10" s="758"/>
      <c r="CV10" s="758"/>
      <c r="CW10" s="758"/>
      <c r="CX10" s="758"/>
      <c r="CY10" s="758"/>
      <c r="CZ10" s="759"/>
      <c r="DA10" s="758"/>
      <c r="DB10" s="758"/>
      <c r="DC10" s="758"/>
      <c r="DD10" s="758"/>
      <c r="DE10" s="759"/>
      <c r="DF10" s="758"/>
      <c r="DG10" s="758"/>
      <c r="DH10" s="758"/>
      <c r="DI10" s="759"/>
      <c r="DJ10" s="759"/>
      <c r="DK10" s="759"/>
      <c r="DL10" s="759"/>
      <c r="DM10" s="759"/>
      <c r="DN10" s="759"/>
      <c r="DO10" s="759"/>
      <c r="DP10" s="759"/>
      <c r="DQ10" s="759"/>
      <c r="DR10" s="759"/>
      <c r="DS10" s="759"/>
      <c r="DT10" s="759"/>
      <c r="DU10" s="759"/>
      <c r="DV10" s="759"/>
      <c r="DW10" s="759"/>
      <c r="DX10" s="759"/>
      <c r="DY10" s="759"/>
      <c r="DZ10" s="759"/>
      <c r="EA10" s="759"/>
      <c r="EB10" s="759"/>
      <c r="EC10" s="759"/>
      <c r="ED10" s="759"/>
      <c r="EE10" s="759"/>
      <c r="EF10" s="759"/>
      <c r="EG10" s="759"/>
      <c r="EH10" s="759"/>
      <c r="EI10" s="759"/>
      <c r="EJ10" s="759"/>
      <c r="EK10" s="759"/>
      <c r="EL10" s="759"/>
      <c r="EM10" s="759"/>
      <c r="EN10" s="759"/>
      <c r="EO10" s="759"/>
      <c r="EP10" s="759"/>
      <c r="EQ10" s="759"/>
      <c r="ER10" s="759"/>
    </row>
    <row r="11" spans="1:148" s="2" customFormat="1" ht="12.75" customHeight="1">
      <c r="B11" s="904" t="s">
        <v>1282</v>
      </c>
      <c r="C11" s="893">
        <v>39239</v>
      </c>
      <c r="D11" s="894" t="s">
        <v>1278</v>
      </c>
      <c r="E11" s="895">
        <v>39270</v>
      </c>
      <c r="F11" s="896" t="s">
        <v>1279</v>
      </c>
      <c r="G11" s="23"/>
      <c r="H11" s="23"/>
      <c r="I11" s="23"/>
      <c r="J11" s="23"/>
      <c r="K11" s="23"/>
      <c r="L11" s="897" t="s">
        <v>1280</v>
      </c>
      <c r="M11" s="897" t="s">
        <v>1281</v>
      </c>
      <c r="N11" s="898">
        <v>3</v>
      </c>
      <c r="O11" s="899">
        <v>2007</v>
      </c>
      <c r="P11" s="890">
        <v>1</v>
      </c>
      <c r="Q11" s="890">
        <f>R11+S11</f>
        <v>52086.464969119144</v>
      </c>
      <c r="R11" s="895">
        <f>Y11+AD11+AI11</f>
        <v>51097.464969119144</v>
      </c>
      <c r="S11" s="890">
        <f>AN11+AW11+BB11+BG11</f>
        <v>989</v>
      </c>
      <c r="T11" s="890"/>
      <c r="U11" s="890"/>
      <c r="V11" s="890"/>
      <c r="W11" s="890"/>
      <c r="X11" s="890"/>
      <c r="Y11" s="890">
        <v>16910.0356359</v>
      </c>
      <c r="Z11" s="890">
        <v>21206.261228898307</v>
      </c>
      <c r="AA11" s="890">
        <v>22440</v>
      </c>
      <c r="AB11" s="900"/>
      <c r="AC11" s="890"/>
      <c r="AD11" s="890">
        <v>31449.932346399146</v>
      </c>
      <c r="AE11" s="890">
        <v>28190.846757966101</v>
      </c>
      <c r="AF11" s="890">
        <v>16830</v>
      </c>
      <c r="AG11" s="901"/>
      <c r="AH11" s="890"/>
      <c r="AI11" s="895">
        <v>2737.4969868200001</v>
      </c>
      <c r="AJ11" s="890">
        <v>1119.1588435000001</v>
      </c>
      <c r="AK11" s="890"/>
      <c r="AL11" s="890"/>
      <c r="AM11" s="890"/>
      <c r="AN11" s="890">
        <v>989</v>
      </c>
      <c r="AO11" s="903">
        <v>511.47789999999998</v>
      </c>
      <c r="AP11" s="890">
        <v>594</v>
      </c>
      <c r="AQ11" s="890">
        <v>395.09386000000001</v>
      </c>
      <c r="AR11" s="890">
        <v>211.13380000000001</v>
      </c>
      <c r="AS11" s="890">
        <v>263.33589999999998</v>
      </c>
      <c r="AT11" s="890"/>
      <c r="AU11" s="890"/>
      <c r="AV11" s="890"/>
      <c r="AW11" s="890"/>
      <c r="AX11" s="890"/>
      <c r="AY11" s="890"/>
      <c r="AZ11" s="890"/>
      <c r="BA11" s="890"/>
      <c r="BB11" s="890">
        <v>0</v>
      </c>
      <c r="BC11" s="890"/>
      <c r="BD11" s="890"/>
      <c r="BE11" s="890"/>
      <c r="BF11" s="890"/>
      <c r="BG11" s="890"/>
      <c r="BH11" s="890"/>
      <c r="BI11" s="890"/>
      <c r="BJ11" s="890"/>
      <c r="BK11" s="890"/>
      <c r="BL11" s="23"/>
      <c r="BM11" s="23"/>
      <c r="BN11" s="23"/>
      <c r="BO11" s="23"/>
      <c r="BP11" s="23"/>
      <c r="BQ11" s="23"/>
      <c r="BR11" s="104"/>
      <c r="BS11" s="758"/>
      <c r="BT11" s="758"/>
      <c r="BU11" s="758"/>
      <c r="BV11" s="758"/>
      <c r="BW11" s="758"/>
      <c r="BX11" s="758"/>
      <c r="BY11" s="758"/>
      <c r="BZ11" s="758"/>
      <c r="CA11" s="758"/>
      <c r="CB11" s="758"/>
      <c r="CC11" s="758"/>
      <c r="CD11" s="758"/>
      <c r="CE11" s="758"/>
      <c r="CF11" s="758"/>
      <c r="CG11" s="758"/>
      <c r="CH11" s="758"/>
      <c r="CI11" s="758"/>
      <c r="CJ11" s="758"/>
      <c r="CK11" s="758"/>
      <c r="CL11" s="758"/>
      <c r="CM11" s="758"/>
      <c r="CN11" s="758"/>
      <c r="CO11" s="758"/>
      <c r="CP11" s="758"/>
      <c r="CQ11" s="758"/>
      <c r="CR11" s="758"/>
      <c r="CS11" s="758"/>
      <c r="CT11" s="758"/>
      <c r="CU11" s="758"/>
      <c r="CV11" s="758"/>
      <c r="CW11" s="758"/>
      <c r="CX11" s="758"/>
      <c r="CY11" s="758"/>
      <c r="CZ11" s="759"/>
      <c r="DA11" s="758"/>
      <c r="DB11" s="758"/>
      <c r="DC11" s="758"/>
      <c r="DD11" s="758"/>
      <c r="DE11" s="759"/>
      <c r="DF11" s="758"/>
      <c r="DG11" s="758"/>
      <c r="DH11" s="758"/>
      <c r="DI11" s="759"/>
      <c r="DJ11" s="759"/>
      <c r="DK11" s="759"/>
      <c r="DL11" s="759"/>
      <c r="DM11" s="759"/>
      <c r="DN11" s="759"/>
      <c r="DO11" s="759"/>
      <c r="DP11" s="759"/>
      <c r="DQ11" s="759"/>
      <c r="DR11" s="759"/>
      <c r="DS11" s="759"/>
      <c r="DT11" s="759"/>
      <c r="DU11" s="759"/>
      <c r="DV11" s="759"/>
      <c r="DW11" s="759"/>
      <c r="DX11" s="759"/>
      <c r="DY11" s="759"/>
      <c r="DZ11" s="759"/>
      <c r="EA11" s="759"/>
      <c r="EB11" s="759"/>
      <c r="EC11" s="759"/>
      <c r="ED11" s="759"/>
      <c r="EE11" s="759"/>
      <c r="EF11" s="759"/>
      <c r="EG11" s="759"/>
      <c r="EH11" s="759"/>
      <c r="EI11" s="759"/>
      <c r="EJ11" s="759"/>
      <c r="EK11" s="759"/>
      <c r="EL11" s="759"/>
      <c r="EM11" s="759"/>
      <c r="EN11" s="759"/>
      <c r="EO11" s="759"/>
      <c r="EP11" s="759"/>
      <c r="EQ11" s="759"/>
      <c r="ER11" s="759"/>
    </row>
    <row r="12" spans="1:148" s="2" customFormat="1" ht="12.75" customHeight="1">
      <c r="B12" s="904" t="s">
        <v>1283</v>
      </c>
      <c r="C12" s="893">
        <v>39239</v>
      </c>
      <c r="D12" s="894" t="s">
        <v>1284</v>
      </c>
      <c r="E12" s="895">
        <v>15703.4</v>
      </c>
      <c r="F12" s="896" t="s">
        <v>1279</v>
      </c>
      <c r="G12" s="23"/>
      <c r="H12" s="23"/>
      <c r="I12" s="23"/>
      <c r="J12" s="23"/>
      <c r="K12" s="23"/>
      <c r="L12" s="897" t="s">
        <v>1280</v>
      </c>
      <c r="M12" s="897" t="s">
        <v>1281</v>
      </c>
      <c r="N12" s="898">
        <v>3</v>
      </c>
      <c r="O12" s="899">
        <v>2007</v>
      </c>
      <c r="P12" s="890">
        <v>1</v>
      </c>
      <c r="Q12" s="890">
        <f>R12+S12</f>
        <v>19305.846771760502</v>
      </c>
      <c r="R12" s="895">
        <f>Y12+AD12+AI12</f>
        <v>18919.846771760502</v>
      </c>
      <c r="S12" s="890">
        <f>AN12+AW12+BB12+BG12</f>
        <v>386</v>
      </c>
      <c r="T12" s="890"/>
      <c r="U12" s="890"/>
      <c r="V12" s="890"/>
      <c r="W12" s="890"/>
      <c r="X12" s="890"/>
      <c r="Y12" s="890">
        <v>6794.432798400001</v>
      </c>
      <c r="Z12" s="890">
        <v>6742.9702630508473</v>
      </c>
      <c r="AA12" s="890">
        <v>15703</v>
      </c>
      <c r="AB12" s="900"/>
      <c r="AC12" s="890"/>
      <c r="AD12" s="890">
        <v>11127.819579331501</v>
      </c>
      <c r="AE12" s="890">
        <v>11236.258440677966</v>
      </c>
      <c r="AF12" s="890"/>
      <c r="AG12" s="901"/>
      <c r="AH12" s="890"/>
      <c r="AI12" s="895">
        <v>997.594394029</v>
      </c>
      <c r="AJ12" s="890">
        <v>476.29427667700003</v>
      </c>
      <c r="AK12" s="890"/>
      <c r="AL12" s="890"/>
      <c r="AM12" s="890"/>
      <c r="AN12" s="890">
        <v>386</v>
      </c>
      <c r="AO12" s="903">
        <v>191.9237</v>
      </c>
      <c r="AP12" s="890">
        <v>231.54241999999999</v>
      </c>
      <c r="AQ12" s="890">
        <v>154.34630000000001</v>
      </c>
      <c r="AR12" s="890">
        <v>86.121129999999994</v>
      </c>
      <c r="AS12" s="890">
        <v>105.5543</v>
      </c>
      <c r="AT12" s="890"/>
      <c r="AU12" s="890"/>
      <c r="AV12" s="890"/>
      <c r="AW12" s="890"/>
      <c r="AX12" s="890"/>
      <c r="AY12" s="890"/>
      <c r="AZ12" s="890"/>
      <c r="BA12" s="890"/>
      <c r="BB12" s="890">
        <v>0</v>
      </c>
      <c r="BC12" s="890"/>
      <c r="BD12" s="890"/>
      <c r="BE12" s="890"/>
      <c r="BF12" s="890"/>
      <c r="BG12" s="890"/>
      <c r="BH12" s="890"/>
      <c r="BI12" s="890"/>
      <c r="BJ12" s="890"/>
      <c r="BK12" s="890"/>
      <c r="BL12" s="23"/>
      <c r="BM12" s="23"/>
      <c r="BN12" s="23"/>
      <c r="BO12" s="23"/>
      <c r="BP12" s="23"/>
      <c r="BQ12" s="23"/>
      <c r="BR12" s="104"/>
      <c r="BS12" s="758"/>
      <c r="BT12" s="758"/>
      <c r="BU12" s="758"/>
      <c r="BV12" s="758"/>
      <c r="BW12" s="758"/>
      <c r="BX12" s="758"/>
      <c r="BY12" s="758"/>
      <c r="BZ12" s="758"/>
      <c r="CA12" s="758"/>
      <c r="CB12" s="758"/>
      <c r="CC12" s="758"/>
      <c r="CD12" s="758"/>
      <c r="CE12" s="758"/>
      <c r="CF12" s="758"/>
      <c r="CG12" s="758"/>
      <c r="CH12" s="758"/>
      <c r="CI12" s="758"/>
      <c r="CJ12" s="758"/>
      <c r="CK12" s="758"/>
      <c r="CL12" s="758"/>
      <c r="CM12" s="758"/>
      <c r="CN12" s="758"/>
      <c r="CO12" s="758"/>
      <c r="CP12" s="758"/>
      <c r="CQ12" s="758"/>
      <c r="CR12" s="758"/>
      <c r="CS12" s="758"/>
      <c r="CT12" s="758"/>
      <c r="CU12" s="758"/>
      <c r="CV12" s="758"/>
      <c r="CW12" s="758"/>
      <c r="CX12" s="758"/>
      <c r="CY12" s="758"/>
      <c r="CZ12" s="759"/>
      <c r="DA12" s="758"/>
      <c r="DB12" s="758"/>
      <c r="DC12" s="758"/>
      <c r="DD12" s="758"/>
      <c r="DE12" s="759"/>
      <c r="DF12" s="758"/>
      <c r="DG12" s="758"/>
      <c r="DH12" s="758"/>
      <c r="DI12" s="759"/>
      <c r="DJ12" s="759"/>
      <c r="DK12" s="759"/>
      <c r="DL12" s="759"/>
      <c r="DM12" s="759"/>
      <c r="DN12" s="759"/>
      <c r="DO12" s="759"/>
      <c r="DP12" s="759"/>
      <c r="DQ12" s="759"/>
      <c r="DR12" s="759"/>
      <c r="DS12" s="759"/>
      <c r="DT12" s="759"/>
      <c r="DU12" s="759"/>
      <c r="DV12" s="759"/>
      <c r="DW12" s="759"/>
      <c r="DX12" s="759"/>
      <c r="DY12" s="759"/>
      <c r="DZ12" s="759"/>
      <c r="EA12" s="759"/>
      <c r="EB12" s="759"/>
      <c r="EC12" s="759"/>
      <c r="ED12" s="759"/>
      <c r="EE12" s="759"/>
      <c r="EF12" s="759"/>
      <c r="EG12" s="759"/>
      <c r="EH12" s="759"/>
      <c r="EI12" s="759"/>
      <c r="EJ12" s="759"/>
      <c r="EK12" s="759"/>
      <c r="EL12" s="759"/>
      <c r="EM12" s="759"/>
      <c r="EN12" s="759"/>
      <c r="EO12" s="759"/>
      <c r="EP12" s="759"/>
      <c r="EQ12" s="759"/>
      <c r="ER12" s="759"/>
    </row>
    <row r="13" spans="1:148" s="2" customFormat="1" ht="12.75" customHeight="1">
      <c r="B13" s="904" t="s">
        <v>1285</v>
      </c>
      <c r="C13" s="893">
        <v>39545</v>
      </c>
      <c r="D13" s="894" t="s">
        <v>1286</v>
      </c>
      <c r="E13" s="895">
        <v>264350.77966101695</v>
      </c>
      <c r="F13" s="896" t="s">
        <v>1279</v>
      </c>
      <c r="G13" s="23"/>
      <c r="H13" s="23"/>
      <c r="I13" s="23"/>
      <c r="J13" s="23"/>
      <c r="K13" s="23"/>
      <c r="L13" s="897" t="s">
        <v>1280</v>
      </c>
      <c r="M13" s="897" t="s">
        <v>1287</v>
      </c>
      <c r="N13" s="898" t="s">
        <v>874</v>
      </c>
      <c r="O13" s="899">
        <v>2008</v>
      </c>
      <c r="P13" s="890">
        <v>2</v>
      </c>
      <c r="Q13" s="890">
        <f>R13+S13</f>
        <v>376457.31877529994</v>
      </c>
      <c r="R13" s="895">
        <f>Y13+AD13+AI13</f>
        <v>172635.438593</v>
      </c>
      <c r="S13" s="890">
        <f>AN13+AW13+BB13+BG13</f>
        <v>203821.88018229997</v>
      </c>
      <c r="T13" s="890"/>
      <c r="U13" s="890"/>
      <c r="V13" s="890"/>
      <c r="W13" s="890"/>
      <c r="X13" s="890"/>
      <c r="Y13" s="890"/>
      <c r="Z13" s="890"/>
      <c r="AA13" s="890"/>
      <c r="AB13" s="900"/>
      <c r="AC13" s="890"/>
      <c r="AD13" s="890">
        <v>52601</v>
      </c>
      <c r="AE13" s="890">
        <v>73558.3</v>
      </c>
      <c r="AF13" s="890">
        <v>187982</v>
      </c>
      <c r="AG13" s="901"/>
      <c r="AH13" s="890"/>
      <c r="AI13" s="895">
        <v>120034.438593</v>
      </c>
      <c r="AJ13" s="890">
        <v>116839.46470300001</v>
      </c>
      <c r="AK13" s="890">
        <v>76369</v>
      </c>
      <c r="AL13" s="890"/>
      <c r="AM13" s="890"/>
      <c r="AN13" s="890">
        <v>90038</v>
      </c>
      <c r="AO13" s="903">
        <v>89820.305099999998</v>
      </c>
      <c r="AP13" s="890">
        <v>24181</v>
      </c>
      <c r="AQ13" s="890">
        <v>22943.18735</v>
      </c>
      <c r="AR13" s="890">
        <v>23012.598139999998</v>
      </c>
      <c r="AS13" s="890">
        <v>21774.35771</v>
      </c>
      <c r="AT13" s="890"/>
      <c r="AU13" s="890"/>
      <c r="AV13" s="890"/>
      <c r="AW13" s="890">
        <v>64071.519999999997</v>
      </c>
      <c r="AX13" s="890">
        <v>59474</v>
      </c>
      <c r="AY13" s="890"/>
      <c r="AZ13" s="890"/>
      <c r="BA13" s="890"/>
      <c r="BB13" s="890">
        <v>39567.072191599997</v>
      </c>
      <c r="BC13" s="890">
        <f>38816.218795412/1.18</f>
        <v>32895.10067407797</v>
      </c>
      <c r="BD13" s="890"/>
      <c r="BE13" s="890"/>
      <c r="BF13" s="890"/>
      <c r="BG13" s="890">
        <v>10145.287990700001</v>
      </c>
      <c r="BH13" s="890">
        <f>7153.4257299938/1.18</f>
        <v>6062.22519491</v>
      </c>
      <c r="BI13" s="890"/>
      <c r="BJ13" s="890"/>
      <c r="BK13" s="890"/>
      <c r="BL13" s="23"/>
      <c r="BM13" s="23"/>
      <c r="BN13" s="23"/>
      <c r="BO13" s="23"/>
      <c r="BP13" s="23"/>
      <c r="BQ13" s="23"/>
      <c r="BR13" s="104"/>
      <c r="BS13" s="758"/>
      <c r="BT13" s="758"/>
      <c r="BU13" s="758"/>
      <c r="BV13" s="758"/>
      <c r="BW13" s="758"/>
      <c r="BX13" s="758"/>
      <c r="BY13" s="758"/>
      <c r="BZ13" s="758"/>
      <c r="CA13" s="758"/>
      <c r="CB13" s="758"/>
      <c r="CC13" s="758"/>
      <c r="CD13" s="758"/>
      <c r="CE13" s="758"/>
      <c r="CF13" s="758"/>
      <c r="CG13" s="758"/>
      <c r="CH13" s="758"/>
      <c r="CI13" s="758"/>
      <c r="CJ13" s="758"/>
      <c r="CK13" s="758"/>
      <c r="CL13" s="758"/>
      <c r="CM13" s="758"/>
      <c r="CN13" s="758"/>
      <c r="CO13" s="758"/>
      <c r="CP13" s="758"/>
      <c r="CQ13" s="758"/>
      <c r="CR13" s="758"/>
      <c r="CS13" s="758"/>
      <c r="CT13" s="758"/>
      <c r="CU13" s="758"/>
      <c r="CV13" s="758"/>
      <c r="CW13" s="758"/>
      <c r="CX13" s="758"/>
      <c r="CY13" s="758"/>
      <c r="CZ13" s="759"/>
      <c r="DA13" s="758"/>
      <c r="DB13" s="758"/>
      <c r="DC13" s="758"/>
      <c r="DD13" s="758"/>
      <c r="DE13" s="759"/>
      <c r="DF13" s="758"/>
      <c r="DG13" s="758"/>
      <c r="DH13" s="758"/>
      <c r="DI13" s="759"/>
      <c r="DJ13" s="759"/>
      <c r="DK13" s="759"/>
      <c r="DL13" s="759"/>
      <c r="DM13" s="759"/>
      <c r="DN13" s="759"/>
      <c r="DO13" s="759"/>
      <c r="DP13" s="759"/>
      <c r="DQ13" s="759"/>
      <c r="DR13" s="759"/>
      <c r="DS13" s="759"/>
      <c r="DT13" s="759"/>
      <c r="DU13" s="759"/>
      <c r="DV13" s="759"/>
      <c r="DW13" s="759"/>
      <c r="DX13" s="759"/>
      <c r="DY13" s="759"/>
      <c r="DZ13" s="759"/>
      <c r="EA13" s="759"/>
      <c r="EB13" s="759"/>
      <c r="EC13" s="759"/>
      <c r="ED13" s="759"/>
      <c r="EE13" s="759"/>
      <c r="EF13" s="759"/>
      <c r="EG13" s="759"/>
      <c r="EH13" s="759"/>
      <c r="EI13" s="759"/>
      <c r="EJ13" s="759"/>
      <c r="EK13" s="759"/>
      <c r="EL13" s="759"/>
      <c r="EM13" s="759"/>
      <c r="EN13" s="759"/>
      <c r="EO13" s="759"/>
      <c r="EP13" s="759"/>
      <c r="EQ13" s="759"/>
      <c r="ER13" s="759"/>
    </row>
    <row r="14" spans="1:148" s="2" customFormat="1" ht="12.75" customHeight="1">
      <c r="B14" s="883" t="s">
        <v>1288</v>
      </c>
      <c r="C14" s="905"/>
      <c r="D14" s="885"/>
      <c r="E14" s="887">
        <f>E15</f>
        <v>82962.5</v>
      </c>
      <c r="F14" s="906"/>
      <c r="G14" s="23"/>
      <c r="H14" s="23"/>
      <c r="I14" s="23"/>
      <c r="J14" s="23"/>
      <c r="K14" s="23"/>
      <c r="L14" s="887"/>
      <c r="M14" s="887"/>
      <c r="N14" s="888"/>
      <c r="O14" s="889"/>
      <c r="P14" s="890"/>
      <c r="Q14" s="886">
        <f>SUM(Q15)</f>
        <v>110863.10212296277</v>
      </c>
      <c r="R14" s="886">
        <f t="shared" ref="R14:AH14" si="3">SUM(R15)</f>
        <v>108824.10212296277</v>
      </c>
      <c r="S14" s="886">
        <f>SUM(S15)</f>
        <v>2039</v>
      </c>
      <c r="T14" s="886">
        <f t="shared" si="3"/>
        <v>0</v>
      </c>
      <c r="U14" s="886">
        <f t="shared" si="3"/>
        <v>0</v>
      </c>
      <c r="V14" s="886">
        <f t="shared" si="3"/>
        <v>0</v>
      </c>
      <c r="W14" s="886">
        <f t="shared" si="3"/>
        <v>0</v>
      </c>
      <c r="X14" s="886">
        <f t="shared" si="3"/>
        <v>0</v>
      </c>
      <c r="Y14" s="886">
        <f t="shared" si="3"/>
        <v>35670.772191600001</v>
      </c>
      <c r="Z14" s="886">
        <f t="shared" si="3"/>
        <v>35400.593881016946</v>
      </c>
      <c r="AA14" s="886">
        <f t="shared" si="3"/>
        <v>42883</v>
      </c>
      <c r="AB14" s="886">
        <f t="shared" si="3"/>
        <v>0</v>
      </c>
      <c r="AC14" s="886">
        <f t="shared" si="3"/>
        <v>0</v>
      </c>
      <c r="AD14" s="886">
        <f t="shared" si="3"/>
        <v>67883.695332502772</v>
      </c>
      <c r="AE14" s="886">
        <f t="shared" si="3"/>
        <v>67899.53</v>
      </c>
      <c r="AF14" s="886">
        <f t="shared" si="3"/>
        <v>40079</v>
      </c>
      <c r="AG14" s="886">
        <f t="shared" si="3"/>
        <v>0</v>
      </c>
      <c r="AH14" s="886">
        <f t="shared" si="3"/>
        <v>0</v>
      </c>
      <c r="AI14" s="886">
        <f>SUM(AI15)</f>
        <v>5269.6345988599996</v>
      </c>
      <c r="AJ14" s="886">
        <f>SUM(AJ15)</f>
        <v>2515.50394366</v>
      </c>
      <c r="AK14" s="886">
        <f>SUM(AK15)</f>
        <v>0</v>
      </c>
      <c r="AL14" s="886">
        <f>SUM(AL15)</f>
        <v>0</v>
      </c>
      <c r="AM14" s="886">
        <f t="shared" ref="AM14:BK14" si="4">SUM(AM15)</f>
        <v>0</v>
      </c>
      <c r="AN14" s="886">
        <f t="shared" si="4"/>
        <v>2039</v>
      </c>
      <c r="AO14" s="891">
        <f t="shared" si="4"/>
        <v>1087.4677999999999</v>
      </c>
      <c r="AP14" s="886">
        <f t="shared" si="4"/>
        <v>1223.1457600000001</v>
      </c>
      <c r="AQ14" s="886">
        <f t="shared" si="4"/>
        <v>815.44579999999996</v>
      </c>
      <c r="AR14" s="886">
        <f t="shared" si="4"/>
        <v>454.99713000000003</v>
      </c>
      <c r="AS14" s="886">
        <f t="shared" si="4"/>
        <v>557.66660000000002</v>
      </c>
      <c r="AT14" s="886">
        <f t="shared" si="4"/>
        <v>0</v>
      </c>
      <c r="AU14" s="886">
        <f t="shared" si="4"/>
        <v>0</v>
      </c>
      <c r="AV14" s="886">
        <f t="shared" si="4"/>
        <v>0</v>
      </c>
      <c r="AW14" s="886">
        <f t="shared" si="4"/>
        <v>0</v>
      </c>
      <c r="AX14" s="886">
        <f t="shared" si="4"/>
        <v>0</v>
      </c>
      <c r="AY14" s="886">
        <f t="shared" si="4"/>
        <v>0</v>
      </c>
      <c r="AZ14" s="886">
        <f t="shared" si="4"/>
        <v>0</v>
      </c>
      <c r="BA14" s="886">
        <f t="shared" si="4"/>
        <v>0</v>
      </c>
      <c r="BB14" s="886">
        <f t="shared" si="4"/>
        <v>0</v>
      </c>
      <c r="BC14" s="886">
        <f t="shared" si="4"/>
        <v>0</v>
      </c>
      <c r="BD14" s="886">
        <f t="shared" si="4"/>
        <v>0</v>
      </c>
      <c r="BE14" s="886">
        <f t="shared" si="4"/>
        <v>0</v>
      </c>
      <c r="BF14" s="886">
        <f t="shared" si="4"/>
        <v>0</v>
      </c>
      <c r="BG14" s="886">
        <f t="shared" si="4"/>
        <v>0</v>
      </c>
      <c r="BH14" s="886">
        <f t="shared" si="4"/>
        <v>0</v>
      </c>
      <c r="BI14" s="886">
        <f t="shared" si="4"/>
        <v>0</v>
      </c>
      <c r="BJ14" s="886">
        <f t="shared" si="4"/>
        <v>0</v>
      </c>
      <c r="BK14" s="886">
        <f t="shared" si="4"/>
        <v>0</v>
      </c>
      <c r="BL14" s="23"/>
      <c r="BM14" s="23"/>
      <c r="BN14" s="23"/>
      <c r="BO14" s="23"/>
      <c r="BP14" s="23"/>
      <c r="BQ14" s="23"/>
      <c r="BR14" s="104"/>
      <c r="BS14" s="758"/>
      <c r="BT14" s="758"/>
      <c r="BU14" s="758"/>
      <c r="BV14" s="758"/>
      <c r="BW14" s="758"/>
      <c r="BX14" s="758"/>
      <c r="BY14" s="758"/>
      <c r="BZ14" s="758"/>
      <c r="CA14" s="758"/>
      <c r="CB14" s="758"/>
      <c r="CC14" s="758"/>
      <c r="CD14" s="758"/>
      <c r="CE14" s="758"/>
      <c r="CF14" s="758"/>
      <c r="CG14" s="758"/>
      <c r="CH14" s="758"/>
      <c r="CI14" s="758"/>
      <c r="CJ14" s="758"/>
      <c r="CK14" s="758"/>
      <c r="CL14" s="758"/>
      <c r="CM14" s="758"/>
      <c r="CN14" s="758"/>
      <c r="CO14" s="758"/>
      <c r="CP14" s="758"/>
      <c r="CQ14" s="758"/>
      <c r="CR14" s="758"/>
      <c r="CS14" s="758"/>
      <c r="CT14" s="758"/>
      <c r="CU14" s="758"/>
      <c r="CV14" s="758"/>
      <c r="CW14" s="758"/>
      <c r="CX14" s="758"/>
      <c r="CY14" s="758"/>
      <c r="CZ14" s="759"/>
      <c r="DA14" s="758"/>
      <c r="DB14" s="758"/>
      <c r="DC14" s="758"/>
      <c r="DD14" s="758"/>
      <c r="DE14" s="759"/>
      <c r="DF14" s="758"/>
      <c r="DG14" s="758"/>
      <c r="DH14" s="758"/>
      <c r="DI14" s="759"/>
      <c r="DJ14" s="759"/>
      <c r="DK14" s="759"/>
      <c r="DL14" s="759"/>
      <c r="DM14" s="759"/>
      <c r="DN14" s="759"/>
      <c r="DO14" s="759"/>
      <c r="DP14" s="759"/>
      <c r="DQ14" s="759"/>
      <c r="DR14" s="759"/>
      <c r="DS14" s="759"/>
      <c r="DT14" s="759"/>
      <c r="DU14" s="759"/>
      <c r="DV14" s="759"/>
      <c r="DW14" s="759"/>
      <c r="DX14" s="759"/>
      <c r="DY14" s="759"/>
      <c r="DZ14" s="759"/>
      <c r="EA14" s="759"/>
      <c r="EB14" s="759"/>
      <c r="EC14" s="759"/>
      <c r="ED14" s="759"/>
      <c r="EE14" s="759"/>
      <c r="EF14" s="759"/>
      <c r="EG14" s="759"/>
      <c r="EH14" s="759"/>
      <c r="EI14" s="759"/>
      <c r="EJ14" s="759"/>
      <c r="EK14" s="759"/>
      <c r="EL14" s="759"/>
      <c r="EM14" s="759"/>
      <c r="EN14" s="759"/>
      <c r="EO14" s="759"/>
      <c r="EP14" s="759"/>
      <c r="EQ14" s="759"/>
      <c r="ER14" s="759"/>
    </row>
    <row r="15" spans="1:148" s="2" customFormat="1" ht="12.75" customHeight="1">
      <c r="B15" s="904" t="s">
        <v>1289</v>
      </c>
      <c r="C15" s="893">
        <v>39239</v>
      </c>
      <c r="D15" s="894" t="s">
        <v>1284</v>
      </c>
      <c r="E15" s="895">
        <v>82962.5</v>
      </c>
      <c r="F15" s="896" t="s">
        <v>1279</v>
      </c>
      <c r="G15" s="23"/>
      <c r="H15" s="23"/>
      <c r="I15" s="23"/>
      <c r="J15" s="23"/>
      <c r="K15" s="23"/>
      <c r="L15" s="897" t="s">
        <v>1280</v>
      </c>
      <c r="M15" s="897" t="s">
        <v>1281</v>
      </c>
      <c r="N15" s="898" t="s">
        <v>872</v>
      </c>
      <c r="O15" s="899">
        <v>2007</v>
      </c>
      <c r="P15" s="890">
        <v>1</v>
      </c>
      <c r="Q15" s="890">
        <f>R15+S15</f>
        <v>110863.10212296277</v>
      </c>
      <c r="R15" s="895">
        <f>Y15+AD15+AI15</f>
        <v>108824.10212296277</v>
      </c>
      <c r="S15" s="890">
        <f>AN15+AW15+BB15+BG15</f>
        <v>2039</v>
      </c>
      <c r="T15" s="890"/>
      <c r="U15" s="890"/>
      <c r="V15" s="890"/>
      <c r="W15" s="890"/>
      <c r="X15" s="890"/>
      <c r="Y15" s="890">
        <v>35670.772191600001</v>
      </c>
      <c r="Z15" s="890">
        <v>35400.593881016946</v>
      </c>
      <c r="AA15" s="890">
        <v>42883</v>
      </c>
      <c r="AB15" s="900"/>
      <c r="AC15" s="890"/>
      <c r="AD15" s="890">
        <v>67883.695332502772</v>
      </c>
      <c r="AE15" s="890">
        <v>67899.53</v>
      </c>
      <c r="AF15" s="890">
        <v>40079</v>
      </c>
      <c r="AG15" s="901"/>
      <c r="AH15" s="890"/>
      <c r="AI15" s="895">
        <v>5269.6345988599996</v>
      </c>
      <c r="AJ15" s="890">
        <v>2515.50394366</v>
      </c>
      <c r="AK15" s="890"/>
      <c r="AL15" s="890"/>
      <c r="AM15" s="890"/>
      <c r="AN15" s="890">
        <v>2039</v>
      </c>
      <c r="AO15" s="903">
        <v>1087.4677999999999</v>
      </c>
      <c r="AP15" s="890">
        <v>1223.1457600000001</v>
      </c>
      <c r="AQ15" s="890">
        <v>815.44579999999996</v>
      </c>
      <c r="AR15" s="890">
        <v>454.99713000000003</v>
      </c>
      <c r="AS15" s="890">
        <v>557.66660000000002</v>
      </c>
      <c r="AT15" s="890"/>
      <c r="AU15" s="890"/>
      <c r="AV15" s="890"/>
      <c r="AW15" s="890"/>
      <c r="AX15" s="890"/>
      <c r="AY15" s="890"/>
      <c r="AZ15" s="890"/>
      <c r="BA15" s="890"/>
      <c r="BB15" s="890"/>
      <c r="BC15" s="890"/>
      <c r="BD15" s="890"/>
      <c r="BE15" s="890"/>
      <c r="BF15" s="890"/>
      <c r="BG15" s="890"/>
      <c r="BH15" s="890"/>
      <c r="BI15" s="890"/>
      <c r="BJ15" s="890"/>
      <c r="BK15" s="890"/>
      <c r="BL15" s="23"/>
      <c r="BM15" s="23"/>
      <c r="BN15" s="23"/>
      <c r="BO15" s="23"/>
      <c r="BP15" s="23"/>
      <c r="BQ15" s="23"/>
      <c r="BR15" s="104"/>
      <c r="BS15" s="758"/>
      <c r="BT15" s="758"/>
      <c r="BU15" s="758"/>
      <c r="BV15" s="758"/>
      <c r="BW15" s="758"/>
      <c r="BX15" s="758"/>
      <c r="BY15" s="758"/>
      <c r="BZ15" s="758"/>
      <c r="CA15" s="758"/>
      <c r="CB15" s="758"/>
      <c r="CC15" s="758"/>
      <c r="CD15" s="758"/>
      <c r="CE15" s="758"/>
      <c r="CF15" s="758"/>
      <c r="CG15" s="758"/>
      <c r="CH15" s="758"/>
      <c r="CI15" s="758"/>
      <c r="CJ15" s="758"/>
      <c r="CK15" s="758"/>
      <c r="CL15" s="758"/>
      <c r="CM15" s="758"/>
      <c r="CN15" s="758"/>
      <c r="CO15" s="758"/>
      <c r="CP15" s="758"/>
      <c r="CQ15" s="758"/>
      <c r="CR15" s="758"/>
      <c r="CS15" s="758"/>
      <c r="CT15" s="758"/>
      <c r="CU15" s="758"/>
      <c r="CV15" s="758"/>
      <c r="CW15" s="758"/>
      <c r="CX15" s="758"/>
      <c r="CY15" s="758"/>
      <c r="CZ15" s="759"/>
      <c r="DA15" s="758"/>
      <c r="DB15" s="758"/>
      <c r="DC15" s="758"/>
      <c r="DD15" s="758"/>
      <c r="DE15" s="759"/>
      <c r="DF15" s="758"/>
      <c r="DG15" s="758"/>
      <c r="DH15" s="758"/>
      <c r="DI15" s="759"/>
      <c r="DJ15" s="759"/>
      <c r="DK15" s="759"/>
      <c r="DL15" s="759"/>
      <c r="DM15" s="759"/>
      <c r="DN15" s="759"/>
      <c r="DO15" s="759"/>
      <c r="DP15" s="759"/>
      <c r="DQ15" s="759"/>
      <c r="DR15" s="759"/>
      <c r="DS15" s="759"/>
      <c r="DT15" s="759"/>
      <c r="DU15" s="759"/>
      <c r="DV15" s="759"/>
      <c r="DW15" s="759"/>
      <c r="DX15" s="759"/>
      <c r="DY15" s="759"/>
      <c r="DZ15" s="759"/>
      <c r="EA15" s="759"/>
      <c r="EB15" s="759"/>
      <c r="EC15" s="759"/>
      <c r="ED15" s="759"/>
      <c r="EE15" s="759"/>
      <c r="EF15" s="759"/>
      <c r="EG15" s="759"/>
      <c r="EH15" s="759"/>
      <c r="EI15" s="759"/>
      <c r="EJ15" s="759"/>
      <c r="EK15" s="759"/>
      <c r="EL15" s="759"/>
      <c r="EM15" s="759"/>
      <c r="EN15" s="759"/>
      <c r="EO15" s="759"/>
      <c r="EP15" s="759"/>
      <c r="EQ15" s="759"/>
      <c r="ER15" s="759"/>
    </row>
    <row r="16" spans="1:148" s="2" customFormat="1" ht="12.75" customHeight="1">
      <c r="B16" s="907" t="s">
        <v>1290</v>
      </c>
      <c r="C16" s="908"/>
      <c r="D16" s="885"/>
      <c r="E16" s="887">
        <f>E17+E18+E19+E20</f>
        <v>553787.28813559329</v>
      </c>
      <c r="F16" s="887"/>
      <c r="G16" s="887"/>
      <c r="H16" s="887"/>
      <c r="I16" s="887"/>
      <c r="J16" s="887"/>
      <c r="K16" s="887"/>
      <c r="L16" s="887"/>
      <c r="M16" s="897"/>
      <c r="N16" s="887"/>
      <c r="O16" s="887"/>
      <c r="P16" s="887"/>
      <c r="Q16" s="886">
        <f>Q17+Q18+Q19+Q20</f>
        <v>817718.47992503294</v>
      </c>
      <c r="R16" s="886">
        <f>R17+R18+R19+R20</f>
        <v>397260.36891013285</v>
      </c>
      <c r="S16" s="886">
        <f>S17+S18+S19+S20</f>
        <v>420458.11101490003</v>
      </c>
      <c r="T16" s="886">
        <f t="shared" ref="T16:BK16" si="5">T17+T18+T19+T20</f>
        <v>0</v>
      </c>
      <c r="U16" s="886">
        <f t="shared" si="5"/>
        <v>0</v>
      </c>
      <c r="V16" s="886">
        <f t="shared" si="5"/>
        <v>0</v>
      </c>
      <c r="W16" s="886">
        <f t="shared" si="5"/>
        <v>0</v>
      </c>
      <c r="X16" s="886">
        <f t="shared" si="5"/>
        <v>0</v>
      </c>
      <c r="Y16" s="886">
        <f t="shared" si="5"/>
        <v>46794.858469999999</v>
      </c>
      <c r="Z16" s="886">
        <f t="shared" si="5"/>
        <v>49975.330762711863</v>
      </c>
      <c r="AA16" s="886">
        <f t="shared" si="5"/>
        <v>83211.062711864404</v>
      </c>
      <c r="AB16" s="886">
        <f t="shared" si="5"/>
        <v>0</v>
      </c>
      <c r="AC16" s="886">
        <f t="shared" si="5"/>
        <v>0</v>
      </c>
      <c r="AD16" s="886">
        <f t="shared" si="5"/>
        <v>139516.21579227288</v>
      </c>
      <c r="AE16" s="886">
        <f t="shared" si="5"/>
        <v>159238.51271186443</v>
      </c>
      <c r="AF16" s="886">
        <f t="shared" si="5"/>
        <v>20586</v>
      </c>
      <c r="AG16" s="886">
        <f t="shared" si="5"/>
        <v>0</v>
      </c>
      <c r="AH16" s="886">
        <f t="shared" si="5"/>
        <v>0</v>
      </c>
      <c r="AI16" s="886">
        <f t="shared" si="5"/>
        <v>210949.29464785999</v>
      </c>
      <c r="AJ16" s="886">
        <f t="shared" si="5"/>
        <v>250385.84976172101</v>
      </c>
      <c r="AK16" s="886">
        <f t="shared" si="5"/>
        <v>26276</v>
      </c>
      <c r="AL16" s="886">
        <f t="shared" si="5"/>
        <v>0</v>
      </c>
      <c r="AM16" s="886">
        <f t="shared" si="5"/>
        <v>0</v>
      </c>
      <c r="AN16" s="886">
        <f>AN17+AN18+AN19+AN20-1</f>
        <v>204263</v>
      </c>
      <c r="AO16" s="891">
        <f t="shared" si="5"/>
        <v>191028.3848</v>
      </c>
      <c r="AP16" s="886">
        <f t="shared" si="5"/>
        <v>54555.649570000001</v>
      </c>
      <c r="AQ16" s="886">
        <f t="shared" si="5"/>
        <v>52036.400419999998</v>
      </c>
      <c r="AR16" s="886">
        <f t="shared" si="5"/>
        <v>48307.160839999997</v>
      </c>
      <c r="AS16" s="886">
        <f t="shared" si="5"/>
        <v>46347.756159999997</v>
      </c>
      <c r="AT16" s="886">
        <f t="shared" si="5"/>
        <v>423715</v>
      </c>
      <c r="AU16" s="886">
        <f t="shared" si="5"/>
        <v>0</v>
      </c>
      <c r="AV16" s="886">
        <f t="shared" si="5"/>
        <v>0</v>
      </c>
      <c r="AW16" s="886">
        <f t="shared" si="5"/>
        <v>139586.53</v>
      </c>
      <c r="AX16" s="886">
        <f>AX17+AX18+AX19+AX20</f>
        <v>128190.44</v>
      </c>
      <c r="AY16" s="886">
        <f t="shared" si="5"/>
        <v>0</v>
      </c>
      <c r="AZ16" s="886">
        <f t="shared" si="5"/>
        <v>0</v>
      </c>
      <c r="BA16" s="886">
        <f t="shared" si="5"/>
        <v>0</v>
      </c>
      <c r="BB16" s="886">
        <f t="shared" si="5"/>
        <v>62365.241887199998</v>
      </c>
      <c r="BC16" s="886">
        <f t="shared" si="5"/>
        <v>47639.112989953901</v>
      </c>
      <c r="BD16" s="886">
        <f t="shared" si="5"/>
        <v>0</v>
      </c>
      <c r="BE16" s="886">
        <f t="shared" si="5"/>
        <v>0</v>
      </c>
      <c r="BF16" s="886">
        <f t="shared" si="5"/>
        <v>0</v>
      </c>
      <c r="BG16" s="886">
        <f t="shared" si="5"/>
        <v>14242.339127699999</v>
      </c>
      <c r="BH16" s="886">
        <f t="shared" si="5"/>
        <v>9309.2334152500007</v>
      </c>
      <c r="BI16" s="886">
        <f t="shared" si="5"/>
        <v>0</v>
      </c>
      <c r="BJ16" s="886">
        <f t="shared" si="5"/>
        <v>0</v>
      </c>
      <c r="BK16" s="886">
        <f t="shared" si="5"/>
        <v>0</v>
      </c>
      <c r="BL16" s="23"/>
      <c r="BM16" s="23"/>
      <c r="BN16" s="23"/>
      <c r="BO16" s="23"/>
      <c r="BP16" s="23"/>
      <c r="BQ16" s="23"/>
      <c r="BR16" s="104"/>
      <c r="BS16" s="758"/>
      <c r="BT16" s="758"/>
      <c r="BU16" s="758"/>
      <c r="BV16" s="758"/>
      <c r="BW16" s="758"/>
      <c r="BX16" s="758"/>
      <c r="BY16" s="758"/>
      <c r="BZ16" s="758"/>
      <c r="CA16" s="758"/>
      <c r="CB16" s="758"/>
      <c r="CC16" s="758"/>
      <c r="CD16" s="758"/>
      <c r="CE16" s="758"/>
      <c r="CF16" s="758"/>
      <c r="CG16" s="758"/>
      <c r="CH16" s="758"/>
      <c r="CI16" s="758"/>
      <c r="CJ16" s="758"/>
      <c r="CK16" s="758"/>
      <c r="CL16" s="758"/>
      <c r="CM16" s="758"/>
      <c r="CN16" s="758"/>
      <c r="CO16" s="758"/>
      <c r="CP16" s="758"/>
      <c r="CQ16" s="758"/>
      <c r="CR16" s="758"/>
      <c r="CS16" s="758"/>
      <c r="CT16" s="758"/>
      <c r="CU16" s="758"/>
      <c r="CV16" s="758"/>
      <c r="CW16" s="758"/>
      <c r="CX16" s="758"/>
      <c r="CY16" s="758"/>
      <c r="CZ16" s="759"/>
      <c r="DA16" s="758"/>
      <c r="DB16" s="758"/>
      <c r="DC16" s="758"/>
      <c r="DD16" s="758"/>
      <c r="DE16" s="759"/>
      <c r="DF16" s="758"/>
      <c r="DG16" s="758"/>
      <c r="DH16" s="758"/>
      <c r="DI16" s="759"/>
      <c r="DJ16" s="759"/>
      <c r="DK16" s="759"/>
      <c r="DL16" s="759"/>
      <c r="DM16" s="759"/>
      <c r="DN16" s="759"/>
      <c r="DO16" s="759"/>
      <c r="DP16" s="759"/>
      <c r="DQ16" s="759"/>
      <c r="DR16" s="759"/>
      <c r="DS16" s="759"/>
      <c r="DT16" s="759"/>
      <c r="DU16" s="759"/>
      <c r="DV16" s="759"/>
      <c r="DW16" s="759"/>
      <c r="DX16" s="759"/>
      <c r="DY16" s="759"/>
      <c r="DZ16" s="759"/>
      <c r="EA16" s="759"/>
      <c r="EB16" s="759"/>
      <c r="EC16" s="759"/>
      <c r="ED16" s="759"/>
      <c r="EE16" s="759"/>
      <c r="EF16" s="759"/>
      <c r="EG16" s="759"/>
      <c r="EH16" s="759"/>
      <c r="EI16" s="759"/>
      <c r="EJ16" s="759"/>
      <c r="EK16" s="759"/>
      <c r="EL16" s="759"/>
      <c r="EM16" s="759"/>
      <c r="EN16" s="759"/>
      <c r="EO16" s="759"/>
      <c r="EP16" s="759"/>
      <c r="EQ16" s="759"/>
      <c r="ER16" s="759"/>
    </row>
    <row r="17" spans="2:148" s="2" customFormat="1" ht="25.5" customHeight="1">
      <c r="B17" s="909" t="s">
        <v>1291</v>
      </c>
      <c r="C17" s="893">
        <v>39239</v>
      </c>
      <c r="D17" s="894" t="s">
        <v>1292</v>
      </c>
      <c r="E17" s="895">
        <v>65278.508474576272</v>
      </c>
      <c r="F17" s="896" t="s">
        <v>1279</v>
      </c>
      <c r="G17" s="23"/>
      <c r="H17" s="23"/>
      <c r="I17" s="23"/>
      <c r="J17" s="23"/>
      <c r="K17" s="23"/>
      <c r="L17" s="897" t="s">
        <v>1280</v>
      </c>
      <c r="M17" s="897" t="s">
        <v>1281</v>
      </c>
      <c r="N17" s="898">
        <v>3</v>
      </c>
      <c r="O17" s="899">
        <v>2007</v>
      </c>
      <c r="P17" s="890">
        <v>1</v>
      </c>
      <c r="Q17" s="890">
        <f>R17+S17</f>
        <v>89543.632574000003</v>
      </c>
      <c r="R17" s="890">
        <f>Y17+AD17+AI17</f>
        <v>87916.632574000003</v>
      </c>
      <c r="S17" s="890">
        <f>AN17+AW17+BB17+BG17</f>
        <v>1627</v>
      </c>
      <c r="T17" s="890"/>
      <c r="U17" s="890"/>
      <c r="V17" s="890"/>
      <c r="W17" s="890"/>
      <c r="X17" s="890"/>
      <c r="Y17" s="890">
        <v>34007.21974</v>
      </c>
      <c r="Z17" s="890">
        <v>34321.600067796608</v>
      </c>
      <c r="AA17" s="890">
        <v>54391</v>
      </c>
      <c r="AB17" s="900"/>
      <c r="AC17" s="890"/>
      <c r="AD17" s="890">
        <v>46258.363100000002</v>
      </c>
      <c r="AE17" s="890">
        <v>46192.950932203399</v>
      </c>
      <c r="AF17" s="890">
        <v>10888</v>
      </c>
      <c r="AG17" s="901"/>
      <c r="AH17" s="890"/>
      <c r="AI17" s="895">
        <v>7651.0497340000002</v>
      </c>
      <c r="AJ17" s="890">
        <v>1602.5906440599999</v>
      </c>
      <c r="AK17" s="890"/>
      <c r="AL17" s="890"/>
      <c r="AM17" s="890"/>
      <c r="AN17" s="890">
        <v>1627</v>
      </c>
      <c r="AO17" s="903">
        <v>831.66949999999997</v>
      </c>
      <c r="AP17" s="890">
        <v>979.14193999999998</v>
      </c>
      <c r="AQ17" s="890">
        <v>648.04999999999995</v>
      </c>
      <c r="AR17" s="890">
        <v>367.81725</v>
      </c>
      <c r="AS17" s="890">
        <v>414.09230000000002</v>
      </c>
      <c r="AT17" s="890"/>
      <c r="AU17" s="890"/>
      <c r="AV17" s="890"/>
      <c r="AW17" s="890"/>
      <c r="AX17" s="890"/>
      <c r="AY17" s="890"/>
      <c r="AZ17" s="890"/>
      <c r="BA17" s="890"/>
      <c r="BB17" s="890"/>
      <c r="BC17" s="890"/>
      <c r="BD17" s="890"/>
      <c r="BE17" s="890"/>
      <c r="BF17" s="890"/>
      <c r="BG17" s="890"/>
      <c r="BH17" s="890"/>
      <c r="BI17" s="890"/>
      <c r="BJ17" s="890"/>
      <c r="BK17" s="890"/>
      <c r="BL17" s="23"/>
      <c r="BM17" s="23"/>
      <c r="BN17" s="23"/>
      <c r="BO17" s="23"/>
      <c r="BP17" s="23"/>
      <c r="BQ17" s="23"/>
      <c r="BR17" s="104"/>
      <c r="BS17" s="758"/>
      <c r="BT17" s="758"/>
      <c r="BU17" s="758"/>
      <c r="BV17" s="758"/>
      <c r="BW17" s="758"/>
      <c r="BX17" s="758"/>
      <c r="BY17" s="758"/>
      <c r="BZ17" s="758"/>
      <c r="CA17" s="758"/>
      <c r="CB17" s="758"/>
      <c r="CC17" s="758"/>
      <c r="CD17" s="758"/>
      <c r="CE17" s="758"/>
      <c r="CF17" s="758"/>
      <c r="CG17" s="758"/>
      <c r="CH17" s="758"/>
      <c r="CI17" s="758"/>
      <c r="CJ17" s="758"/>
      <c r="CK17" s="758"/>
      <c r="CL17" s="758"/>
      <c r="CM17" s="758"/>
      <c r="CN17" s="758"/>
      <c r="CO17" s="758"/>
      <c r="CP17" s="758"/>
      <c r="CQ17" s="758"/>
      <c r="CR17" s="758"/>
      <c r="CS17" s="758"/>
      <c r="CT17" s="758"/>
      <c r="CU17" s="758"/>
      <c r="CV17" s="758"/>
      <c r="CW17" s="758"/>
      <c r="CX17" s="758"/>
      <c r="CY17" s="758"/>
      <c r="CZ17" s="759"/>
      <c r="DA17" s="758"/>
      <c r="DB17" s="758"/>
      <c r="DC17" s="758"/>
      <c r="DD17" s="758"/>
      <c r="DE17" s="759"/>
      <c r="DF17" s="758"/>
      <c r="DG17" s="758"/>
      <c r="DH17" s="758"/>
      <c r="DI17" s="759"/>
      <c r="DJ17" s="759"/>
      <c r="DK17" s="759"/>
      <c r="DL17" s="759"/>
      <c r="DM17" s="759"/>
      <c r="DN17" s="759"/>
      <c r="DO17" s="759"/>
      <c r="DP17" s="759"/>
      <c r="DQ17" s="759"/>
      <c r="DR17" s="759"/>
      <c r="DS17" s="759"/>
      <c r="DT17" s="759"/>
      <c r="DU17" s="759"/>
      <c r="DV17" s="759"/>
      <c r="DW17" s="759"/>
      <c r="DX17" s="759"/>
      <c r="DY17" s="759"/>
      <c r="DZ17" s="759"/>
      <c r="EA17" s="759"/>
      <c r="EB17" s="759"/>
      <c r="EC17" s="759"/>
      <c r="ED17" s="759"/>
      <c r="EE17" s="759"/>
      <c r="EF17" s="759"/>
      <c r="EG17" s="759"/>
      <c r="EH17" s="759"/>
      <c r="EI17" s="759"/>
      <c r="EJ17" s="759"/>
      <c r="EK17" s="759"/>
      <c r="EL17" s="759"/>
      <c r="EM17" s="759"/>
      <c r="EN17" s="759"/>
      <c r="EO17" s="759"/>
      <c r="EP17" s="759"/>
      <c r="EQ17" s="759"/>
      <c r="ER17" s="759"/>
    </row>
    <row r="18" spans="2:148" s="739" customFormat="1" ht="12.75" customHeight="1">
      <c r="B18" s="909" t="s">
        <v>1293</v>
      </c>
      <c r="C18" s="893">
        <v>39239</v>
      </c>
      <c r="D18" s="885" t="s">
        <v>1294</v>
      </c>
      <c r="E18" s="895">
        <v>29662</v>
      </c>
      <c r="F18" s="896" t="s">
        <v>1279</v>
      </c>
      <c r="G18" s="23"/>
      <c r="H18" s="23"/>
      <c r="I18" s="23"/>
      <c r="J18" s="23"/>
      <c r="K18" s="23"/>
      <c r="L18" s="897" t="s">
        <v>1280</v>
      </c>
      <c r="M18" s="897" t="s">
        <v>1281</v>
      </c>
      <c r="N18" s="898">
        <v>3</v>
      </c>
      <c r="O18" s="899">
        <v>2007</v>
      </c>
      <c r="P18" s="890">
        <v>1</v>
      </c>
      <c r="Q18" s="890">
        <f>R18+S18</f>
        <v>38943.821370860001</v>
      </c>
      <c r="R18" s="895">
        <f>Y18+AD18+AI18</f>
        <v>38214.821370860001</v>
      </c>
      <c r="S18" s="890">
        <f>AN18+AW18+BB18+BG18</f>
        <v>729</v>
      </c>
      <c r="T18" s="890"/>
      <c r="U18" s="890"/>
      <c r="V18" s="890"/>
      <c r="W18" s="890"/>
      <c r="X18" s="890"/>
      <c r="Y18" s="890">
        <v>12787.638730000001</v>
      </c>
      <c r="Z18" s="890">
        <v>15653.730694915253</v>
      </c>
      <c r="AA18" s="890">
        <v>28820.062711864401</v>
      </c>
      <c r="AB18" s="900"/>
      <c r="AC18" s="890"/>
      <c r="AD18" s="890">
        <v>23593.0785</v>
      </c>
      <c r="AE18" s="890">
        <v>20796.031779661018</v>
      </c>
      <c r="AF18" s="890">
        <v>842</v>
      </c>
      <c r="AG18" s="901"/>
      <c r="AH18" s="890"/>
      <c r="AI18" s="895">
        <v>1834.1041408599999</v>
      </c>
      <c r="AJ18" s="890">
        <v>950.66727966099995</v>
      </c>
      <c r="AK18" s="890"/>
      <c r="AL18" s="890"/>
      <c r="AM18" s="890"/>
      <c r="AN18" s="890">
        <v>729</v>
      </c>
      <c r="AO18" s="903">
        <v>383.84750000000003</v>
      </c>
      <c r="AP18" s="890">
        <v>437.31009</v>
      </c>
      <c r="AQ18" s="890">
        <v>291.54005999999998</v>
      </c>
      <c r="AR18" s="890">
        <v>162.67101</v>
      </c>
      <c r="AS18" s="890">
        <v>199.37842000000001</v>
      </c>
      <c r="AT18" s="890"/>
      <c r="AU18" s="890"/>
      <c r="AV18" s="890"/>
      <c r="AW18" s="890"/>
      <c r="AX18" s="890"/>
      <c r="AY18" s="890"/>
      <c r="AZ18" s="890"/>
      <c r="BA18" s="890"/>
      <c r="BB18" s="890"/>
      <c r="BC18" s="890"/>
      <c r="BD18" s="890"/>
      <c r="BE18" s="890"/>
      <c r="BF18" s="890"/>
      <c r="BG18" s="890"/>
      <c r="BH18" s="890"/>
      <c r="BI18" s="890"/>
      <c r="BJ18" s="890"/>
      <c r="BK18" s="890"/>
      <c r="BL18" s="23"/>
      <c r="BM18" s="23"/>
      <c r="BN18" s="23"/>
      <c r="BO18" s="23"/>
      <c r="BP18" s="23"/>
      <c r="BQ18" s="23"/>
      <c r="BR18" s="104"/>
      <c r="BS18" s="744"/>
      <c r="BT18" s="744"/>
    </row>
    <row r="19" spans="2:148" s="739" customFormat="1" ht="12.75" customHeight="1">
      <c r="B19" s="909" t="s">
        <v>1295</v>
      </c>
      <c r="C19" s="893">
        <v>39545</v>
      </c>
      <c r="D19" s="894" t="s">
        <v>1296</v>
      </c>
      <c r="E19" s="895">
        <v>197601.69491525425</v>
      </c>
      <c r="F19" s="896" t="s">
        <v>1279</v>
      </c>
      <c r="G19" s="23"/>
      <c r="H19" s="23"/>
      <c r="I19" s="23"/>
      <c r="J19" s="23"/>
      <c r="K19" s="23"/>
      <c r="L19" s="897" t="s">
        <v>1280</v>
      </c>
      <c r="M19" s="897" t="s">
        <v>1281</v>
      </c>
      <c r="N19" s="898" t="s">
        <v>874</v>
      </c>
      <c r="O19" s="899">
        <v>2008</v>
      </c>
      <c r="P19" s="890">
        <v>2</v>
      </c>
      <c r="Q19" s="890">
        <f>R19+S19</f>
        <v>309273.40554087283</v>
      </c>
      <c r="R19" s="895">
        <f>Y19+AD19+AI19</f>
        <v>177658.37091127285</v>
      </c>
      <c r="S19" s="890">
        <f>AN19+AW19+BB19+BG19</f>
        <v>131615.03462960001</v>
      </c>
      <c r="T19" s="890"/>
      <c r="U19" s="890"/>
      <c r="V19" s="890"/>
      <c r="W19" s="890"/>
      <c r="X19" s="890"/>
      <c r="Y19" s="890"/>
      <c r="Z19" s="890"/>
      <c r="AA19" s="890"/>
      <c r="AB19" s="900"/>
      <c r="AC19" s="890"/>
      <c r="AD19" s="890">
        <v>69664.77419227286</v>
      </c>
      <c r="AE19" s="890">
        <v>92249.53</v>
      </c>
      <c r="AF19" s="890">
        <v>8856</v>
      </c>
      <c r="AG19" s="901"/>
      <c r="AH19" s="890"/>
      <c r="AI19" s="895">
        <v>107993.59671899999</v>
      </c>
      <c r="AJ19" s="890">
        <v>106518.77827900001</v>
      </c>
      <c r="AK19" s="890">
        <v>26276</v>
      </c>
      <c r="AL19" s="890"/>
      <c r="AM19" s="890"/>
      <c r="AN19" s="890">
        <v>48820</v>
      </c>
      <c r="AO19" s="903">
        <v>47149.562700000002</v>
      </c>
      <c r="AP19" s="890">
        <v>13011.311100000001</v>
      </c>
      <c r="AQ19" s="890">
        <v>12407.019679999999</v>
      </c>
      <c r="AR19" s="890">
        <v>12002.87089</v>
      </c>
      <c r="AS19" s="890">
        <v>11398.57951</v>
      </c>
      <c r="AT19" s="890">
        <v>162470</v>
      </c>
      <c r="AU19" s="890"/>
      <c r="AV19" s="890"/>
      <c r="AW19" s="890">
        <v>26137.03</v>
      </c>
      <c r="AX19" s="890">
        <v>32157.29</v>
      </c>
      <c r="AY19" s="890"/>
      <c r="AZ19" s="890"/>
      <c r="BA19" s="890"/>
      <c r="BB19" s="890">
        <v>42415.665501900003</v>
      </c>
      <c r="BC19" s="890">
        <f>42791.7798062867/1.18</f>
        <v>36264.220174819238</v>
      </c>
      <c r="BD19" s="890"/>
      <c r="BE19" s="890"/>
      <c r="BF19" s="890"/>
      <c r="BG19" s="890">
        <v>14242.339127699999</v>
      </c>
      <c r="BH19" s="890">
        <f>10984.895429995/1.18</f>
        <v>9309.2334152500007</v>
      </c>
      <c r="BI19" s="890"/>
      <c r="BJ19" s="890"/>
      <c r="BK19" s="890"/>
      <c r="BL19" s="23"/>
      <c r="BM19" s="23"/>
      <c r="BN19" s="23"/>
      <c r="BO19" s="23"/>
      <c r="BP19" s="23"/>
      <c r="BQ19" s="23"/>
      <c r="BR19" s="104"/>
      <c r="BS19" s="744"/>
      <c r="BT19" s="744"/>
    </row>
    <row r="20" spans="2:148" s="739" customFormat="1" ht="12.75" customHeight="1">
      <c r="B20" s="909" t="s">
        <v>1297</v>
      </c>
      <c r="C20" s="893">
        <v>39796</v>
      </c>
      <c r="D20" s="885" t="s">
        <v>1298</v>
      </c>
      <c r="E20" s="895">
        <v>261245.08474576272</v>
      </c>
      <c r="F20" s="896" t="s">
        <v>1279</v>
      </c>
      <c r="G20" s="23"/>
      <c r="H20" s="23"/>
      <c r="I20" s="23"/>
      <c r="J20" s="23"/>
      <c r="K20" s="23"/>
      <c r="L20" s="897" t="s">
        <v>1299</v>
      </c>
      <c r="M20" s="897" t="s">
        <v>1281</v>
      </c>
      <c r="N20" s="898" t="s">
        <v>872</v>
      </c>
      <c r="O20" s="899">
        <v>2009</v>
      </c>
      <c r="P20" s="890">
        <v>2</v>
      </c>
      <c r="Q20" s="890">
        <f>R20+S20</f>
        <v>379957.62043930002</v>
      </c>
      <c r="R20" s="895">
        <f>Y20+AD20+AI20</f>
        <v>93470.544053999998</v>
      </c>
      <c r="S20" s="890">
        <f>AN20+AW20+BB20+BG20</f>
        <v>286487.07638530002</v>
      </c>
      <c r="T20" s="890"/>
      <c r="U20" s="890"/>
      <c r="V20" s="890"/>
      <c r="W20" s="890"/>
      <c r="X20" s="890"/>
      <c r="Y20" s="890"/>
      <c r="Z20" s="890"/>
      <c r="AA20" s="890"/>
      <c r="AB20" s="900"/>
      <c r="AC20" s="890"/>
      <c r="AD20" s="890"/>
      <c r="AE20" s="890"/>
      <c r="AF20" s="890"/>
      <c r="AG20" s="901"/>
      <c r="AH20" s="890"/>
      <c r="AI20" s="895">
        <v>93470.544053999998</v>
      </c>
      <c r="AJ20" s="890">
        <v>141313.813559</v>
      </c>
      <c r="AK20" s="890"/>
      <c r="AL20" s="890"/>
      <c r="AM20" s="890"/>
      <c r="AN20" s="890">
        <v>153088</v>
      </c>
      <c r="AO20" s="903">
        <v>142663.3051</v>
      </c>
      <c r="AP20" s="890">
        <v>40127.886440000002</v>
      </c>
      <c r="AQ20" s="890">
        <v>38689.790679999998</v>
      </c>
      <c r="AR20" s="890">
        <v>35773.80169</v>
      </c>
      <c r="AS20" s="890">
        <v>34335.705929999996</v>
      </c>
      <c r="AT20" s="890">
        <v>261245</v>
      </c>
      <c r="AU20" s="890"/>
      <c r="AV20" s="890"/>
      <c r="AW20" s="890">
        <v>113449.5</v>
      </c>
      <c r="AX20" s="890">
        <v>96033.15</v>
      </c>
      <c r="AY20" s="890"/>
      <c r="AZ20" s="890"/>
      <c r="BA20" s="890"/>
      <c r="BB20" s="890">
        <v>19949.576385299999</v>
      </c>
      <c r="BC20" s="890">
        <f>13422.3735218589/1.18</f>
        <v>11374.892815134663</v>
      </c>
      <c r="BD20" s="890"/>
      <c r="BE20" s="890"/>
      <c r="BF20" s="890"/>
      <c r="BG20" s="890"/>
      <c r="BH20" s="890"/>
      <c r="BI20" s="890"/>
      <c r="BJ20" s="890"/>
      <c r="BK20" s="890"/>
      <c r="BL20" s="23"/>
      <c r="BM20" s="23"/>
      <c r="BN20" s="23"/>
      <c r="BO20" s="23"/>
      <c r="BP20" s="23"/>
      <c r="BQ20" s="23"/>
      <c r="BR20" s="104"/>
      <c r="BS20" s="744"/>
      <c r="BT20" s="744"/>
    </row>
    <row r="21" spans="2:148" s="739" customFormat="1" ht="12.75">
      <c r="B21" s="910" t="s">
        <v>1300</v>
      </c>
      <c r="C21" s="911"/>
      <c r="D21" s="885"/>
      <c r="E21" s="895"/>
      <c r="F21" s="897"/>
      <c r="G21" s="23"/>
      <c r="H21" s="23"/>
      <c r="I21" s="23"/>
      <c r="J21" s="23"/>
      <c r="K21" s="23"/>
      <c r="L21" s="895"/>
      <c r="M21" s="895"/>
      <c r="N21" s="898"/>
      <c r="O21" s="899"/>
      <c r="P21" s="890"/>
      <c r="Q21" s="890"/>
      <c r="R21" s="895"/>
      <c r="S21" s="890"/>
      <c r="T21" s="890"/>
      <c r="U21" s="890"/>
      <c r="V21" s="890"/>
      <c r="W21" s="890"/>
      <c r="X21" s="890"/>
      <c r="Y21" s="890"/>
      <c r="Z21" s="890"/>
      <c r="AA21" s="890"/>
      <c r="AB21" s="900"/>
      <c r="AC21" s="890"/>
      <c r="AD21" s="890"/>
      <c r="AE21" s="890"/>
      <c r="AF21" s="890"/>
      <c r="AG21" s="901"/>
      <c r="AH21" s="890"/>
      <c r="AI21" s="895"/>
      <c r="AJ21" s="890"/>
      <c r="AK21" s="890"/>
      <c r="AL21" s="890"/>
      <c r="AM21" s="890"/>
      <c r="AN21" s="890"/>
      <c r="AO21" s="903"/>
      <c r="AP21" s="890"/>
      <c r="AQ21" s="890"/>
      <c r="AR21" s="890"/>
      <c r="AS21" s="890"/>
      <c r="AT21" s="890"/>
      <c r="AU21" s="890"/>
      <c r="AV21" s="890"/>
      <c r="AW21" s="890"/>
      <c r="AX21" s="890"/>
      <c r="AY21" s="890"/>
      <c r="AZ21" s="890"/>
      <c r="BA21" s="890"/>
      <c r="BB21" s="890"/>
      <c r="BC21" s="890"/>
      <c r="BD21" s="890"/>
      <c r="BE21" s="890"/>
      <c r="BF21" s="890"/>
      <c r="BG21" s="890"/>
      <c r="BH21" s="890"/>
      <c r="BI21" s="890"/>
      <c r="BJ21" s="890"/>
      <c r="BK21" s="890"/>
      <c r="BL21" s="23"/>
      <c r="BM21" s="23"/>
      <c r="BN21" s="23"/>
      <c r="BO21" s="23"/>
      <c r="BP21" s="23"/>
      <c r="BQ21" s="23"/>
      <c r="BR21" s="104"/>
      <c r="BS21" s="744"/>
      <c r="BT21" s="744"/>
    </row>
    <row r="22" spans="2:148" s="739" customFormat="1" ht="12.75" customHeight="1">
      <c r="B22" s="907" t="s">
        <v>1301</v>
      </c>
      <c r="C22" s="905"/>
      <c r="D22" s="885"/>
      <c r="E22" s="887">
        <f>E23+E24+E25</f>
        <v>289057</v>
      </c>
      <c r="F22" s="906"/>
      <c r="G22" s="23"/>
      <c r="H22" s="23"/>
      <c r="I22" s="23"/>
      <c r="J22" s="23"/>
      <c r="K22" s="23"/>
      <c r="L22" s="887"/>
      <c r="M22" s="887"/>
      <c r="N22" s="888"/>
      <c r="O22" s="889"/>
      <c r="P22" s="890"/>
      <c r="Q22" s="886">
        <f>SUM(Q23:Q25)</f>
        <v>399629.37078507862</v>
      </c>
      <c r="R22" s="886">
        <f t="shared" ref="R22:BK22" si="6">SUM(R23:R25)</f>
        <v>335572.82519279863</v>
      </c>
      <c r="S22" s="886">
        <f>SUM(S23:S25)</f>
        <v>64056.545592280003</v>
      </c>
      <c r="T22" s="886">
        <f t="shared" si="6"/>
        <v>0</v>
      </c>
      <c r="U22" s="886">
        <f t="shared" si="6"/>
        <v>21707.627118644068</v>
      </c>
      <c r="V22" s="886">
        <f t="shared" si="6"/>
        <v>16376</v>
      </c>
      <c r="W22" s="886">
        <f t="shared" si="6"/>
        <v>0</v>
      </c>
      <c r="X22" s="886">
        <f t="shared" si="6"/>
        <v>0</v>
      </c>
      <c r="Y22" s="886">
        <f t="shared" si="6"/>
        <v>104167.15281</v>
      </c>
      <c r="Z22" s="886">
        <f t="shared" si="6"/>
        <v>99069.506686440698</v>
      </c>
      <c r="AA22" s="886">
        <f t="shared" si="6"/>
        <v>104476</v>
      </c>
      <c r="AB22" s="886">
        <f t="shared" si="6"/>
        <v>0</v>
      </c>
      <c r="AC22" s="886">
        <f t="shared" si="6"/>
        <v>0</v>
      </c>
      <c r="AD22" s="886">
        <f t="shared" si="6"/>
        <v>156295.95206279863</v>
      </c>
      <c r="AE22" s="886">
        <f t="shared" si="6"/>
        <v>157136.6588220339</v>
      </c>
      <c r="AF22" s="886">
        <f t="shared" si="6"/>
        <v>161117</v>
      </c>
      <c r="AG22" s="886">
        <f t="shared" si="6"/>
        <v>0</v>
      </c>
      <c r="AH22" s="886">
        <f t="shared" si="6"/>
        <v>0</v>
      </c>
      <c r="AI22" s="886">
        <f t="shared" si="6"/>
        <v>75109.720319999993</v>
      </c>
      <c r="AJ22" s="886">
        <f t="shared" si="6"/>
        <v>65679.30661</v>
      </c>
      <c r="AK22" s="886">
        <f t="shared" si="6"/>
        <v>7087</v>
      </c>
      <c r="AL22" s="886">
        <f t="shared" si="6"/>
        <v>0</v>
      </c>
      <c r="AM22" s="886">
        <f t="shared" si="6"/>
        <v>0</v>
      </c>
      <c r="AN22" s="886">
        <f>SUM(AN23:AN25)-1</f>
        <v>40982</v>
      </c>
      <c r="AO22" s="891">
        <f t="shared" si="6"/>
        <v>37169.228800000004</v>
      </c>
      <c r="AP22" s="886">
        <f t="shared" si="6"/>
        <v>12380.09834</v>
      </c>
      <c r="AQ22" s="886">
        <f t="shared" si="6"/>
        <v>10692.849600000001</v>
      </c>
      <c r="AR22" s="886">
        <f t="shared" si="6"/>
        <v>10892.186159999999</v>
      </c>
      <c r="AS22" s="886">
        <f t="shared" si="6"/>
        <v>9297.5751099999998</v>
      </c>
      <c r="AT22" s="886">
        <f t="shared" si="6"/>
        <v>0</v>
      </c>
      <c r="AU22" s="886">
        <f t="shared" si="6"/>
        <v>0</v>
      </c>
      <c r="AV22" s="886">
        <f t="shared" si="6"/>
        <v>0</v>
      </c>
      <c r="AW22" s="886">
        <f t="shared" si="6"/>
        <v>20634.080000000002</v>
      </c>
      <c r="AX22" s="886">
        <f t="shared" si="6"/>
        <v>15902.28</v>
      </c>
      <c r="AY22" s="886">
        <f t="shared" si="6"/>
        <v>0</v>
      </c>
      <c r="AZ22" s="886">
        <f t="shared" si="6"/>
        <v>0</v>
      </c>
      <c r="BA22" s="886">
        <f t="shared" si="6"/>
        <v>0</v>
      </c>
      <c r="BB22" s="886">
        <f t="shared" si="6"/>
        <v>2439.4655922799998</v>
      </c>
      <c r="BC22" s="886">
        <f t="shared" si="6"/>
        <v>673.31232739133225</v>
      </c>
      <c r="BD22" s="886">
        <f t="shared" si="6"/>
        <v>0</v>
      </c>
      <c r="BE22" s="886">
        <f t="shared" si="6"/>
        <v>0</v>
      </c>
      <c r="BF22" s="886">
        <f t="shared" si="6"/>
        <v>0</v>
      </c>
      <c r="BG22" s="886">
        <f t="shared" si="6"/>
        <v>0</v>
      </c>
      <c r="BH22" s="886">
        <f t="shared" si="6"/>
        <v>0</v>
      </c>
      <c r="BI22" s="886">
        <f t="shared" si="6"/>
        <v>0</v>
      </c>
      <c r="BJ22" s="886">
        <f t="shared" si="6"/>
        <v>0</v>
      </c>
      <c r="BK22" s="886">
        <f t="shared" si="6"/>
        <v>0</v>
      </c>
      <c r="BL22" s="887">
        <v>0</v>
      </c>
      <c r="BM22" s="887">
        <v>0</v>
      </c>
      <c r="BN22" s="887">
        <v>0</v>
      </c>
      <c r="BO22" s="887">
        <v>0</v>
      </c>
      <c r="BP22" s="887">
        <v>0</v>
      </c>
      <c r="BQ22" s="887">
        <v>0</v>
      </c>
      <c r="BR22" s="912">
        <v>0</v>
      </c>
      <c r="BS22" s="744"/>
      <c r="BT22" s="744"/>
    </row>
    <row r="23" spans="2:148" s="739" customFormat="1" ht="12.75" customHeight="1">
      <c r="B23" s="913" t="s">
        <v>1302</v>
      </c>
      <c r="C23" s="893">
        <v>39239</v>
      </c>
      <c r="D23" s="885" t="s">
        <v>1303</v>
      </c>
      <c r="E23" s="895">
        <v>154026</v>
      </c>
      <c r="F23" s="896" t="s">
        <v>1279</v>
      </c>
      <c r="G23" s="23"/>
      <c r="H23" s="23"/>
      <c r="I23" s="23"/>
      <c r="J23" s="23"/>
      <c r="K23" s="23"/>
      <c r="L23" s="897" t="s">
        <v>1280</v>
      </c>
      <c r="M23" s="897" t="s">
        <v>1281</v>
      </c>
      <c r="N23" s="898" t="s">
        <v>874</v>
      </c>
      <c r="O23" s="899">
        <v>2007</v>
      </c>
      <c r="P23" s="890">
        <v>1</v>
      </c>
      <c r="Q23" s="890">
        <f>R23+S23</f>
        <v>208664.40680802209</v>
      </c>
      <c r="R23" s="895">
        <f>Y23+AD23+AI23</f>
        <v>194470.72121574209</v>
      </c>
      <c r="S23" s="890">
        <f>AN23+AW23+BB23+BG23</f>
        <v>14193.68559228</v>
      </c>
      <c r="T23" s="890"/>
      <c r="U23" s="890"/>
      <c r="V23" s="890"/>
      <c r="W23" s="890"/>
      <c r="X23" s="890"/>
      <c r="Y23" s="890">
        <v>63324.097869999998</v>
      </c>
      <c r="Z23" s="890">
        <v>74892.655440677976</v>
      </c>
      <c r="AA23" s="890">
        <v>59877</v>
      </c>
      <c r="AB23" s="900"/>
      <c r="AC23" s="890"/>
      <c r="AD23" s="890">
        <v>117656.01964714211</v>
      </c>
      <c r="AE23" s="890">
        <v>109732.05</v>
      </c>
      <c r="AF23" s="890">
        <v>94149</v>
      </c>
      <c r="AG23" s="901"/>
      <c r="AH23" s="890"/>
      <c r="AI23" s="895">
        <v>13490.6036986</v>
      </c>
      <c r="AJ23" s="890">
        <v>12700.8003474</v>
      </c>
      <c r="AK23" s="890">
        <v>0</v>
      </c>
      <c r="AL23" s="890"/>
      <c r="AM23" s="890"/>
      <c r="AN23" s="890">
        <v>7350</v>
      </c>
      <c r="AO23" s="903">
        <v>4446.2331000000004</v>
      </c>
      <c r="AP23" s="890">
        <v>2541.7243100000001</v>
      </c>
      <c r="AQ23" s="890">
        <v>2473.7768900000001</v>
      </c>
      <c r="AR23" s="890">
        <v>1762.6642999999999</v>
      </c>
      <c r="AS23" s="890">
        <v>1694.71686</v>
      </c>
      <c r="AT23" s="890"/>
      <c r="AU23" s="890"/>
      <c r="AV23" s="890"/>
      <c r="AW23" s="890">
        <v>4404.22</v>
      </c>
      <c r="AX23" s="890">
        <v>1269.1099999999999</v>
      </c>
      <c r="AY23" s="890"/>
      <c r="AZ23" s="890"/>
      <c r="BA23" s="890"/>
      <c r="BB23" s="890">
        <v>2439.4655922799998</v>
      </c>
      <c r="BC23" s="890">
        <f>794.508546321772/1.18</f>
        <v>673.31232739133225</v>
      </c>
      <c r="BD23" s="890"/>
      <c r="BE23" s="890"/>
      <c r="BF23" s="890"/>
      <c r="BG23" s="890"/>
      <c r="BH23" s="890"/>
      <c r="BI23" s="890"/>
      <c r="BJ23" s="890"/>
      <c r="BK23" s="890"/>
      <c r="BL23" s="23"/>
      <c r="BM23" s="23"/>
      <c r="BN23" s="23"/>
      <c r="BO23" s="23"/>
      <c r="BP23" s="23"/>
      <c r="BQ23" s="23"/>
      <c r="BR23" s="104"/>
      <c r="BS23" s="744"/>
      <c r="BT23" s="744"/>
    </row>
    <row r="24" spans="2:148" s="739" customFormat="1" ht="21.75" customHeight="1">
      <c r="B24" s="910" t="s">
        <v>1302</v>
      </c>
      <c r="C24" s="893">
        <v>39545</v>
      </c>
      <c r="D24" s="914" t="s">
        <v>1304</v>
      </c>
      <c r="E24" s="895">
        <v>74055</v>
      </c>
      <c r="F24" s="896" t="s">
        <v>1279</v>
      </c>
      <c r="G24" s="23"/>
      <c r="H24" s="23"/>
      <c r="I24" s="23"/>
      <c r="J24" s="23"/>
      <c r="K24" s="23"/>
      <c r="L24" s="897" t="s">
        <v>1280</v>
      </c>
      <c r="M24" s="897" t="s">
        <v>1281</v>
      </c>
      <c r="N24" s="898" t="s">
        <v>872</v>
      </c>
      <c r="O24" s="899">
        <v>2008</v>
      </c>
      <c r="P24" s="890">
        <v>2</v>
      </c>
      <c r="Q24" s="890">
        <f>R24+S24</f>
        <v>102307.90246685653</v>
      </c>
      <c r="R24" s="915">
        <f>Y24+AD24+AI24</f>
        <v>53703.042466856525</v>
      </c>
      <c r="S24" s="890">
        <f>AN24+AW24+BB24+BG24</f>
        <v>48604.86</v>
      </c>
      <c r="T24" s="890"/>
      <c r="U24" s="890"/>
      <c r="V24" s="890"/>
      <c r="W24" s="890"/>
      <c r="X24" s="890"/>
      <c r="Y24" s="890"/>
      <c r="Z24" s="890"/>
      <c r="AA24" s="890"/>
      <c r="AB24" s="900"/>
      <c r="AC24" s="890"/>
      <c r="AD24" s="890">
        <v>14876.932415656524</v>
      </c>
      <c r="AE24" s="890">
        <v>26470.53</v>
      </c>
      <c r="AF24" s="890">
        <v>66968</v>
      </c>
      <c r="AG24" s="901"/>
      <c r="AH24" s="890"/>
      <c r="AI24" s="895">
        <v>38826.110051199998</v>
      </c>
      <c r="AJ24" s="890">
        <v>37434.112635500001</v>
      </c>
      <c r="AK24" s="890">
        <v>7087</v>
      </c>
      <c r="AL24" s="890"/>
      <c r="AM24" s="890"/>
      <c r="AN24" s="890">
        <v>32375</v>
      </c>
      <c r="AO24" s="903">
        <v>31507.478800000001</v>
      </c>
      <c r="AP24" s="890">
        <v>8580.3740300000009</v>
      </c>
      <c r="AQ24" s="890">
        <v>8219.0727100000004</v>
      </c>
      <c r="AR24" s="890">
        <v>7964.1595200000002</v>
      </c>
      <c r="AS24" s="890">
        <v>7602.8582500000002</v>
      </c>
      <c r="AT24" s="890"/>
      <c r="AU24" s="890"/>
      <c r="AV24" s="890"/>
      <c r="AW24" s="890">
        <v>16229.86</v>
      </c>
      <c r="AX24" s="890">
        <v>14633.17</v>
      </c>
      <c r="AY24" s="890"/>
      <c r="AZ24" s="890"/>
      <c r="BA24" s="890"/>
      <c r="BB24" s="890"/>
      <c r="BC24" s="890"/>
      <c r="BD24" s="890"/>
      <c r="BE24" s="890"/>
      <c r="BF24" s="890"/>
      <c r="BG24" s="890"/>
      <c r="BH24" s="890"/>
      <c r="BI24" s="890"/>
      <c r="BJ24" s="890"/>
      <c r="BK24" s="890"/>
      <c r="BL24" s="23"/>
      <c r="BM24" s="23"/>
      <c r="BN24" s="23"/>
      <c r="BO24" s="23"/>
      <c r="BP24" s="23"/>
      <c r="BQ24" s="23"/>
      <c r="BR24" s="104"/>
      <c r="BS24" s="744"/>
      <c r="BT24" s="744"/>
    </row>
    <row r="25" spans="2:148" s="739" customFormat="1" ht="51.75" customHeight="1" thickBot="1">
      <c r="B25" s="916" t="s">
        <v>1302</v>
      </c>
      <c r="C25" s="917">
        <v>39014</v>
      </c>
      <c r="D25" s="918" t="s">
        <v>1305</v>
      </c>
      <c r="E25" s="919">
        <v>60976</v>
      </c>
      <c r="F25" s="920" t="s">
        <v>1279</v>
      </c>
      <c r="G25" s="921"/>
      <c r="H25" s="921"/>
      <c r="I25" s="921"/>
      <c r="J25" s="921"/>
      <c r="K25" s="922"/>
      <c r="L25" s="923" t="s">
        <v>1306</v>
      </c>
      <c r="M25" s="923" t="s">
        <v>1307</v>
      </c>
      <c r="N25" s="924" t="s">
        <v>872</v>
      </c>
      <c r="O25" s="925">
        <v>2006</v>
      </c>
      <c r="P25" s="926">
        <v>1</v>
      </c>
      <c r="Q25" s="926">
        <f>R25+S25</f>
        <v>88657.061510200001</v>
      </c>
      <c r="R25" s="927">
        <f>Y25+AD25+AI25</f>
        <v>87399.061510200001</v>
      </c>
      <c r="S25" s="926">
        <f>AN25+AW25+BB25+BG25</f>
        <v>1258</v>
      </c>
      <c r="T25" s="926"/>
      <c r="U25" s="926">
        <v>21707.627118644068</v>
      </c>
      <c r="V25" s="926">
        <v>16376</v>
      </c>
      <c r="W25" s="926"/>
      <c r="X25" s="926"/>
      <c r="Y25" s="926">
        <v>40843.054939999995</v>
      </c>
      <c r="Z25" s="926">
        <v>24176.851245762715</v>
      </c>
      <c r="AA25" s="926">
        <v>44599</v>
      </c>
      <c r="AB25" s="928"/>
      <c r="AC25" s="926"/>
      <c r="AD25" s="926">
        <v>23763</v>
      </c>
      <c r="AE25" s="926">
        <v>20934.078822033902</v>
      </c>
      <c r="AF25" s="926"/>
      <c r="AG25" s="929"/>
      <c r="AH25" s="926"/>
      <c r="AI25" s="919">
        <v>22793.006570199999</v>
      </c>
      <c r="AJ25" s="926">
        <v>15544.3936271</v>
      </c>
      <c r="AK25" s="926"/>
      <c r="AL25" s="926"/>
      <c r="AM25" s="926"/>
      <c r="AN25" s="926">
        <v>1258</v>
      </c>
      <c r="AO25" s="930">
        <v>1215.5169000000001</v>
      </c>
      <c r="AP25" s="926">
        <v>1258</v>
      </c>
      <c r="AQ25" s="926">
        <v>0</v>
      </c>
      <c r="AR25" s="926">
        <v>1165.3623399999999</v>
      </c>
      <c r="AS25" s="926">
        <v>0</v>
      </c>
      <c r="AT25" s="926"/>
      <c r="AU25" s="926"/>
      <c r="AV25" s="926"/>
      <c r="AW25" s="926"/>
      <c r="AX25" s="926"/>
      <c r="AY25" s="926"/>
      <c r="AZ25" s="926"/>
      <c r="BA25" s="926"/>
      <c r="BB25" s="926"/>
      <c r="BC25" s="926"/>
      <c r="BD25" s="926"/>
      <c r="BE25" s="926"/>
      <c r="BF25" s="926"/>
      <c r="BG25" s="926"/>
      <c r="BH25" s="926"/>
      <c r="BI25" s="926"/>
      <c r="BJ25" s="926"/>
      <c r="BK25" s="926"/>
      <c r="BL25" s="921"/>
      <c r="BM25" s="921"/>
      <c r="BN25" s="921"/>
      <c r="BO25" s="921"/>
      <c r="BP25" s="921"/>
      <c r="BQ25" s="921"/>
      <c r="BR25" s="931"/>
      <c r="BS25" s="744"/>
      <c r="BT25" s="744"/>
    </row>
    <row r="26" spans="2:148" s="83" customFormat="1" ht="12.75">
      <c r="B26" s="760"/>
      <c r="C26" s="761"/>
      <c r="D26" s="762"/>
      <c r="E26" s="763"/>
      <c r="F26" s="764"/>
      <c r="G26" s="758"/>
      <c r="H26" s="758"/>
      <c r="I26" s="758"/>
      <c r="J26" s="758"/>
      <c r="K26" s="765"/>
      <c r="L26" s="766"/>
      <c r="M26" s="766"/>
      <c r="N26" s="767"/>
      <c r="O26" s="768"/>
      <c r="P26" s="769"/>
      <c r="Q26" s="770"/>
      <c r="R26" s="771"/>
      <c r="S26" s="758"/>
      <c r="T26" s="758"/>
      <c r="U26" s="758"/>
      <c r="V26" s="758"/>
      <c r="W26" s="758"/>
      <c r="X26" s="758"/>
      <c r="Y26" s="772"/>
      <c r="Z26" s="758"/>
      <c r="AA26" s="772"/>
      <c r="AB26" s="773"/>
      <c r="AC26" s="758"/>
      <c r="AD26" s="774"/>
      <c r="AE26" s="758"/>
      <c r="AF26" s="758"/>
      <c r="AG26" s="775"/>
      <c r="AH26" s="758"/>
      <c r="AI26" s="772"/>
      <c r="AJ26" s="758"/>
      <c r="AK26" s="771"/>
      <c r="AL26" s="771"/>
      <c r="AM26" s="772"/>
      <c r="AN26" s="758"/>
      <c r="AO26" s="758"/>
      <c r="AP26" s="772"/>
      <c r="AQ26" s="758"/>
      <c r="AR26" s="758"/>
      <c r="AS26" s="758"/>
      <c r="AT26" s="758"/>
      <c r="AU26" s="758"/>
      <c r="AV26" s="758"/>
      <c r="AW26" s="758"/>
      <c r="AX26" s="758"/>
      <c r="AY26" s="758"/>
      <c r="AZ26" s="772"/>
      <c r="BA26" s="758"/>
      <c r="BB26" s="758"/>
      <c r="BC26" s="758"/>
      <c r="BD26" s="758"/>
      <c r="BE26" s="773"/>
      <c r="BF26" s="758"/>
      <c r="BG26" s="758"/>
      <c r="BH26" s="758"/>
      <c r="BI26" s="758"/>
      <c r="BJ26" s="758"/>
      <c r="BK26" s="758"/>
      <c r="BL26" s="758"/>
      <c r="BM26" s="758"/>
      <c r="BN26" s="776"/>
      <c r="BO26" s="777"/>
      <c r="BP26" s="777"/>
      <c r="BQ26" s="776"/>
      <c r="BR26" s="777"/>
      <c r="BS26" s="777"/>
      <c r="BT26" s="747"/>
      <c r="BU26" s="747"/>
      <c r="BV26" s="747"/>
      <c r="DF26" s="747"/>
      <c r="DH26" s="747"/>
      <c r="DI26" s="747"/>
      <c r="DJ26" s="747"/>
      <c r="DK26" s="747"/>
      <c r="DL26" s="747"/>
      <c r="DM26" s="747"/>
      <c r="DN26" s="747"/>
      <c r="DO26" s="747"/>
      <c r="DP26" s="747"/>
      <c r="DQ26" s="747"/>
      <c r="DR26" s="747"/>
      <c r="DS26" s="747"/>
      <c r="DT26" s="747"/>
      <c r="DU26" s="747"/>
      <c r="DV26" s="746"/>
      <c r="DW26" s="747"/>
      <c r="DX26" s="778"/>
      <c r="DY26" s="778"/>
      <c r="DZ26" s="778"/>
      <c r="EA26" s="778"/>
      <c r="EB26" s="779"/>
      <c r="EC26" s="780"/>
      <c r="ED26" s="780"/>
    </row>
    <row r="27" spans="2:148" s="83" customFormat="1" ht="12.75">
      <c r="B27" s="781"/>
      <c r="C27" s="781"/>
      <c r="D27" s="734"/>
      <c r="E27" s="769"/>
      <c r="F27" s="769"/>
      <c r="G27" s="769"/>
      <c r="H27" s="769"/>
      <c r="I27" s="758"/>
      <c r="J27" s="758"/>
      <c r="K27" s="758"/>
      <c r="L27" s="769"/>
      <c r="M27" s="769"/>
      <c r="N27" s="769"/>
      <c r="O27" s="769"/>
      <c r="P27" s="769"/>
      <c r="Q27" s="758"/>
      <c r="R27" s="758"/>
      <c r="S27" s="758"/>
      <c r="T27" s="758"/>
      <c r="U27" s="758"/>
      <c r="V27" s="758"/>
      <c r="W27" s="758"/>
      <c r="X27" s="758"/>
      <c r="Y27" s="758"/>
      <c r="Z27" s="758"/>
      <c r="AA27" s="758"/>
      <c r="AB27" s="758"/>
      <c r="AC27" s="758"/>
      <c r="AD27" s="758"/>
      <c r="AE27" s="758"/>
      <c r="AF27" s="758"/>
      <c r="AG27" s="758"/>
      <c r="AH27" s="758"/>
      <c r="AI27" s="758"/>
      <c r="AJ27" s="758"/>
      <c r="AK27" s="758"/>
      <c r="AL27" s="758"/>
      <c r="AM27" s="758"/>
      <c r="AN27" s="758"/>
      <c r="AO27" s="758"/>
      <c r="AP27" s="758"/>
      <c r="AQ27" s="758"/>
      <c r="AR27" s="758"/>
      <c r="AS27" s="758"/>
      <c r="AT27" s="758"/>
      <c r="AU27" s="758"/>
      <c r="AV27" s="758"/>
      <c r="AW27" s="758"/>
      <c r="AX27" s="758"/>
      <c r="AY27" s="758"/>
      <c r="AZ27" s="758"/>
      <c r="BA27" s="758"/>
      <c r="BB27" s="758"/>
      <c r="BC27" s="758"/>
      <c r="BD27" s="758"/>
      <c r="BE27" s="758"/>
      <c r="BF27" s="758"/>
      <c r="BG27" s="758"/>
      <c r="BH27" s="758"/>
      <c r="BI27" s="758"/>
      <c r="BJ27" s="782"/>
      <c r="BK27" s="783"/>
      <c r="BL27" s="783"/>
      <c r="BM27" s="776"/>
      <c r="BN27" s="776"/>
      <c r="BO27" s="777"/>
      <c r="BP27" s="777"/>
      <c r="BQ27" s="776"/>
      <c r="BR27" s="777"/>
      <c r="BS27" s="777"/>
      <c r="BT27" s="747"/>
      <c r="BU27" s="747"/>
      <c r="BV27" s="747"/>
      <c r="DF27" s="747"/>
      <c r="DH27" s="747"/>
      <c r="DI27" s="747"/>
      <c r="DJ27" s="747"/>
      <c r="DK27" s="747"/>
      <c r="DL27" s="747"/>
      <c r="DM27" s="747"/>
      <c r="DN27" s="747"/>
      <c r="DO27" s="747"/>
      <c r="DP27" s="747"/>
      <c r="DQ27" s="747"/>
      <c r="DR27" s="747"/>
      <c r="DS27" s="747"/>
      <c r="DT27" s="747"/>
      <c r="DU27" s="747"/>
      <c r="DV27" s="746"/>
      <c r="DW27" s="747"/>
      <c r="DX27" s="778"/>
      <c r="DY27" s="778"/>
      <c r="DZ27" s="778"/>
      <c r="EA27" s="778"/>
      <c r="EB27" s="779"/>
      <c r="EC27" s="780"/>
      <c r="ED27" s="780"/>
    </row>
    <row r="28" spans="2:148" s="739" customFormat="1">
      <c r="B28" s="71"/>
      <c r="C28" s="71"/>
      <c r="D28" s="71"/>
      <c r="E28" s="743"/>
      <c r="F28" s="734"/>
      <c r="G28" s="734"/>
      <c r="H28" s="734"/>
      <c r="I28" s="10"/>
      <c r="J28" s="10"/>
      <c r="K28" s="10"/>
      <c r="L28" s="734"/>
      <c r="M28" s="734"/>
      <c r="N28" s="734"/>
      <c r="O28" s="734"/>
      <c r="P28" s="734"/>
      <c r="Q28" s="10"/>
      <c r="R28" s="10"/>
      <c r="S28" s="10"/>
      <c r="T28" s="10"/>
      <c r="U28" s="10"/>
      <c r="V28" s="10"/>
      <c r="W28" s="10"/>
      <c r="X28" s="10"/>
      <c r="Y28" s="10"/>
      <c r="Z28" s="10"/>
      <c r="AA28" s="10"/>
      <c r="AB28" s="10"/>
      <c r="AC28" s="10"/>
      <c r="AD28" s="10"/>
      <c r="AE28" s="782"/>
      <c r="AF28" s="782"/>
      <c r="AG28" s="782"/>
      <c r="AH28" s="782"/>
      <c r="AI28" s="782"/>
      <c r="AJ28" s="782"/>
      <c r="AK28" s="782"/>
      <c r="AL28" s="782"/>
      <c r="AM28" s="782"/>
      <c r="AN28" s="782"/>
      <c r="AO28" s="782"/>
      <c r="AP28" s="782"/>
      <c r="AQ28" s="782"/>
      <c r="AR28" s="782"/>
      <c r="AS28" s="782"/>
      <c r="AT28" s="782"/>
      <c r="AU28" s="782"/>
      <c r="AV28" s="782"/>
      <c r="AW28" s="782"/>
      <c r="AX28" s="782"/>
      <c r="AY28" s="782"/>
      <c r="AZ28" s="782"/>
      <c r="BA28" s="782"/>
      <c r="BB28" s="782"/>
      <c r="BC28" s="782"/>
      <c r="BD28" s="782"/>
      <c r="BE28" s="782"/>
      <c r="BF28" s="782"/>
      <c r="BG28" s="782"/>
      <c r="BH28" s="782"/>
      <c r="BI28" s="782"/>
      <c r="BJ28" s="782"/>
      <c r="BK28" s="783"/>
      <c r="BL28" s="783"/>
      <c r="BM28" s="744"/>
      <c r="BN28" s="744"/>
      <c r="BO28" s="745"/>
      <c r="BP28" s="745"/>
      <c r="BQ28" s="744"/>
      <c r="BR28" s="745"/>
      <c r="BS28" s="745"/>
      <c r="BT28" s="743"/>
      <c r="BU28" s="743"/>
      <c r="BV28" s="743"/>
      <c r="DF28" s="743"/>
      <c r="DH28" s="743"/>
      <c r="DI28" s="743"/>
      <c r="DJ28" s="743"/>
      <c r="DK28" s="743"/>
      <c r="DL28" s="743"/>
      <c r="DM28" s="743"/>
      <c r="DN28" s="743"/>
      <c r="DO28" s="743"/>
      <c r="DP28" s="743"/>
      <c r="DQ28" s="743"/>
      <c r="DR28" s="743"/>
      <c r="DS28" s="743"/>
      <c r="DT28" s="743"/>
      <c r="DU28" s="743"/>
      <c r="DV28" s="746"/>
      <c r="DW28" s="747"/>
      <c r="DX28" s="748"/>
      <c r="DY28" s="748"/>
      <c r="DZ28" s="748"/>
      <c r="EA28" s="748"/>
      <c r="EB28" s="749"/>
      <c r="EC28" s="750"/>
      <c r="ED28" s="750"/>
    </row>
    <row r="29" spans="2:148">
      <c r="B29" s="71"/>
      <c r="C29" s="71"/>
      <c r="D29" s="71"/>
      <c r="F29" s="734"/>
      <c r="G29" s="735"/>
      <c r="H29" s="735"/>
      <c r="I29" s="68"/>
      <c r="J29" s="68"/>
      <c r="K29" s="68"/>
      <c r="L29" s="735"/>
      <c r="M29" s="735"/>
      <c r="N29" s="735"/>
      <c r="O29" s="735"/>
      <c r="P29" s="735"/>
      <c r="Q29" s="68"/>
      <c r="R29" s="68"/>
      <c r="S29" s="68"/>
      <c r="T29" s="68"/>
      <c r="U29" s="68"/>
      <c r="V29" s="68"/>
      <c r="W29" s="68"/>
      <c r="X29" s="68"/>
      <c r="Y29" s="68"/>
      <c r="Z29" s="68"/>
      <c r="AA29" s="68"/>
      <c r="AB29" s="68"/>
      <c r="AC29" s="68"/>
      <c r="AD29" s="68"/>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c r="BI29" s="36"/>
      <c r="BJ29" s="36"/>
      <c r="BK29" s="69"/>
      <c r="BL29" s="69"/>
    </row>
    <row r="30" spans="2:148" s="784" customFormat="1">
      <c r="E30" s="740"/>
      <c r="F30" s="740"/>
      <c r="G30" s="740"/>
      <c r="H30" s="740"/>
      <c r="L30" s="740"/>
      <c r="M30" s="740"/>
      <c r="N30" s="740"/>
      <c r="O30" s="740"/>
      <c r="P30" s="740"/>
      <c r="AE30" s="785"/>
      <c r="AF30" s="785"/>
      <c r="AG30" s="785"/>
      <c r="AH30" s="785"/>
      <c r="AI30" s="785"/>
      <c r="AJ30" s="785"/>
      <c r="AK30" s="785"/>
      <c r="AL30" s="785"/>
      <c r="AM30" s="785"/>
      <c r="AN30" s="785"/>
      <c r="AO30" s="785"/>
      <c r="AP30" s="785"/>
      <c r="AQ30" s="785"/>
      <c r="AR30" s="785"/>
      <c r="AS30" s="785"/>
      <c r="AT30" s="785"/>
      <c r="AU30" s="785"/>
      <c r="AV30" s="785"/>
      <c r="AW30" s="785"/>
      <c r="AX30" s="785"/>
      <c r="AY30" s="785"/>
      <c r="AZ30" s="785"/>
      <c r="BA30" s="785"/>
      <c r="BB30" s="785"/>
      <c r="BC30" s="785"/>
      <c r="BD30" s="785"/>
      <c r="BE30" s="785"/>
      <c r="BF30" s="785"/>
      <c r="BG30" s="785"/>
      <c r="BH30" s="785"/>
      <c r="BI30" s="785"/>
      <c r="BJ30" s="785"/>
      <c r="BK30" s="786"/>
      <c r="BL30" s="786"/>
      <c r="BM30" s="785"/>
      <c r="BN30" s="785"/>
      <c r="BO30" s="787"/>
      <c r="BP30" s="787"/>
      <c r="BQ30" s="785"/>
      <c r="BR30" s="787"/>
      <c r="BS30" s="787"/>
      <c r="BT30" s="740"/>
      <c r="BU30" s="740"/>
      <c r="BV30" s="740"/>
      <c r="CB30" s="83"/>
      <c r="DF30" s="740"/>
      <c r="DH30" s="740"/>
      <c r="DI30" s="740"/>
      <c r="DJ30" s="740"/>
      <c r="DK30" s="740"/>
      <c r="DL30" s="740"/>
      <c r="DM30" s="740"/>
      <c r="DN30" s="740"/>
      <c r="DO30" s="740"/>
      <c r="DP30" s="740"/>
      <c r="DQ30" s="740"/>
      <c r="DR30" s="740"/>
      <c r="DS30" s="740"/>
      <c r="DT30" s="740"/>
      <c r="DU30" s="740"/>
      <c r="DV30" s="729"/>
      <c r="DW30" s="740"/>
      <c r="DX30" s="788"/>
      <c r="DY30" s="788"/>
      <c r="DZ30" s="788"/>
      <c r="EA30" s="788"/>
      <c r="EB30" s="789"/>
      <c r="EC30" s="732"/>
      <c r="ED30" s="732"/>
    </row>
    <row r="31" spans="2:148" s="784" customFormat="1">
      <c r="E31" s="740"/>
      <c r="F31" s="740"/>
      <c r="G31" s="740"/>
      <c r="H31" s="740"/>
      <c r="L31" s="740"/>
      <c r="M31" s="740"/>
      <c r="N31" s="740"/>
      <c r="O31" s="740"/>
      <c r="P31" s="740"/>
      <c r="AE31" s="785"/>
      <c r="AF31" s="785"/>
      <c r="AG31" s="785"/>
      <c r="AH31" s="785"/>
      <c r="AI31" s="785"/>
      <c r="AJ31" s="785"/>
      <c r="AK31" s="785"/>
      <c r="AL31" s="785"/>
      <c r="AM31" s="785"/>
      <c r="AN31" s="785"/>
      <c r="AO31" s="785"/>
      <c r="AP31" s="785"/>
      <c r="AQ31" s="785"/>
      <c r="AR31" s="785"/>
      <c r="AS31" s="785"/>
      <c r="AT31" s="785"/>
      <c r="AU31" s="785"/>
      <c r="AV31" s="785"/>
      <c r="AW31" s="785"/>
      <c r="AX31" s="785"/>
      <c r="AY31" s="785"/>
      <c r="AZ31" s="785"/>
      <c r="BA31" s="785"/>
      <c r="BB31" s="785"/>
      <c r="BC31" s="785"/>
      <c r="BD31" s="785"/>
      <c r="BE31" s="785"/>
      <c r="BF31" s="785"/>
      <c r="BG31" s="785"/>
      <c r="BH31" s="785"/>
      <c r="BI31" s="785"/>
      <c r="BJ31" s="785"/>
      <c r="BK31" s="786"/>
      <c r="BL31" s="786"/>
      <c r="BM31" s="785"/>
      <c r="BN31" s="785"/>
      <c r="BO31" s="787"/>
      <c r="BP31" s="787"/>
      <c r="BQ31" s="785"/>
      <c r="BR31" s="787"/>
      <c r="BS31" s="787"/>
      <c r="BT31" s="740"/>
      <c r="BU31" s="740"/>
      <c r="BV31" s="740"/>
      <c r="CB31" s="83"/>
      <c r="DF31" s="740"/>
      <c r="DH31" s="740"/>
      <c r="DI31" s="740"/>
      <c r="DJ31" s="740"/>
      <c r="DK31" s="740"/>
      <c r="DL31" s="740"/>
      <c r="DM31" s="740"/>
      <c r="DN31" s="740"/>
      <c r="DO31" s="740"/>
      <c r="DP31" s="740"/>
      <c r="DQ31" s="740"/>
      <c r="DR31" s="740"/>
      <c r="DS31" s="740"/>
      <c r="DT31" s="740"/>
      <c r="DU31" s="740"/>
      <c r="DV31" s="729"/>
      <c r="DW31" s="740"/>
      <c r="DX31" s="788"/>
      <c r="DY31" s="788"/>
      <c r="DZ31" s="788"/>
      <c r="EA31" s="788"/>
      <c r="EB31" s="789"/>
      <c r="EC31" s="732"/>
      <c r="ED31" s="732"/>
    </row>
    <row r="32" spans="2:148" s="784" customFormat="1" ht="80.25" customHeight="1">
      <c r="E32" s="740"/>
      <c r="F32" s="740"/>
      <c r="G32" s="740"/>
      <c r="H32" s="740"/>
      <c r="L32" s="740"/>
      <c r="M32" s="740"/>
      <c r="N32" s="740"/>
      <c r="O32" s="740"/>
      <c r="P32" s="740"/>
      <c r="AE32" s="785"/>
      <c r="AF32" s="785"/>
      <c r="AG32" s="785"/>
      <c r="AH32" s="785"/>
      <c r="AI32" s="785"/>
      <c r="AJ32" s="785"/>
      <c r="AK32" s="785"/>
      <c r="AL32" s="785"/>
      <c r="AM32" s="785"/>
      <c r="AN32" s="785"/>
      <c r="AO32" s="785"/>
      <c r="AP32" s="785"/>
      <c r="AQ32" s="785"/>
      <c r="AR32" s="785"/>
      <c r="AS32" s="785"/>
      <c r="AT32" s="785"/>
      <c r="AU32" s="785"/>
      <c r="AV32" s="785"/>
      <c r="AW32" s="785"/>
      <c r="AX32" s="785"/>
      <c r="AY32" s="785"/>
      <c r="AZ32" s="785"/>
      <c r="BA32" s="785"/>
      <c r="BB32" s="785"/>
      <c r="BC32" s="785"/>
      <c r="BD32" s="785"/>
      <c r="BE32" s="785"/>
      <c r="BF32" s="785"/>
      <c r="BG32" s="785"/>
      <c r="BH32" s="785"/>
      <c r="BI32" s="785"/>
      <c r="BJ32" s="785"/>
      <c r="BK32" s="786"/>
      <c r="BL32" s="786"/>
      <c r="BM32" s="785"/>
      <c r="BN32" s="785"/>
      <c r="BO32" s="787"/>
      <c r="BP32" s="787"/>
      <c r="BQ32" s="785"/>
      <c r="BR32" s="787"/>
      <c r="BS32" s="787"/>
      <c r="BT32" s="740"/>
      <c r="BU32" s="740"/>
      <c r="BV32" s="740"/>
      <c r="CB32" s="83"/>
      <c r="DF32" s="740"/>
      <c r="DH32" s="740"/>
      <c r="DI32" s="740"/>
      <c r="DJ32" s="740"/>
      <c r="DK32" s="740"/>
      <c r="DL32" s="740"/>
      <c r="DM32" s="740"/>
      <c r="DN32" s="740"/>
      <c r="DO32" s="740"/>
      <c r="DP32" s="740"/>
      <c r="DQ32" s="740"/>
      <c r="DR32" s="740"/>
      <c r="DS32" s="740"/>
      <c r="DT32" s="740"/>
      <c r="DU32" s="740"/>
      <c r="DV32" s="729"/>
      <c r="DW32" s="740"/>
      <c r="DX32" s="788"/>
      <c r="DY32" s="788"/>
      <c r="DZ32" s="788"/>
      <c r="EA32" s="788"/>
      <c r="EB32" s="789"/>
      <c r="EC32" s="732"/>
      <c r="ED32" s="732"/>
    </row>
    <row r="33" spans="2:134" s="784" customFormat="1">
      <c r="E33" s="740"/>
      <c r="F33" s="740"/>
      <c r="G33" s="740"/>
      <c r="H33" s="740"/>
      <c r="L33" s="740"/>
      <c r="M33" s="740"/>
      <c r="N33" s="740"/>
      <c r="O33" s="740"/>
      <c r="P33" s="740"/>
      <c r="AE33" s="785"/>
      <c r="AF33" s="785"/>
      <c r="AG33" s="785"/>
      <c r="AH33" s="785"/>
      <c r="AI33" s="785"/>
      <c r="AJ33" s="785"/>
      <c r="AK33" s="785"/>
      <c r="AL33" s="785"/>
      <c r="AM33" s="785"/>
      <c r="AN33" s="785"/>
      <c r="AO33" s="785"/>
      <c r="AP33" s="785"/>
      <c r="AQ33" s="785"/>
      <c r="AR33" s="785"/>
      <c r="AS33" s="785"/>
      <c r="AT33" s="785"/>
      <c r="AU33" s="785"/>
      <c r="AV33" s="785"/>
      <c r="AW33" s="785"/>
      <c r="AX33" s="785"/>
      <c r="AY33" s="785"/>
      <c r="AZ33" s="785"/>
      <c r="BA33" s="785"/>
      <c r="BB33" s="785"/>
      <c r="BC33" s="785"/>
      <c r="BD33" s="785"/>
      <c r="BE33" s="785"/>
      <c r="BF33" s="785"/>
      <c r="BG33" s="785"/>
      <c r="BH33" s="785"/>
      <c r="BI33" s="785"/>
      <c r="BJ33" s="785"/>
      <c r="BK33" s="786"/>
      <c r="BL33" s="786"/>
      <c r="BM33" s="785"/>
      <c r="BN33" s="785"/>
      <c r="BO33" s="787"/>
      <c r="BP33" s="787"/>
      <c r="BQ33" s="785"/>
      <c r="BR33" s="787"/>
      <c r="BS33" s="787"/>
      <c r="BT33" s="740"/>
      <c r="BU33" s="740"/>
      <c r="BV33" s="740"/>
      <c r="CB33" s="83"/>
      <c r="DF33" s="740"/>
      <c r="DH33" s="740"/>
      <c r="DI33" s="740"/>
      <c r="DJ33" s="740"/>
      <c r="DK33" s="740"/>
      <c r="DL33" s="740"/>
      <c r="DM33" s="740"/>
      <c r="DN33" s="740"/>
      <c r="DO33" s="740"/>
      <c r="DP33" s="740"/>
      <c r="DQ33" s="740"/>
      <c r="DR33" s="740"/>
      <c r="DS33" s="740"/>
      <c r="DT33" s="740"/>
      <c r="DU33" s="740"/>
      <c r="DV33" s="729"/>
      <c r="DW33" s="740"/>
      <c r="DX33" s="788"/>
      <c r="DY33" s="788"/>
      <c r="DZ33" s="788"/>
      <c r="EA33" s="788"/>
      <c r="EB33" s="789"/>
      <c r="EC33" s="732"/>
      <c r="ED33" s="732"/>
    </row>
    <row r="34" spans="2:134" s="784" customFormat="1" ht="20.25">
      <c r="B34" s="790" t="s">
        <v>1364</v>
      </c>
      <c r="C34" s="85"/>
      <c r="D34" s="85"/>
      <c r="E34" s="187"/>
      <c r="F34" s="791"/>
      <c r="G34" s="85"/>
      <c r="H34" s="85"/>
      <c r="I34" s="85"/>
      <c r="J34" s="85"/>
      <c r="K34" s="85"/>
      <c r="L34" s="792"/>
      <c r="M34" s="187"/>
      <c r="N34" s="187"/>
      <c r="O34" s="792"/>
      <c r="P34" s="792"/>
      <c r="Q34" s="791"/>
      <c r="R34" s="792"/>
      <c r="S34" s="792"/>
      <c r="T34" s="792"/>
      <c r="U34" s="793"/>
      <c r="V34" s="792"/>
      <c r="W34" s="793"/>
      <c r="X34" s="793"/>
      <c r="Y34" s="793"/>
      <c r="Z34" s="793"/>
      <c r="AA34" s="794" t="s">
        <v>1365</v>
      </c>
      <c r="AE34" s="785"/>
      <c r="AF34" s="785"/>
      <c r="AG34" s="785"/>
      <c r="AH34" s="785"/>
      <c r="AI34" s="785"/>
      <c r="AJ34" s="785"/>
      <c r="AK34" s="785"/>
      <c r="AL34" s="785"/>
      <c r="AM34" s="785"/>
      <c r="AN34" s="785"/>
      <c r="AO34" s="785"/>
      <c r="AP34" s="785"/>
      <c r="AQ34" s="785"/>
      <c r="AR34" s="785"/>
      <c r="AS34" s="785"/>
      <c r="AT34" s="785"/>
      <c r="AU34" s="785"/>
      <c r="AV34" s="785"/>
      <c r="AW34" s="785"/>
      <c r="AX34" s="785"/>
      <c r="AY34" s="785"/>
      <c r="AZ34" s="785"/>
      <c r="BA34" s="785"/>
      <c r="BB34" s="785"/>
      <c r="BC34" s="785"/>
      <c r="BD34" s="785"/>
      <c r="BE34" s="785"/>
      <c r="BF34" s="785"/>
      <c r="BG34" s="785"/>
      <c r="BH34" s="785"/>
      <c r="BI34" s="785"/>
      <c r="BJ34" s="785"/>
      <c r="BK34" s="786"/>
      <c r="BL34" s="786"/>
      <c r="BM34" s="785"/>
      <c r="BN34" s="785"/>
      <c r="BO34" s="787"/>
      <c r="BP34" s="787"/>
      <c r="BQ34" s="785"/>
      <c r="BR34" s="787"/>
      <c r="BS34" s="787"/>
      <c r="BT34" s="740"/>
      <c r="BU34" s="740"/>
      <c r="BV34" s="740"/>
      <c r="CB34" s="83"/>
      <c r="DF34" s="740"/>
      <c r="DH34" s="740"/>
      <c r="DI34" s="740"/>
      <c r="DJ34" s="740"/>
      <c r="DK34" s="740"/>
      <c r="DL34" s="740"/>
      <c r="DM34" s="740"/>
      <c r="DN34" s="740"/>
      <c r="DO34" s="740"/>
      <c r="DP34" s="740"/>
      <c r="DQ34" s="740"/>
      <c r="DR34" s="740"/>
      <c r="DS34" s="740"/>
      <c r="DT34" s="740"/>
      <c r="DU34" s="740"/>
      <c r="DV34" s="729"/>
      <c r="DW34" s="740"/>
      <c r="DX34" s="788"/>
      <c r="DY34" s="788"/>
      <c r="DZ34" s="788"/>
      <c r="EA34" s="788"/>
      <c r="EB34" s="789"/>
      <c r="EC34" s="732"/>
      <c r="ED34" s="732"/>
    </row>
    <row r="35" spans="2:134" s="784" customFormat="1">
      <c r="B35" s="85"/>
      <c r="C35" s="85"/>
      <c r="D35" s="85"/>
      <c r="E35" s="187"/>
      <c r="F35" s="791"/>
      <c r="G35" s="85"/>
      <c r="H35" s="85"/>
      <c r="I35" s="85"/>
      <c r="J35" s="85"/>
      <c r="K35" s="85"/>
      <c r="L35" s="792"/>
      <c r="M35" s="187"/>
      <c r="N35" s="187"/>
      <c r="O35" s="792"/>
      <c r="P35" s="792"/>
      <c r="Q35" s="791"/>
      <c r="R35" s="792"/>
      <c r="S35" s="792"/>
      <c r="T35" s="792"/>
      <c r="U35" s="793"/>
      <c r="V35" s="792"/>
      <c r="W35" s="793"/>
      <c r="X35" s="793"/>
      <c r="Y35" s="793"/>
      <c r="Z35" s="793"/>
      <c r="AA35" s="792"/>
      <c r="AE35" s="785"/>
      <c r="AF35" s="785"/>
      <c r="AG35" s="785"/>
      <c r="AH35" s="785"/>
      <c r="AI35" s="785"/>
      <c r="AJ35" s="785"/>
      <c r="AK35" s="785"/>
      <c r="AL35" s="785"/>
      <c r="AM35" s="785"/>
      <c r="AN35" s="785"/>
      <c r="AO35" s="785"/>
      <c r="AP35" s="785"/>
      <c r="AQ35" s="785"/>
      <c r="AR35" s="785"/>
      <c r="AS35" s="785"/>
      <c r="AT35" s="785"/>
      <c r="AU35" s="785"/>
      <c r="AV35" s="785"/>
      <c r="AW35" s="785"/>
      <c r="AX35" s="785"/>
      <c r="AY35" s="785"/>
      <c r="AZ35" s="785"/>
      <c r="BA35" s="785"/>
      <c r="BB35" s="785"/>
      <c r="BC35" s="785"/>
      <c r="BD35" s="785"/>
      <c r="BE35" s="785"/>
      <c r="BF35" s="785"/>
      <c r="BG35" s="785"/>
      <c r="BH35" s="785"/>
      <c r="BI35" s="785"/>
      <c r="BJ35" s="785"/>
      <c r="BK35" s="786"/>
      <c r="BL35" s="786"/>
      <c r="BM35" s="785"/>
      <c r="BN35" s="785"/>
      <c r="BO35" s="787"/>
      <c r="BP35" s="787"/>
      <c r="BQ35" s="785"/>
      <c r="BR35" s="787"/>
      <c r="BS35" s="787"/>
      <c r="BT35" s="740"/>
      <c r="BU35" s="740"/>
      <c r="BV35" s="740"/>
      <c r="CB35" s="83"/>
      <c r="DF35" s="740"/>
      <c r="DH35" s="740"/>
      <c r="DI35" s="740"/>
      <c r="DJ35" s="740"/>
      <c r="DK35" s="740"/>
      <c r="DL35" s="740"/>
      <c r="DM35" s="740"/>
      <c r="DN35" s="740"/>
      <c r="DO35" s="740"/>
      <c r="DP35" s="740"/>
      <c r="DQ35" s="740"/>
      <c r="DR35" s="740"/>
      <c r="DS35" s="740"/>
      <c r="DT35" s="740"/>
      <c r="DU35" s="740"/>
      <c r="DV35" s="729"/>
      <c r="DW35" s="740"/>
      <c r="DX35" s="788"/>
      <c r="DY35" s="788"/>
      <c r="DZ35" s="788"/>
      <c r="EA35" s="788"/>
      <c r="EB35" s="789"/>
      <c r="EC35" s="732"/>
      <c r="ED35" s="732"/>
    </row>
    <row r="36" spans="2:134" s="784" customFormat="1">
      <c r="B36" s="85"/>
      <c r="C36" s="85"/>
      <c r="D36" s="85"/>
      <c r="E36" s="187"/>
      <c r="F36" s="791"/>
      <c r="G36" s="85"/>
      <c r="H36" s="85"/>
      <c r="I36" s="85"/>
      <c r="J36" s="85"/>
      <c r="K36" s="85"/>
      <c r="L36" s="792"/>
      <c r="M36" s="187"/>
      <c r="N36" s="187"/>
      <c r="O36" s="792"/>
      <c r="P36" s="792"/>
      <c r="Q36" s="791"/>
      <c r="R36" s="792"/>
      <c r="S36" s="792"/>
      <c r="T36" s="792"/>
      <c r="U36" s="793"/>
      <c r="V36" s="792"/>
      <c r="W36" s="793"/>
      <c r="X36" s="793"/>
      <c r="Y36" s="793"/>
      <c r="Z36" s="793"/>
      <c r="AA36" s="792"/>
      <c r="AE36" s="785"/>
      <c r="AF36" s="785"/>
      <c r="AG36" s="785"/>
      <c r="AH36" s="785"/>
      <c r="AI36" s="785"/>
      <c r="AJ36" s="785"/>
      <c r="AK36" s="785"/>
      <c r="AL36" s="785"/>
      <c r="AM36" s="785"/>
      <c r="AN36" s="785"/>
      <c r="AO36" s="785"/>
      <c r="AP36" s="785"/>
      <c r="AQ36" s="785"/>
      <c r="AR36" s="785"/>
      <c r="AS36" s="785"/>
      <c r="AT36" s="785"/>
      <c r="AU36" s="785"/>
      <c r="AV36" s="785"/>
      <c r="AW36" s="785"/>
      <c r="AX36" s="785"/>
      <c r="AY36" s="785"/>
      <c r="AZ36" s="785"/>
      <c r="BA36" s="785"/>
      <c r="BB36" s="785"/>
      <c r="BC36" s="785"/>
      <c r="BD36" s="785"/>
      <c r="BE36" s="785"/>
      <c r="BF36" s="785"/>
      <c r="BG36" s="785"/>
      <c r="BH36" s="785"/>
      <c r="BI36" s="785"/>
      <c r="BJ36" s="785"/>
      <c r="BK36" s="786"/>
      <c r="BL36" s="786"/>
      <c r="BM36" s="785"/>
      <c r="BN36" s="785"/>
      <c r="BO36" s="787"/>
      <c r="BP36" s="787"/>
      <c r="BQ36" s="785"/>
      <c r="BR36" s="787"/>
      <c r="BS36" s="787"/>
      <c r="BT36" s="740"/>
      <c r="BU36" s="740"/>
      <c r="BV36" s="740"/>
      <c r="CB36" s="83"/>
      <c r="DF36" s="740"/>
      <c r="DH36" s="740"/>
      <c r="DI36" s="740"/>
      <c r="DJ36" s="740"/>
      <c r="DK36" s="740"/>
      <c r="DL36" s="740"/>
      <c r="DM36" s="740"/>
      <c r="DN36" s="740"/>
      <c r="DO36" s="740"/>
      <c r="DP36" s="740"/>
      <c r="DQ36" s="740"/>
      <c r="DR36" s="740"/>
      <c r="DS36" s="740"/>
      <c r="DT36" s="740"/>
      <c r="DU36" s="740"/>
      <c r="DV36" s="729"/>
      <c r="DW36" s="740"/>
      <c r="DX36" s="788"/>
      <c r="DY36" s="788"/>
      <c r="DZ36" s="788"/>
      <c r="EA36" s="788"/>
      <c r="EB36" s="789"/>
      <c r="EC36" s="732"/>
      <c r="ED36" s="732"/>
    </row>
    <row r="37" spans="2:134" s="784" customFormat="1">
      <c r="B37" s="85"/>
      <c r="C37" s="85"/>
      <c r="D37" s="85"/>
      <c r="E37" s="187"/>
      <c r="F37" s="791"/>
      <c r="G37" s="85"/>
      <c r="H37" s="85"/>
      <c r="I37" s="85"/>
      <c r="J37" s="85"/>
      <c r="K37" s="85"/>
      <c r="L37" s="792"/>
      <c r="M37" s="187"/>
      <c r="N37" s="187"/>
      <c r="O37" s="792"/>
      <c r="P37" s="792"/>
      <c r="Q37" s="791"/>
      <c r="R37" s="792"/>
      <c r="S37" s="792"/>
      <c r="T37" s="792"/>
      <c r="U37" s="793"/>
      <c r="V37" s="792"/>
      <c r="W37" s="793"/>
      <c r="X37" s="793"/>
      <c r="Y37" s="793"/>
      <c r="Z37" s="793"/>
      <c r="AA37" s="792"/>
      <c r="AE37" s="785"/>
      <c r="AF37" s="785"/>
      <c r="AG37" s="785"/>
      <c r="AH37" s="785"/>
      <c r="AI37" s="785"/>
      <c r="AJ37" s="785"/>
      <c r="AK37" s="785"/>
      <c r="AL37" s="785"/>
      <c r="AM37" s="785"/>
      <c r="AN37" s="785"/>
      <c r="AO37" s="785"/>
      <c r="AP37" s="785"/>
      <c r="AQ37" s="785"/>
      <c r="AR37" s="785"/>
      <c r="AS37" s="785"/>
      <c r="AT37" s="785"/>
      <c r="AU37" s="785"/>
      <c r="AV37" s="785"/>
      <c r="AW37" s="785"/>
      <c r="AX37" s="785"/>
      <c r="AY37" s="785"/>
      <c r="AZ37" s="785"/>
      <c r="BA37" s="785"/>
      <c r="BB37" s="785"/>
      <c r="BC37" s="785"/>
      <c r="BD37" s="785"/>
      <c r="BE37" s="785"/>
      <c r="BF37" s="785"/>
      <c r="BG37" s="785"/>
      <c r="BH37" s="785"/>
      <c r="BI37" s="785"/>
      <c r="BJ37" s="785"/>
      <c r="BK37" s="786"/>
      <c r="BL37" s="786"/>
      <c r="BM37" s="785"/>
      <c r="BN37" s="785"/>
      <c r="BO37" s="787"/>
      <c r="BP37" s="787"/>
      <c r="BQ37" s="785"/>
      <c r="BR37" s="787"/>
      <c r="BS37" s="787"/>
      <c r="BT37" s="740"/>
      <c r="BU37" s="740"/>
      <c r="BV37" s="740"/>
      <c r="CB37" s="83"/>
      <c r="DF37" s="740"/>
      <c r="DH37" s="740"/>
      <c r="DI37" s="740"/>
      <c r="DJ37" s="740"/>
      <c r="DK37" s="740"/>
      <c r="DL37" s="740"/>
      <c r="DM37" s="740"/>
      <c r="DN37" s="740"/>
      <c r="DO37" s="740"/>
      <c r="DP37" s="740"/>
      <c r="DQ37" s="740"/>
      <c r="DR37" s="740"/>
      <c r="DS37" s="740"/>
      <c r="DT37" s="740"/>
      <c r="DU37" s="740"/>
      <c r="DV37" s="729"/>
      <c r="DW37" s="740"/>
      <c r="DX37" s="788"/>
      <c r="DY37" s="788"/>
      <c r="DZ37" s="788"/>
      <c r="EA37" s="788"/>
      <c r="EB37" s="789"/>
      <c r="EC37" s="732"/>
      <c r="ED37" s="732"/>
    </row>
    <row r="38" spans="2:134" s="784" customFormat="1" ht="20.25">
      <c r="B38" s="790" t="s">
        <v>1308</v>
      </c>
      <c r="C38" s="85"/>
      <c r="D38" s="85"/>
      <c r="E38" s="187"/>
      <c r="F38" s="791"/>
      <c r="G38" s="85"/>
      <c r="H38" s="85"/>
      <c r="I38" s="85"/>
      <c r="J38" s="85"/>
      <c r="K38" s="85"/>
      <c r="L38" s="792"/>
      <c r="M38" s="187"/>
      <c r="N38" s="187"/>
      <c r="O38" s="792"/>
      <c r="P38" s="795"/>
      <c r="Q38" s="791"/>
      <c r="R38" s="792"/>
      <c r="S38" s="792"/>
      <c r="T38" s="792"/>
      <c r="U38" s="793"/>
      <c r="V38" s="794"/>
      <c r="W38" s="793"/>
      <c r="X38" s="793"/>
      <c r="Y38" s="793"/>
      <c r="Z38" s="793"/>
      <c r="AA38" s="794" t="s">
        <v>1309</v>
      </c>
      <c r="AE38" s="785"/>
      <c r="AF38" s="785"/>
      <c r="AG38" s="785"/>
      <c r="AH38" s="785"/>
      <c r="AI38" s="785"/>
      <c r="AJ38" s="785"/>
      <c r="AK38" s="785"/>
      <c r="AL38" s="785"/>
      <c r="AM38" s="785"/>
      <c r="AN38" s="785"/>
      <c r="AO38" s="785"/>
      <c r="AP38" s="785"/>
      <c r="AQ38" s="785"/>
      <c r="AR38" s="785"/>
      <c r="AS38" s="785"/>
      <c r="AT38" s="785"/>
      <c r="AU38" s="785"/>
      <c r="AV38" s="785"/>
      <c r="AW38" s="785"/>
      <c r="AX38" s="785"/>
      <c r="AY38" s="785"/>
      <c r="AZ38" s="785"/>
      <c r="BA38" s="785"/>
      <c r="BB38" s="785"/>
      <c r="BC38" s="785"/>
      <c r="BD38" s="785"/>
      <c r="BE38" s="785"/>
      <c r="BF38" s="785"/>
      <c r="BG38" s="785"/>
      <c r="BH38" s="785"/>
      <c r="BI38" s="785"/>
      <c r="BJ38" s="785"/>
      <c r="BK38" s="786"/>
      <c r="BL38" s="786"/>
      <c r="BM38" s="785"/>
      <c r="BN38" s="785"/>
      <c r="BO38" s="787"/>
      <c r="BP38" s="787"/>
      <c r="BQ38" s="785"/>
      <c r="BR38" s="787"/>
      <c r="BS38" s="787"/>
      <c r="BT38" s="740"/>
      <c r="BU38" s="740"/>
      <c r="BV38" s="740"/>
      <c r="CB38" s="83"/>
      <c r="DF38" s="740"/>
      <c r="DH38" s="740"/>
      <c r="DI38" s="740"/>
      <c r="DJ38" s="740"/>
      <c r="DK38" s="740"/>
      <c r="DL38" s="740"/>
      <c r="DM38" s="740"/>
      <c r="DN38" s="740"/>
      <c r="DO38" s="740"/>
      <c r="DP38" s="740"/>
      <c r="DQ38" s="740"/>
      <c r="DR38" s="740"/>
      <c r="DS38" s="740"/>
      <c r="DT38" s="740"/>
      <c r="DU38" s="740"/>
      <c r="DV38" s="729"/>
      <c r="DW38" s="740"/>
      <c r="DX38" s="788"/>
      <c r="DY38" s="788"/>
      <c r="DZ38" s="788"/>
      <c r="EA38" s="788"/>
      <c r="EB38" s="789"/>
      <c r="EC38" s="732"/>
      <c r="ED38" s="732"/>
    </row>
    <row r="39" spans="2:134" s="784" customFormat="1">
      <c r="B39" s="796"/>
      <c r="C39" s="85"/>
      <c r="D39" s="85"/>
      <c r="E39" s="187"/>
      <c r="F39" s="791"/>
      <c r="G39" s="85"/>
      <c r="H39" s="85"/>
      <c r="I39" s="85"/>
      <c r="J39" s="85"/>
      <c r="K39" s="85"/>
      <c r="L39" s="792"/>
      <c r="M39" s="187"/>
      <c r="N39" s="187"/>
      <c r="O39" s="792"/>
      <c r="P39" s="792"/>
      <c r="Q39" s="791"/>
      <c r="R39" s="792"/>
      <c r="S39" s="792"/>
      <c r="T39" s="792"/>
      <c r="U39" s="793"/>
      <c r="V39" s="792"/>
      <c r="W39" s="793"/>
      <c r="X39" s="793"/>
      <c r="Y39" s="793"/>
      <c r="Z39" s="793"/>
      <c r="AA39" s="792"/>
      <c r="AE39" s="785"/>
      <c r="AF39" s="785"/>
      <c r="AG39" s="785"/>
      <c r="AH39" s="785"/>
      <c r="AI39" s="785"/>
      <c r="AJ39" s="785"/>
      <c r="AK39" s="785"/>
      <c r="AL39" s="785"/>
      <c r="AM39" s="785"/>
      <c r="AN39" s="785"/>
      <c r="AO39" s="785"/>
      <c r="AP39" s="785"/>
      <c r="AQ39" s="785"/>
      <c r="AR39" s="785"/>
      <c r="AS39" s="785"/>
      <c r="AT39" s="785"/>
      <c r="AU39" s="785"/>
      <c r="AV39" s="785"/>
      <c r="AW39" s="785"/>
      <c r="AX39" s="785"/>
      <c r="AY39" s="785"/>
      <c r="AZ39" s="785"/>
      <c r="BA39" s="785"/>
      <c r="BB39" s="785"/>
      <c r="BC39" s="785"/>
      <c r="BD39" s="785"/>
      <c r="BE39" s="785"/>
      <c r="BF39" s="785"/>
      <c r="BG39" s="785"/>
      <c r="BH39" s="785"/>
      <c r="BI39" s="785"/>
      <c r="BJ39" s="785"/>
      <c r="BK39" s="786"/>
      <c r="BL39" s="786"/>
      <c r="BM39" s="785"/>
      <c r="BN39" s="785"/>
      <c r="BO39" s="787"/>
      <c r="BP39" s="787"/>
      <c r="BQ39" s="785"/>
      <c r="BR39" s="787"/>
      <c r="BS39" s="787"/>
      <c r="BT39" s="740"/>
      <c r="BU39" s="740"/>
      <c r="BV39" s="740"/>
      <c r="CB39" s="83"/>
      <c r="DF39" s="740"/>
      <c r="DH39" s="740"/>
      <c r="DI39" s="740"/>
      <c r="DJ39" s="740"/>
      <c r="DK39" s="740"/>
      <c r="DL39" s="740"/>
      <c r="DM39" s="740"/>
      <c r="DN39" s="740"/>
      <c r="DO39" s="740"/>
      <c r="DP39" s="740"/>
      <c r="DQ39" s="740"/>
      <c r="DR39" s="740"/>
      <c r="DS39" s="740"/>
      <c r="DT39" s="740"/>
      <c r="DU39" s="740"/>
      <c r="DV39" s="729"/>
      <c r="DW39" s="740"/>
      <c r="DX39" s="788"/>
      <c r="DY39" s="788"/>
      <c r="DZ39" s="788"/>
      <c r="EA39" s="788"/>
      <c r="EB39" s="789"/>
      <c r="EC39" s="732"/>
      <c r="ED39" s="732"/>
    </row>
    <row r="40" spans="2:134" s="784" customFormat="1">
      <c r="B40" s="796"/>
      <c r="C40" s="85"/>
      <c r="D40" s="85"/>
      <c r="E40" s="187"/>
      <c r="F40" s="791"/>
      <c r="G40" s="85"/>
      <c r="H40" s="85"/>
      <c r="I40" s="85"/>
      <c r="J40" s="85"/>
      <c r="K40" s="85"/>
      <c r="L40" s="792"/>
      <c r="M40" s="187"/>
      <c r="N40" s="187"/>
      <c r="O40" s="792"/>
      <c r="P40" s="792"/>
      <c r="Q40" s="791"/>
      <c r="R40" s="792"/>
      <c r="S40" s="792"/>
      <c r="T40" s="792"/>
      <c r="U40" s="793"/>
      <c r="V40" s="792"/>
      <c r="W40" s="793"/>
      <c r="X40" s="793"/>
      <c r="Y40" s="793"/>
      <c r="Z40" s="793"/>
      <c r="AA40" s="792"/>
      <c r="AE40" s="785"/>
      <c r="AF40" s="785"/>
      <c r="AG40" s="785"/>
      <c r="AH40" s="785"/>
      <c r="AI40" s="785"/>
      <c r="AJ40" s="785"/>
      <c r="AK40" s="785"/>
      <c r="AL40" s="785"/>
      <c r="AM40" s="785"/>
      <c r="AN40" s="785"/>
      <c r="AO40" s="785"/>
      <c r="AP40" s="785"/>
      <c r="AQ40" s="785"/>
      <c r="AR40" s="785"/>
      <c r="AS40" s="785"/>
      <c r="AT40" s="785"/>
      <c r="AU40" s="785"/>
      <c r="AV40" s="785"/>
      <c r="AW40" s="785"/>
      <c r="AX40" s="785"/>
      <c r="AY40" s="785"/>
      <c r="AZ40" s="785"/>
      <c r="BA40" s="785"/>
      <c r="BB40" s="785"/>
      <c r="BC40" s="785"/>
      <c r="BD40" s="785"/>
      <c r="BE40" s="785"/>
      <c r="BF40" s="785"/>
      <c r="BG40" s="785"/>
      <c r="BH40" s="785"/>
      <c r="BI40" s="785"/>
      <c r="BJ40" s="785"/>
      <c r="BK40" s="786"/>
      <c r="BL40" s="786"/>
      <c r="BM40" s="785"/>
      <c r="BN40" s="785"/>
      <c r="BO40" s="787"/>
      <c r="BP40" s="787"/>
      <c r="BQ40" s="785"/>
      <c r="BR40" s="787"/>
      <c r="BS40" s="787"/>
      <c r="BT40" s="740"/>
      <c r="BU40" s="740"/>
      <c r="BV40" s="740"/>
      <c r="CB40" s="83"/>
      <c r="DF40" s="740"/>
      <c r="DH40" s="740"/>
      <c r="DI40" s="740"/>
      <c r="DJ40" s="740"/>
      <c r="DK40" s="740"/>
      <c r="DL40" s="740"/>
      <c r="DM40" s="740"/>
      <c r="DN40" s="740"/>
      <c r="DO40" s="740"/>
      <c r="DP40" s="740"/>
      <c r="DQ40" s="740"/>
      <c r="DR40" s="740"/>
      <c r="DS40" s="740"/>
      <c r="DT40" s="740"/>
      <c r="DU40" s="740"/>
      <c r="DV40" s="729"/>
      <c r="DW40" s="740"/>
      <c r="DX40" s="788"/>
      <c r="DY40" s="788"/>
      <c r="DZ40" s="788"/>
      <c r="EA40" s="788"/>
      <c r="EB40" s="789"/>
      <c r="EC40" s="732"/>
      <c r="ED40" s="732"/>
    </row>
    <row r="41" spans="2:134" s="784" customFormat="1">
      <c r="B41" s="797"/>
      <c r="C41" s="85"/>
      <c r="D41" s="85"/>
      <c r="E41" s="187"/>
      <c r="F41" s="791"/>
      <c r="G41" s="85"/>
      <c r="H41" s="85"/>
      <c r="I41" s="85"/>
      <c r="J41" s="85"/>
      <c r="K41" s="85"/>
      <c r="L41" s="792"/>
      <c r="M41" s="187"/>
      <c r="N41" s="187"/>
      <c r="O41" s="792"/>
      <c r="P41" s="792"/>
      <c r="Q41" s="791"/>
      <c r="R41" s="792"/>
      <c r="S41" s="792"/>
      <c r="T41" s="792"/>
      <c r="U41" s="793"/>
      <c r="V41" s="792"/>
      <c r="W41" s="793"/>
      <c r="X41" s="793"/>
      <c r="Y41" s="793"/>
      <c r="Z41" s="793"/>
      <c r="AA41" s="792"/>
      <c r="AE41" s="785"/>
      <c r="AF41" s="785"/>
      <c r="AG41" s="785"/>
      <c r="AH41" s="785"/>
      <c r="AI41" s="785"/>
      <c r="AJ41" s="785"/>
      <c r="AK41" s="785"/>
      <c r="AL41" s="785"/>
      <c r="AM41" s="785"/>
      <c r="AN41" s="785"/>
      <c r="AO41" s="785"/>
      <c r="AP41" s="785"/>
      <c r="AQ41" s="785"/>
      <c r="AR41" s="785"/>
      <c r="AS41" s="785"/>
      <c r="AT41" s="785"/>
      <c r="AU41" s="785"/>
      <c r="AV41" s="785"/>
      <c r="AW41" s="785"/>
      <c r="AX41" s="785"/>
      <c r="AY41" s="785"/>
      <c r="AZ41" s="785"/>
      <c r="BA41" s="785"/>
      <c r="BB41" s="785"/>
      <c r="BC41" s="785"/>
      <c r="BD41" s="785"/>
      <c r="BE41" s="785"/>
      <c r="BF41" s="785"/>
      <c r="BG41" s="785"/>
      <c r="BH41" s="785"/>
      <c r="BI41" s="785"/>
      <c r="BJ41" s="785"/>
      <c r="BK41" s="786"/>
      <c r="BL41" s="786"/>
      <c r="BM41" s="785"/>
      <c r="BN41" s="785"/>
      <c r="BO41" s="787"/>
      <c r="BP41" s="787"/>
      <c r="BQ41" s="785"/>
      <c r="BR41" s="787"/>
      <c r="BS41" s="787"/>
      <c r="BT41" s="740"/>
      <c r="BU41" s="740"/>
      <c r="BV41" s="740"/>
      <c r="CB41" s="83"/>
      <c r="DF41" s="740"/>
      <c r="DH41" s="740"/>
      <c r="DI41" s="740"/>
      <c r="DJ41" s="740"/>
      <c r="DK41" s="740"/>
      <c r="DL41" s="740"/>
      <c r="DM41" s="740"/>
      <c r="DN41" s="740"/>
      <c r="DO41" s="740"/>
      <c r="DP41" s="740"/>
      <c r="DQ41" s="740"/>
      <c r="DR41" s="740"/>
      <c r="DS41" s="740"/>
      <c r="DT41" s="740"/>
      <c r="DU41" s="740"/>
      <c r="DV41" s="729"/>
      <c r="DW41" s="740"/>
      <c r="DX41" s="788"/>
      <c r="DY41" s="788"/>
      <c r="DZ41" s="788"/>
      <c r="EA41" s="788"/>
      <c r="EB41" s="789"/>
      <c r="EC41" s="732"/>
      <c r="ED41" s="732"/>
    </row>
    <row r="42" spans="2:134" s="784" customFormat="1" ht="20.25">
      <c r="B42" s="790" t="s">
        <v>1310</v>
      </c>
      <c r="C42" s="85"/>
      <c r="D42" s="85"/>
      <c r="E42" s="187"/>
      <c r="F42" s="791"/>
      <c r="G42" s="85"/>
      <c r="H42" s="85"/>
      <c r="I42" s="85"/>
      <c r="J42" s="85"/>
      <c r="K42" s="85"/>
      <c r="L42" s="792"/>
      <c r="M42" s="187"/>
      <c r="N42" s="187"/>
      <c r="O42" s="792"/>
      <c r="P42" s="795"/>
      <c r="Q42" s="791"/>
      <c r="R42" s="792"/>
      <c r="S42" s="792"/>
      <c r="T42" s="792"/>
      <c r="U42" s="793"/>
      <c r="V42" s="794"/>
      <c r="W42" s="793"/>
      <c r="X42" s="793"/>
      <c r="Y42" s="793"/>
      <c r="Z42" s="793"/>
      <c r="AA42" s="794" t="s">
        <v>1311</v>
      </c>
      <c r="AE42" s="785"/>
      <c r="AF42" s="785"/>
      <c r="AG42" s="785"/>
      <c r="AH42" s="785"/>
      <c r="AI42" s="785"/>
      <c r="AJ42" s="785"/>
      <c r="AK42" s="785"/>
      <c r="AL42" s="785"/>
      <c r="AM42" s="785"/>
      <c r="AN42" s="785"/>
      <c r="AO42" s="785"/>
      <c r="AP42" s="785"/>
      <c r="AQ42" s="785"/>
      <c r="AR42" s="785"/>
      <c r="AS42" s="785"/>
      <c r="AT42" s="785"/>
      <c r="AU42" s="785"/>
      <c r="AV42" s="785"/>
      <c r="AW42" s="785"/>
      <c r="AX42" s="785"/>
      <c r="AY42" s="785"/>
      <c r="AZ42" s="785"/>
      <c r="BA42" s="785"/>
      <c r="BB42" s="785"/>
      <c r="BC42" s="785"/>
      <c r="BD42" s="785"/>
      <c r="BE42" s="785"/>
      <c r="BF42" s="785"/>
      <c r="BG42" s="785"/>
      <c r="BH42" s="785"/>
      <c r="BI42" s="785"/>
      <c r="BJ42" s="785"/>
      <c r="BK42" s="786"/>
      <c r="BL42" s="786"/>
      <c r="BM42" s="785"/>
      <c r="BN42" s="785"/>
      <c r="BO42" s="787"/>
      <c r="BP42" s="787"/>
      <c r="BQ42" s="785"/>
      <c r="BR42" s="787"/>
      <c r="BS42" s="787"/>
      <c r="BT42" s="740"/>
      <c r="BU42" s="740"/>
      <c r="BV42" s="740"/>
      <c r="CB42" s="83"/>
      <c r="DF42" s="740"/>
      <c r="DH42" s="740"/>
      <c r="DI42" s="740"/>
      <c r="DJ42" s="740"/>
      <c r="DK42" s="740"/>
      <c r="DL42" s="740"/>
      <c r="DM42" s="740"/>
      <c r="DN42" s="740"/>
      <c r="DO42" s="740"/>
      <c r="DP42" s="740"/>
      <c r="DQ42" s="740"/>
      <c r="DR42" s="740"/>
      <c r="DS42" s="740"/>
      <c r="DT42" s="740"/>
      <c r="DU42" s="740"/>
      <c r="DV42" s="729"/>
      <c r="DW42" s="740"/>
      <c r="DX42" s="788"/>
      <c r="DY42" s="788"/>
      <c r="DZ42" s="788"/>
      <c r="EA42" s="788"/>
      <c r="EB42" s="789"/>
      <c r="EC42" s="732"/>
      <c r="ED42" s="732"/>
    </row>
    <row r="43" spans="2:134" s="784" customFormat="1">
      <c r="B43" s="798"/>
      <c r="E43" s="740"/>
      <c r="L43" s="740"/>
      <c r="M43" s="740"/>
      <c r="N43" s="740"/>
      <c r="O43" s="740"/>
      <c r="P43" s="740"/>
      <c r="R43" s="740"/>
      <c r="S43" s="740"/>
      <c r="T43" s="740"/>
      <c r="U43" s="740"/>
      <c r="V43" s="740"/>
      <c r="W43" s="740"/>
      <c r="X43" s="740"/>
      <c r="Y43" s="740"/>
      <c r="Z43" s="740"/>
      <c r="AA43" s="740"/>
      <c r="AE43" s="785"/>
      <c r="AF43" s="785"/>
      <c r="AG43" s="785"/>
      <c r="AH43" s="785"/>
      <c r="AI43" s="785"/>
      <c r="AJ43" s="785"/>
      <c r="AK43" s="785"/>
      <c r="AL43" s="785"/>
      <c r="AM43" s="785"/>
      <c r="AN43" s="785"/>
      <c r="AO43" s="785"/>
      <c r="AP43" s="785"/>
      <c r="AQ43" s="785"/>
      <c r="AR43" s="785"/>
      <c r="AS43" s="785"/>
      <c r="AT43" s="785"/>
      <c r="AU43" s="785"/>
      <c r="AV43" s="785"/>
      <c r="AW43" s="785"/>
      <c r="AX43" s="785"/>
      <c r="AY43" s="785"/>
      <c r="AZ43" s="785"/>
      <c r="BA43" s="785"/>
      <c r="BB43" s="785"/>
      <c r="BC43" s="785"/>
      <c r="BD43" s="785"/>
      <c r="BE43" s="785"/>
      <c r="BF43" s="785"/>
      <c r="BG43" s="785"/>
      <c r="BH43" s="785"/>
      <c r="BI43" s="785"/>
      <c r="BJ43" s="785"/>
      <c r="BK43" s="786"/>
      <c r="BL43" s="786"/>
      <c r="BM43" s="785"/>
      <c r="BN43" s="785"/>
      <c r="BO43" s="787"/>
      <c r="BP43" s="787"/>
      <c r="BQ43" s="785"/>
      <c r="BR43" s="787"/>
      <c r="BS43" s="787"/>
      <c r="BT43" s="740"/>
      <c r="BU43" s="740"/>
      <c r="BV43" s="740"/>
      <c r="CB43" s="83"/>
      <c r="DF43" s="740"/>
      <c r="DH43" s="740"/>
      <c r="DI43" s="740"/>
      <c r="DJ43" s="740"/>
      <c r="DK43" s="740"/>
      <c r="DL43" s="740"/>
      <c r="DM43" s="740"/>
      <c r="DN43" s="740"/>
      <c r="DO43" s="740"/>
      <c r="DP43" s="740"/>
      <c r="DQ43" s="740"/>
      <c r="DR43" s="740"/>
      <c r="DS43" s="740"/>
      <c r="DT43" s="740"/>
      <c r="DU43" s="740"/>
      <c r="DV43" s="729"/>
      <c r="DW43" s="740"/>
      <c r="DX43" s="788"/>
      <c r="DY43" s="788"/>
      <c r="DZ43" s="788"/>
      <c r="EA43" s="788"/>
      <c r="EB43" s="789"/>
      <c r="EC43" s="732"/>
      <c r="ED43" s="732"/>
    </row>
    <row r="44" spans="2:134" s="784" customFormat="1">
      <c r="B44" s="798"/>
      <c r="E44" s="740"/>
      <c r="L44" s="740"/>
      <c r="M44" s="740"/>
      <c r="N44" s="740"/>
      <c r="O44" s="740"/>
      <c r="P44" s="740"/>
      <c r="R44" s="740"/>
      <c r="S44" s="740"/>
      <c r="T44" s="740"/>
      <c r="U44" s="740"/>
      <c r="V44" s="740"/>
      <c r="W44" s="740"/>
      <c r="X44" s="740"/>
      <c r="Y44" s="740"/>
      <c r="Z44" s="740"/>
      <c r="AA44" s="740"/>
      <c r="AE44" s="785"/>
      <c r="AF44" s="785"/>
      <c r="AG44" s="785"/>
      <c r="AH44" s="785"/>
      <c r="AI44" s="785"/>
      <c r="AJ44" s="785"/>
      <c r="AK44" s="785"/>
      <c r="AL44" s="785"/>
      <c r="AM44" s="785"/>
      <c r="AN44" s="785"/>
      <c r="AO44" s="785"/>
      <c r="AP44" s="785"/>
      <c r="AQ44" s="785"/>
      <c r="AR44" s="785"/>
      <c r="AS44" s="785"/>
      <c r="AT44" s="785"/>
      <c r="AU44" s="785"/>
      <c r="AV44" s="785"/>
      <c r="AW44" s="785"/>
      <c r="AX44" s="785"/>
      <c r="AY44" s="785"/>
      <c r="AZ44" s="785"/>
      <c r="BA44" s="785"/>
      <c r="BB44" s="785"/>
      <c r="BC44" s="785"/>
      <c r="BD44" s="785"/>
      <c r="BE44" s="785"/>
      <c r="BF44" s="785"/>
      <c r="BG44" s="785"/>
      <c r="BH44" s="785"/>
      <c r="BI44" s="785"/>
      <c r="BJ44" s="785"/>
      <c r="BK44" s="786"/>
      <c r="BL44" s="786"/>
      <c r="BM44" s="785"/>
      <c r="BN44" s="785"/>
      <c r="BO44" s="787"/>
      <c r="BP44" s="787"/>
      <c r="BQ44" s="785"/>
      <c r="BR44" s="787"/>
      <c r="BS44" s="787"/>
      <c r="BT44" s="740"/>
      <c r="BU44" s="740"/>
      <c r="BV44" s="740"/>
      <c r="CB44" s="83"/>
      <c r="DF44" s="740"/>
      <c r="DH44" s="740"/>
      <c r="DI44" s="740"/>
      <c r="DJ44" s="740"/>
      <c r="DK44" s="740"/>
      <c r="DL44" s="740"/>
      <c r="DM44" s="740"/>
      <c r="DN44" s="740"/>
      <c r="DO44" s="740"/>
      <c r="DP44" s="740"/>
      <c r="DQ44" s="740"/>
      <c r="DR44" s="740"/>
      <c r="DS44" s="740"/>
      <c r="DT44" s="740"/>
      <c r="DU44" s="740"/>
      <c r="DV44" s="729"/>
      <c r="DW44" s="740"/>
      <c r="DX44" s="788"/>
      <c r="DY44" s="788"/>
      <c r="DZ44" s="788"/>
      <c r="EA44" s="788"/>
      <c r="EB44" s="789"/>
      <c r="EC44" s="732"/>
      <c r="ED44" s="732"/>
    </row>
    <row r="45" spans="2:134" s="784" customFormat="1">
      <c r="B45" s="798"/>
      <c r="E45" s="740"/>
      <c r="L45" s="740"/>
      <c r="M45" s="740"/>
      <c r="N45" s="740"/>
      <c r="O45" s="740"/>
      <c r="P45" s="740"/>
      <c r="R45" s="740"/>
      <c r="S45" s="740"/>
      <c r="T45" s="740"/>
      <c r="U45" s="740"/>
      <c r="V45" s="740"/>
      <c r="W45" s="740"/>
      <c r="X45" s="740"/>
      <c r="Y45" s="740"/>
      <c r="Z45" s="740"/>
      <c r="AA45" s="740"/>
      <c r="AE45" s="785"/>
      <c r="AF45" s="785"/>
      <c r="AG45" s="785"/>
      <c r="AH45" s="785"/>
      <c r="AI45" s="785"/>
      <c r="AJ45" s="785"/>
      <c r="AK45" s="785"/>
      <c r="AL45" s="785"/>
      <c r="AM45" s="785"/>
      <c r="AN45" s="785"/>
      <c r="AO45" s="785"/>
      <c r="AP45" s="785"/>
      <c r="AQ45" s="785"/>
      <c r="AR45" s="785"/>
      <c r="AS45" s="785"/>
      <c r="AT45" s="785"/>
      <c r="AU45" s="785"/>
      <c r="AV45" s="785"/>
      <c r="AW45" s="785"/>
      <c r="AX45" s="785"/>
      <c r="AY45" s="785"/>
      <c r="AZ45" s="785"/>
      <c r="BA45" s="785"/>
      <c r="BB45" s="785"/>
      <c r="BC45" s="785"/>
      <c r="BD45" s="785"/>
      <c r="BE45" s="785"/>
      <c r="BF45" s="785"/>
      <c r="BG45" s="785"/>
      <c r="BH45" s="785"/>
      <c r="BI45" s="785"/>
      <c r="BJ45" s="785"/>
      <c r="BK45" s="786"/>
      <c r="BL45" s="786"/>
      <c r="BM45" s="785"/>
      <c r="BN45" s="785"/>
      <c r="BO45" s="787"/>
      <c r="BP45" s="787"/>
      <c r="BQ45" s="785"/>
      <c r="BR45" s="787"/>
      <c r="BS45" s="787"/>
      <c r="BT45" s="740"/>
      <c r="BU45" s="740"/>
      <c r="BV45" s="740"/>
      <c r="CB45" s="83"/>
      <c r="DF45" s="740"/>
      <c r="DH45" s="740"/>
      <c r="DI45" s="740"/>
      <c r="DJ45" s="740"/>
      <c r="DK45" s="740"/>
      <c r="DL45" s="740"/>
      <c r="DM45" s="740"/>
      <c r="DN45" s="740"/>
      <c r="DO45" s="740"/>
      <c r="DP45" s="740"/>
      <c r="DQ45" s="740"/>
      <c r="DR45" s="740"/>
      <c r="DS45" s="740"/>
      <c r="DT45" s="740"/>
      <c r="DU45" s="740"/>
      <c r="DV45" s="729"/>
      <c r="DW45" s="740"/>
      <c r="DX45" s="788"/>
      <c r="DY45" s="788"/>
      <c r="DZ45" s="788"/>
      <c r="EA45" s="788"/>
      <c r="EB45" s="789"/>
      <c r="EC45" s="732"/>
      <c r="ED45" s="732"/>
    </row>
    <row r="46" spans="2:134" s="784" customFormat="1" ht="20.25">
      <c r="B46" s="790" t="s">
        <v>1312</v>
      </c>
      <c r="E46" s="740"/>
      <c r="L46" s="740"/>
      <c r="M46" s="740"/>
      <c r="N46" s="740"/>
      <c r="O46" s="740"/>
      <c r="P46" s="795"/>
      <c r="R46" s="740"/>
      <c r="S46" s="740"/>
      <c r="T46" s="740"/>
      <c r="U46" s="740"/>
      <c r="V46" s="799"/>
      <c r="W46" s="740"/>
      <c r="X46" s="740"/>
      <c r="Y46" s="740"/>
      <c r="Z46" s="740"/>
      <c r="AA46" s="799" t="s">
        <v>1366</v>
      </c>
      <c r="AE46" s="785"/>
      <c r="AF46" s="785"/>
      <c r="AG46" s="785"/>
      <c r="AH46" s="785"/>
      <c r="AI46" s="785"/>
      <c r="AJ46" s="785"/>
      <c r="AK46" s="785"/>
      <c r="AL46" s="785"/>
      <c r="AM46" s="785"/>
      <c r="AN46" s="785"/>
      <c r="AO46" s="785"/>
      <c r="AP46" s="785"/>
      <c r="AQ46" s="785"/>
      <c r="AR46" s="785"/>
      <c r="AS46" s="785"/>
      <c r="AT46" s="785"/>
      <c r="AU46" s="785"/>
      <c r="AV46" s="785"/>
      <c r="AW46" s="785"/>
      <c r="AX46" s="785"/>
      <c r="AY46" s="785"/>
      <c r="AZ46" s="785"/>
      <c r="BA46" s="785"/>
      <c r="BB46" s="785"/>
      <c r="BC46" s="785"/>
      <c r="BD46" s="785"/>
      <c r="BE46" s="785"/>
      <c r="BF46" s="785"/>
      <c r="BG46" s="785"/>
      <c r="BH46" s="785"/>
      <c r="BI46" s="785"/>
      <c r="BJ46" s="785"/>
      <c r="BK46" s="786"/>
      <c r="BL46" s="786"/>
      <c r="BM46" s="785"/>
      <c r="BN46" s="785"/>
      <c r="BO46" s="787"/>
      <c r="BP46" s="787"/>
      <c r="BQ46" s="785"/>
      <c r="BR46" s="787"/>
      <c r="BS46" s="787"/>
      <c r="BT46" s="740"/>
      <c r="BU46" s="740"/>
      <c r="BV46" s="740"/>
      <c r="CB46" s="83"/>
      <c r="DF46" s="740"/>
      <c r="DH46" s="740"/>
      <c r="DI46" s="740"/>
      <c r="DJ46" s="740"/>
      <c r="DK46" s="740"/>
      <c r="DL46" s="740"/>
      <c r="DM46" s="740"/>
      <c r="DN46" s="740"/>
      <c r="DO46" s="740"/>
      <c r="DP46" s="740"/>
      <c r="DQ46" s="740"/>
      <c r="DR46" s="740"/>
      <c r="DS46" s="740"/>
      <c r="DT46" s="740"/>
      <c r="DU46" s="740"/>
      <c r="DV46" s="729"/>
      <c r="DW46" s="740"/>
      <c r="DX46" s="788"/>
      <c r="DY46" s="788"/>
      <c r="DZ46" s="788"/>
      <c r="EA46" s="788"/>
      <c r="EB46" s="789"/>
      <c r="EC46" s="732"/>
      <c r="ED46" s="732"/>
    </row>
    <row r="47" spans="2:134" s="784" customFormat="1">
      <c r="E47" s="740"/>
      <c r="F47" s="740"/>
      <c r="G47" s="740"/>
      <c r="H47" s="740"/>
      <c r="L47" s="740"/>
      <c r="M47" s="740"/>
      <c r="N47" s="740"/>
      <c r="O47" s="740"/>
      <c r="P47" s="740"/>
      <c r="AE47" s="785"/>
      <c r="AF47" s="785"/>
      <c r="AG47" s="785"/>
      <c r="AH47" s="785"/>
      <c r="AI47" s="785"/>
      <c r="AJ47" s="785"/>
      <c r="AK47" s="785"/>
      <c r="AL47" s="785"/>
      <c r="AM47" s="785"/>
      <c r="AN47" s="785"/>
      <c r="AO47" s="785"/>
      <c r="AP47" s="785"/>
      <c r="AQ47" s="785"/>
      <c r="AR47" s="785"/>
      <c r="AS47" s="785"/>
      <c r="AT47" s="785"/>
      <c r="AU47" s="785"/>
      <c r="AV47" s="785"/>
      <c r="AW47" s="785"/>
      <c r="AX47" s="785"/>
      <c r="AY47" s="785"/>
      <c r="AZ47" s="785"/>
      <c r="BA47" s="785"/>
      <c r="BB47" s="785"/>
      <c r="BC47" s="785"/>
      <c r="BD47" s="785"/>
      <c r="BE47" s="785"/>
      <c r="BF47" s="785"/>
      <c r="BG47" s="785"/>
      <c r="BH47" s="785"/>
      <c r="BI47" s="785"/>
      <c r="BJ47" s="785"/>
      <c r="BK47" s="786"/>
      <c r="BL47" s="786"/>
      <c r="BM47" s="785"/>
      <c r="BN47" s="785"/>
      <c r="BO47" s="787"/>
      <c r="BP47" s="787"/>
      <c r="BQ47" s="785"/>
      <c r="BR47" s="787"/>
      <c r="BS47" s="787"/>
      <c r="BT47" s="740"/>
      <c r="BU47" s="740"/>
      <c r="BV47" s="740"/>
      <c r="CB47" s="83"/>
      <c r="DF47" s="740"/>
      <c r="DH47" s="740"/>
      <c r="DI47" s="740"/>
      <c r="DJ47" s="740"/>
      <c r="DK47" s="740"/>
      <c r="DL47" s="740"/>
      <c r="DM47" s="740"/>
      <c r="DN47" s="740"/>
      <c r="DO47" s="740"/>
      <c r="DP47" s="740"/>
      <c r="DQ47" s="740"/>
      <c r="DR47" s="740"/>
      <c r="DS47" s="740"/>
      <c r="DT47" s="740"/>
      <c r="DU47" s="740"/>
      <c r="DV47" s="729"/>
      <c r="DW47" s="740"/>
      <c r="DX47" s="788"/>
      <c r="DY47" s="788"/>
      <c r="DZ47" s="788"/>
      <c r="EA47" s="788"/>
      <c r="EB47" s="789"/>
      <c r="EC47" s="732"/>
      <c r="ED47" s="732"/>
    </row>
    <row r="48" spans="2:134" s="784" customFormat="1">
      <c r="E48" s="740"/>
      <c r="F48" s="740"/>
      <c r="G48" s="740"/>
      <c r="H48" s="740"/>
      <c r="L48" s="740"/>
      <c r="M48" s="740"/>
      <c r="N48" s="740"/>
      <c r="O48" s="740"/>
      <c r="P48" s="740"/>
      <c r="AE48" s="785"/>
      <c r="AF48" s="785"/>
      <c r="AG48" s="785"/>
      <c r="AH48" s="785"/>
      <c r="AI48" s="785"/>
      <c r="AJ48" s="785"/>
      <c r="AK48" s="785"/>
      <c r="AL48" s="785"/>
      <c r="AM48" s="785"/>
      <c r="AN48" s="785"/>
      <c r="AO48" s="785"/>
      <c r="AP48" s="785"/>
      <c r="AQ48" s="785"/>
      <c r="AR48" s="785"/>
      <c r="AS48" s="785"/>
      <c r="AT48" s="785"/>
      <c r="AU48" s="785"/>
      <c r="AV48" s="785"/>
      <c r="AW48" s="785"/>
      <c r="AX48" s="785"/>
      <c r="AY48" s="785"/>
      <c r="AZ48" s="785"/>
      <c r="BA48" s="785"/>
      <c r="BB48" s="785"/>
      <c r="BC48" s="785"/>
      <c r="BD48" s="785"/>
      <c r="BE48" s="785"/>
      <c r="BF48" s="785"/>
      <c r="BG48" s="785"/>
      <c r="BH48" s="785"/>
      <c r="BI48" s="785"/>
      <c r="BJ48" s="785"/>
      <c r="BK48" s="786"/>
      <c r="BL48" s="786"/>
      <c r="BM48" s="785"/>
      <c r="BN48" s="785"/>
      <c r="BO48" s="787"/>
      <c r="BP48" s="787"/>
      <c r="BQ48" s="785"/>
      <c r="BR48" s="787"/>
      <c r="BS48" s="787"/>
      <c r="BT48" s="740"/>
      <c r="BU48" s="740"/>
      <c r="BV48" s="740"/>
      <c r="CB48" s="83"/>
      <c r="DF48" s="740"/>
      <c r="DH48" s="740"/>
      <c r="DI48" s="740"/>
      <c r="DJ48" s="740"/>
      <c r="DK48" s="740"/>
      <c r="DL48" s="740"/>
      <c r="DM48" s="740"/>
      <c r="DN48" s="740"/>
      <c r="DO48" s="740"/>
      <c r="DP48" s="740"/>
      <c r="DQ48" s="740"/>
      <c r="DR48" s="740"/>
      <c r="DS48" s="740"/>
      <c r="DT48" s="740"/>
      <c r="DU48" s="740"/>
      <c r="DV48" s="729"/>
      <c r="DW48" s="740"/>
      <c r="DX48" s="788"/>
      <c r="DY48" s="788"/>
      <c r="DZ48" s="788"/>
      <c r="EA48" s="788"/>
      <c r="EB48" s="789"/>
      <c r="EC48" s="732"/>
      <c r="ED48" s="732"/>
    </row>
    <row r="49" spans="5:134" s="784" customFormat="1">
      <c r="E49" s="740"/>
      <c r="F49" s="740"/>
      <c r="G49" s="740"/>
      <c r="H49" s="740"/>
      <c r="L49" s="740"/>
      <c r="M49" s="740"/>
      <c r="N49" s="740"/>
      <c r="O49" s="740"/>
      <c r="P49" s="740"/>
      <c r="AE49" s="785"/>
      <c r="AF49" s="785"/>
      <c r="AG49" s="785"/>
      <c r="AH49" s="785"/>
      <c r="AI49" s="785"/>
      <c r="AJ49" s="785"/>
      <c r="AK49" s="785"/>
      <c r="AL49" s="785"/>
      <c r="AM49" s="785"/>
      <c r="AN49" s="785"/>
      <c r="AO49" s="785"/>
      <c r="AP49" s="785"/>
      <c r="AQ49" s="785"/>
      <c r="AR49" s="785"/>
      <c r="AS49" s="785"/>
      <c r="AT49" s="785"/>
      <c r="AU49" s="785"/>
      <c r="AV49" s="785"/>
      <c r="AW49" s="785"/>
      <c r="AX49" s="785"/>
      <c r="AY49" s="785"/>
      <c r="AZ49" s="785"/>
      <c r="BA49" s="785"/>
      <c r="BB49" s="785"/>
      <c r="BC49" s="785"/>
      <c r="BD49" s="785"/>
      <c r="BE49" s="785"/>
      <c r="BF49" s="785"/>
      <c r="BG49" s="785"/>
      <c r="BH49" s="785"/>
      <c r="BI49" s="785"/>
      <c r="BJ49" s="785"/>
      <c r="BK49" s="786"/>
      <c r="BL49" s="786"/>
      <c r="BM49" s="785"/>
      <c r="BN49" s="785"/>
      <c r="BO49" s="787"/>
      <c r="BP49" s="787"/>
      <c r="BQ49" s="785"/>
      <c r="BR49" s="787"/>
      <c r="BS49" s="787"/>
      <c r="BT49" s="740"/>
      <c r="BU49" s="740"/>
      <c r="BV49" s="740"/>
      <c r="CB49" s="83"/>
      <c r="DF49" s="740"/>
      <c r="DH49" s="740"/>
      <c r="DI49" s="740"/>
      <c r="DJ49" s="740"/>
      <c r="DK49" s="740"/>
      <c r="DL49" s="740"/>
      <c r="DM49" s="740"/>
      <c r="DN49" s="740"/>
      <c r="DO49" s="740"/>
      <c r="DP49" s="740"/>
      <c r="DQ49" s="740"/>
      <c r="DR49" s="740"/>
      <c r="DS49" s="740"/>
      <c r="DT49" s="740"/>
      <c r="DU49" s="740"/>
      <c r="DV49" s="729"/>
      <c r="DW49" s="740"/>
      <c r="DX49" s="788"/>
      <c r="DY49" s="788"/>
      <c r="DZ49" s="788"/>
      <c r="EA49" s="788"/>
      <c r="EB49" s="789"/>
      <c r="EC49" s="732"/>
      <c r="ED49" s="732"/>
    </row>
    <row r="50" spans="5:134" s="784" customFormat="1">
      <c r="E50" s="740"/>
      <c r="F50" s="740"/>
      <c r="G50" s="740"/>
      <c r="H50" s="740"/>
      <c r="L50" s="740"/>
      <c r="M50" s="740"/>
      <c r="N50" s="740"/>
      <c r="O50" s="740"/>
      <c r="P50" s="740"/>
      <c r="AE50" s="785"/>
      <c r="AF50" s="785"/>
      <c r="AG50" s="785"/>
      <c r="AH50" s="785"/>
      <c r="AI50" s="785"/>
      <c r="AJ50" s="785"/>
      <c r="AK50" s="785"/>
      <c r="AL50" s="785"/>
      <c r="AM50" s="785"/>
      <c r="AN50" s="785"/>
      <c r="AO50" s="785"/>
      <c r="AP50" s="785"/>
      <c r="AQ50" s="785"/>
      <c r="AR50" s="785"/>
      <c r="AS50" s="785"/>
      <c r="AT50" s="785"/>
      <c r="AU50" s="785"/>
      <c r="AV50" s="785"/>
      <c r="AW50" s="785"/>
      <c r="AX50" s="785"/>
      <c r="AY50" s="785"/>
      <c r="AZ50" s="785"/>
      <c r="BA50" s="785"/>
      <c r="BB50" s="785"/>
      <c r="BC50" s="785"/>
      <c r="BD50" s="785"/>
      <c r="BE50" s="785"/>
      <c r="BF50" s="785"/>
      <c r="BG50" s="785"/>
      <c r="BH50" s="785"/>
      <c r="BI50" s="785"/>
      <c r="BJ50" s="785"/>
      <c r="BK50" s="786"/>
      <c r="BL50" s="786"/>
      <c r="BM50" s="785"/>
      <c r="BN50" s="785"/>
      <c r="BO50" s="787"/>
      <c r="BP50" s="787"/>
      <c r="BQ50" s="785"/>
      <c r="BR50" s="787"/>
      <c r="BS50" s="787"/>
      <c r="BT50" s="740"/>
      <c r="BU50" s="740"/>
      <c r="BV50" s="740"/>
      <c r="CB50" s="83"/>
      <c r="DF50" s="740"/>
      <c r="DH50" s="740"/>
      <c r="DI50" s="740"/>
      <c r="DJ50" s="740"/>
      <c r="DK50" s="740"/>
      <c r="DL50" s="740"/>
      <c r="DM50" s="740"/>
      <c r="DN50" s="740"/>
      <c r="DO50" s="740"/>
      <c r="DP50" s="740"/>
      <c r="DQ50" s="740"/>
      <c r="DR50" s="740"/>
      <c r="DS50" s="740"/>
      <c r="DT50" s="740"/>
      <c r="DU50" s="740"/>
      <c r="DV50" s="729"/>
      <c r="DW50" s="740"/>
      <c r="DX50" s="788"/>
      <c r="DY50" s="788"/>
      <c r="DZ50" s="788"/>
      <c r="EA50" s="788"/>
      <c r="EB50" s="789"/>
      <c r="EC50" s="732"/>
      <c r="ED50" s="732"/>
    </row>
    <row r="51" spans="5:134" s="784" customFormat="1">
      <c r="E51" s="740"/>
      <c r="F51" s="740"/>
      <c r="G51" s="740"/>
      <c r="H51" s="740"/>
      <c r="L51" s="740"/>
      <c r="M51" s="740"/>
      <c r="N51" s="740"/>
      <c r="O51" s="740"/>
      <c r="P51" s="740"/>
      <c r="AE51" s="785"/>
      <c r="AF51" s="785"/>
      <c r="AG51" s="785"/>
      <c r="AH51" s="785"/>
      <c r="AI51" s="785"/>
      <c r="AJ51" s="785"/>
      <c r="AK51" s="785"/>
      <c r="AL51" s="785"/>
      <c r="AM51" s="785"/>
      <c r="AN51" s="785"/>
      <c r="AO51" s="785"/>
      <c r="AP51" s="785"/>
      <c r="AQ51" s="785"/>
      <c r="AR51" s="785"/>
      <c r="AS51" s="785"/>
      <c r="AT51" s="785"/>
      <c r="AU51" s="785"/>
      <c r="AV51" s="785"/>
      <c r="AW51" s="785"/>
      <c r="AX51" s="785"/>
      <c r="AY51" s="785"/>
      <c r="AZ51" s="785"/>
      <c r="BA51" s="785"/>
      <c r="BB51" s="785"/>
      <c r="BC51" s="785"/>
      <c r="BD51" s="785"/>
      <c r="BE51" s="785"/>
      <c r="BF51" s="785"/>
      <c r="BG51" s="785"/>
      <c r="BH51" s="785"/>
      <c r="BI51" s="785"/>
      <c r="BJ51" s="785"/>
      <c r="BK51" s="786"/>
      <c r="BL51" s="786"/>
      <c r="BM51" s="785"/>
      <c r="BN51" s="785"/>
      <c r="BO51" s="787"/>
      <c r="BP51" s="787"/>
      <c r="BQ51" s="785"/>
      <c r="BR51" s="787"/>
      <c r="BS51" s="787"/>
      <c r="BT51" s="740"/>
      <c r="BU51" s="740"/>
      <c r="BV51" s="740"/>
      <c r="CB51" s="83"/>
      <c r="DF51" s="740"/>
      <c r="DH51" s="740"/>
      <c r="DI51" s="740"/>
      <c r="DJ51" s="740"/>
      <c r="DK51" s="740"/>
      <c r="DL51" s="740"/>
      <c r="DM51" s="740"/>
      <c r="DN51" s="740"/>
      <c r="DO51" s="740"/>
      <c r="DP51" s="740"/>
      <c r="DQ51" s="740"/>
      <c r="DR51" s="740"/>
      <c r="DS51" s="740"/>
      <c r="DT51" s="740"/>
      <c r="DU51" s="740"/>
      <c r="DV51" s="729"/>
      <c r="DW51" s="740"/>
      <c r="DX51" s="788"/>
      <c r="DY51" s="788"/>
      <c r="DZ51" s="788"/>
      <c r="EA51" s="788"/>
      <c r="EB51" s="789"/>
      <c r="EC51" s="732"/>
      <c r="ED51" s="732"/>
    </row>
    <row r="52" spans="5:134" s="784" customFormat="1">
      <c r="E52" s="740"/>
      <c r="F52" s="740"/>
      <c r="G52" s="740"/>
      <c r="H52" s="740"/>
      <c r="L52" s="740"/>
      <c r="M52" s="740"/>
      <c r="N52" s="740"/>
      <c r="O52" s="740"/>
      <c r="P52" s="740"/>
      <c r="AE52" s="785"/>
      <c r="AF52" s="785"/>
      <c r="AG52" s="785"/>
      <c r="AH52" s="785"/>
      <c r="AI52" s="785"/>
      <c r="AJ52" s="785"/>
      <c r="AK52" s="785"/>
      <c r="AL52" s="785"/>
      <c r="AM52" s="785"/>
      <c r="AN52" s="785"/>
      <c r="AO52" s="785"/>
      <c r="AP52" s="785"/>
      <c r="AQ52" s="785"/>
      <c r="AR52" s="785"/>
      <c r="AS52" s="785"/>
      <c r="AT52" s="785"/>
      <c r="AU52" s="785"/>
      <c r="AV52" s="785"/>
      <c r="AW52" s="785"/>
      <c r="AX52" s="785"/>
      <c r="AY52" s="785"/>
      <c r="AZ52" s="785"/>
      <c r="BA52" s="785"/>
      <c r="BB52" s="785"/>
      <c r="BC52" s="785"/>
      <c r="BD52" s="785"/>
      <c r="BE52" s="785"/>
      <c r="BF52" s="785"/>
      <c r="BG52" s="785"/>
      <c r="BH52" s="785"/>
      <c r="BI52" s="785"/>
      <c r="BJ52" s="785"/>
      <c r="BK52" s="786"/>
      <c r="BL52" s="786"/>
      <c r="BM52" s="785"/>
      <c r="BN52" s="785"/>
      <c r="BO52" s="787"/>
      <c r="BP52" s="787"/>
      <c r="BQ52" s="785"/>
      <c r="BR52" s="787"/>
      <c r="BS52" s="787"/>
      <c r="BT52" s="740"/>
      <c r="BU52" s="740"/>
      <c r="BV52" s="740"/>
      <c r="CB52" s="83"/>
      <c r="DF52" s="740"/>
      <c r="DH52" s="740"/>
      <c r="DI52" s="740"/>
      <c r="DJ52" s="740"/>
      <c r="DK52" s="740"/>
      <c r="DL52" s="740"/>
      <c r="DM52" s="740"/>
      <c r="DN52" s="740"/>
      <c r="DO52" s="740"/>
      <c r="DP52" s="740"/>
      <c r="DQ52" s="740"/>
      <c r="DR52" s="740"/>
      <c r="DS52" s="740"/>
      <c r="DT52" s="740"/>
      <c r="DU52" s="740"/>
      <c r="DV52" s="729"/>
      <c r="DW52" s="740"/>
      <c r="DX52" s="788"/>
      <c r="DY52" s="788"/>
      <c r="DZ52" s="788"/>
      <c r="EA52" s="788"/>
      <c r="EB52" s="789"/>
      <c r="EC52" s="732"/>
      <c r="ED52" s="732"/>
    </row>
    <row r="53" spans="5:134" s="784" customFormat="1">
      <c r="E53" s="740"/>
      <c r="F53" s="740"/>
      <c r="G53" s="740"/>
      <c r="H53" s="740"/>
      <c r="L53" s="740"/>
      <c r="M53" s="740"/>
      <c r="N53" s="740"/>
      <c r="O53" s="740"/>
      <c r="P53" s="740"/>
      <c r="AE53" s="785"/>
      <c r="AF53" s="785"/>
      <c r="AG53" s="785"/>
      <c r="AH53" s="785"/>
      <c r="AI53" s="785"/>
      <c r="AJ53" s="785"/>
      <c r="AK53" s="785"/>
      <c r="AL53" s="785"/>
      <c r="AM53" s="785"/>
      <c r="AN53" s="785"/>
      <c r="AO53" s="785"/>
      <c r="AP53" s="785"/>
      <c r="AQ53" s="785"/>
      <c r="AR53" s="785"/>
      <c r="AS53" s="785"/>
      <c r="AT53" s="785"/>
      <c r="AU53" s="785"/>
      <c r="AV53" s="785"/>
      <c r="AW53" s="785"/>
      <c r="AX53" s="785"/>
      <c r="AY53" s="785"/>
      <c r="AZ53" s="785"/>
      <c r="BA53" s="785"/>
      <c r="BB53" s="785"/>
      <c r="BC53" s="785"/>
      <c r="BD53" s="785"/>
      <c r="BE53" s="785"/>
      <c r="BF53" s="785"/>
      <c r="BG53" s="785"/>
      <c r="BH53" s="785"/>
      <c r="BI53" s="785"/>
      <c r="BJ53" s="785"/>
      <c r="BK53" s="786"/>
      <c r="BL53" s="786"/>
      <c r="BM53" s="785"/>
      <c r="BN53" s="785"/>
      <c r="BO53" s="787"/>
      <c r="BP53" s="787"/>
      <c r="BQ53" s="785"/>
      <c r="BR53" s="787"/>
      <c r="BS53" s="787"/>
      <c r="BT53" s="740"/>
      <c r="BU53" s="740"/>
      <c r="BV53" s="740"/>
      <c r="CB53" s="83"/>
      <c r="DF53" s="740"/>
      <c r="DH53" s="740"/>
      <c r="DI53" s="740"/>
      <c r="DJ53" s="740"/>
      <c r="DK53" s="740"/>
      <c r="DL53" s="740"/>
      <c r="DM53" s="740"/>
      <c r="DN53" s="740"/>
      <c r="DO53" s="740"/>
      <c r="DP53" s="740"/>
      <c r="DQ53" s="740"/>
      <c r="DR53" s="740"/>
      <c r="DS53" s="740"/>
      <c r="DT53" s="740"/>
      <c r="DU53" s="740"/>
      <c r="DV53" s="729"/>
      <c r="DW53" s="740"/>
      <c r="DX53" s="788"/>
      <c r="DY53" s="788"/>
      <c r="DZ53" s="788"/>
      <c r="EA53" s="788"/>
      <c r="EB53" s="789"/>
      <c r="EC53" s="732"/>
      <c r="ED53" s="732"/>
    </row>
    <row r="54" spans="5:134" s="784" customFormat="1">
      <c r="E54" s="740"/>
      <c r="F54" s="740"/>
      <c r="G54" s="740"/>
      <c r="H54" s="740"/>
      <c r="L54" s="740"/>
      <c r="M54" s="740"/>
      <c r="N54" s="740"/>
      <c r="O54" s="740"/>
      <c r="P54" s="740"/>
      <c r="AE54" s="785"/>
      <c r="AF54" s="785"/>
      <c r="AG54" s="785"/>
      <c r="AH54" s="785"/>
      <c r="AI54" s="785"/>
      <c r="AJ54" s="785"/>
      <c r="AK54" s="785"/>
      <c r="AL54" s="785"/>
      <c r="AM54" s="785"/>
      <c r="AN54" s="785"/>
      <c r="AO54" s="785"/>
      <c r="AP54" s="785"/>
      <c r="AQ54" s="785"/>
      <c r="AR54" s="785"/>
      <c r="AS54" s="785"/>
      <c r="AT54" s="785"/>
      <c r="AU54" s="785"/>
      <c r="AV54" s="785"/>
      <c r="AW54" s="785"/>
      <c r="AX54" s="785"/>
      <c r="AY54" s="785"/>
      <c r="AZ54" s="785"/>
      <c r="BA54" s="785"/>
      <c r="BB54" s="785"/>
      <c r="BC54" s="785"/>
      <c r="BD54" s="785"/>
      <c r="BE54" s="785"/>
      <c r="BF54" s="785"/>
      <c r="BG54" s="785"/>
      <c r="BH54" s="785"/>
      <c r="BI54" s="785"/>
      <c r="BJ54" s="785"/>
      <c r="BK54" s="786"/>
      <c r="BL54" s="786"/>
      <c r="BM54" s="785"/>
      <c r="BN54" s="785"/>
      <c r="BO54" s="787"/>
      <c r="BP54" s="787"/>
      <c r="BQ54" s="785"/>
      <c r="BR54" s="787"/>
      <c r="BS54" s="787"/>
      <c r="BT54" s="740"/>
      <c r="BU54" s="740"/>
      <c r="BV54" s="740"/>
      <c r="CB54" s="83"/>
      <c r="DF54" s="740"/>
      <c r="DH54" s="740"/>
      <c r="DI54" s="740"/>
      <c r="DJ54" s="740"/>
      <c r="DK54" s="740"/>
      <c r="DL54" s="740"/>
      <c r="DM54" s="740"/>
      <c r="DN54" s="740"/>
      <c r="DO54" s="740"/>
      <c r="DP54" s="740"/>
      <c r="DQ54" s="740"/>
      <c r="DR54" s="740"/>
      <c r="DS54" s="740"/>
      <c r="DT54" s="740"/>
      <c r="DU54" s="740"/>
      <c r="DV54" s="729"/>
      <c r="DW54" s="740"/>
      <c r="DX54" s="788"/>
      <c r="DY54" s="788"/>
      <c r="DZ54" s="788"/>
      <c r="EA54" s="788"/>
      <c r="EB54" s="789"/>
      <c r="EC54" s="732"/>
      <c r="ED54" s="732"/>
    </row>
    <row r="55" spans="5:134" s="784" customFormat="1">
      <c r="E55" s="740"/>
      <c r="F55" s="740"/>
      <c r="G55" s="740"/>
      <c r="H55" s="740"/>
      <c r="L55" s="740"/>
      <c r="M55" s="740"/>
      <c r="N55" s="740"/>
      <c r="O55" s="740"/>
      <c r="P55" s="740"/>
      <c r="AE55" s="785"/>
      <c r="AF55" s="785"/>
      <c r="AG55" s="785"/>
      <c r="AH55" s="785"/>
      <c r="AI55" s="785"/>
      <c r="AJ55" s="785"/>
      <c r="AK55" s="785"/>
      <c r="AL55" s="785"/>
      <c r="AM55" s="785"/>
      <c r="AN55" s="785"/>
      <c r="AO55" s="785"/>
      <c r="AP55" s="785"/>
      <c r="AQ55" s="785"/>
      <c r="AR55" s="785"/>
      <c r="AS55" s="785"/>
      <c r="AT55" s="785"/>
      <c r="AU55" s="785"/>
      <c r="AV55" s="785"/>
      <c r="AW55" s="785"/>
      <c r="AX55" s="785"/>
      <c r="AY55" s="785"/>
      <c r="AZ55" s="785"/>
      <c r="BA55" s="785"/>
      <c r="BB55" s="785"/>
      <c r="BC55" s="785"/>
      <c r="BD55" s="785"/>
      <c r="BE55" s="785"/>
      <c r="BF55" s="785"/>
      <c r="BG55" s="785"/>
      <c r="BH55" s="785"/>
      <c r="BI55" s="785"/>
      <c r="BJ55" s="785"/>
      <c r="BK55" s="786"/>
      <c r="BL55" s="786"/>
      <c r="BM55" s="785"/>
      <c r="BN55" s="785"/>
      <c r="BO55" s="787"/>
      <c r="BP55" s="787"/>
      <c r="BQ55" s="785"/>
      <c r="BR55" s="787"/>
      <c r="BS55" s="787"/>
      <c r="BT55" s="740"/>
      <c r="BU55" s="740"/>
      <c r="BV55" s="740"/>
      <c r="CB55" s="83"/>
      <c r="DF55" s="740"/>
      <c r="DH55" s="740"/>
      <c r="DI55" s="740"/>
      <c r="DJ55" s="740"/>
      <c r="DK55" s="740"/>
      <c r="DL55" s="740"/>
      <c r="DM55" s="740"/>
      <c r="DN55" s="740"/>
      <c r="DO55" s="740"/>
      <c r="DP55" s="740"/>
      <c r="DQ55" s="740"/>
      <c r="DR55" s="740"/>
      <c r="DS55" s="740"/>
      <c r="DT55" s="740"/>
      <c r="DU55" s="740"/>
      <c r="DV55" s="729"/>
      <c r="DW55" s="740"/>
      <c r="DX55" s="788"/>
      <c r="DY55" s="788"/>
      <c r="DZ55" s="788"/>
      <c r="EA55" s="788"/>
      <c r="EB55" s="789"/>
      <c r="EC55" s="732"/>
      <c r="ED55" s="732"/>
    </row>
    <row r="56" spans="5:134" s="784" customFormat="1">
      <c r="E56" s="740"/>
      <c r="F56" s="740"/>
      <c r="G56" s="740"/>
      <c r="H56" s="740"/>
      <c r="L56" s="740"/>
      <c r="M56" s="740"/>
      <c r="N56" s="740"/>
      <c r="O56" s="740"/>
      <c r="P56" s="740"/>
      <c r="AE56" s="785"/>
      <c r="AF56" s="785"/>
      <c r="AG56" s="785"/>
      <c r="AH56" s="785"/>
      <c r="AI56" s="785"/>
      <c r="AJ56" s="785"/>
      <c r="AK56" s="785"/>
      <c r="AL56" s="785"/>
      <c r="AM56" s="785"/>
      <c r="AN56" s="785"/>
      <c r="AO56" s="785"/>
      <c r="AP56" s="785"/>
      <c r="AQ56" s="785"/>
      <c r="AR56" s="785"/>
      <c r="AS56" s="785"/>
      <c r="AT56" s="785"/>
      <c r="AU56" s="785"/>
      <c r="AV56" s="785"/>
      <c r="AW56" s="785"/>
      <c r="AX56" s="785"/>
      <c r="AY56" s="785"/>
      <c r="AZ56" s="785"/>
      <c r="BA56" s="785"/>
      <c r="BB56" s="785"/>
      <c r="BC56" s="785"/>
      <c r="BD56" s="785"/>
      <c r="BE56" s="785"/>
      <c r="BF56" s="785"/>
      <c r="BG56" s="785"/>
      <c r="BH56" s="785"/>
      <c r="BI56" s="785"/>
      <c r="BJ56" s="785"/>
      <c r="BK56" s="786"/>
      <c r="BL56" s="786"/>
      <c r="BM56" s="785"/>
      <c r="BN56" s="785"/>
      <c r="BO56" s="787"/>
      <c r="BP56" s="787"/>
      <c r="BQ56" s="785"/>
      <c r="BR56" s="787"/>
      <c r="BS56" s="787"/>
      <c r="BT56" s="740"/>
      <c r="BU56" s="740"/>
      <c r="BV56" s="740"/>
      <c r="CB56" s="83"/>
      <c r="DF56" s="740"/>
      <c r="DH56" s="740"/>
      <c r="DI56" s="740"/>
      <c r="DJ56" s="740"/>
      <c r="DK56" s="740"/>
      <c r="DL56" s="740"/>
      <c r="DM56" s="740"/>
      <c r="DN56" s="740"/>
      <c r="DO56" s="740"/>
      <c r="DP56" s="740"/>
      <c r="DQ56" s="740"/>
      <c r="DR56" s="740"/>
      <c r="DS56" s="740"/>
      <c r="DT56" s="740"/>
      <c r="DU56" s="740"/>
      <c r="DV56" s="729"/>
      <c r="DW56" s="740"/>
      <c r="DX56" s="788"/>
      <c r="DY56" s="788"/>
      <c r="DZ56" s="788"/>
      <c r="EA56" s="788"/>
      <c r="EB56" s="789"/>
      <c r="EC56" s="732"/>
      <c r="ED56" s="732"/>
    </row>
    <row r="57" spans="5:134" s="784" customFormat="1">
      <c r="E57" s="740"/>
      <c r="F57" s="740"/>
      <c r="G57" s="740"/>
      <c r="H57" s="740"/>
      <c r="L57" s="740"/>
      <c r="M57" s="740"/>
      <c r="N57" s="740"/>
      <c r="O57" s="740"/>
      <c r="P57" s="740"/>
      <c r="AE57" s="785"/>
      <c r="AF57" s="785"/>
      <c r="AG57" s="785"/>
      <c r="AH57" s="785"/>
      <c r="AI57" s="785"/>
      <c r="AJ57" s="785"/>
      <c r="AK57" s="785"/>
      <c r="AL57" s="785"/>
      <c r="AM57" s="785"/>
      <c r="AN57" s="785"/>
      <c r="AO57" s="785"/>
      <c r="AP57" s="785"/>
      <c r="AQ57" s="785"/>
      <c r="AR57" s="785"/>
      <c r="AS57" s="785"/>
      <c r="AT57" s="785"/>
      <c r="AU57" s="785"/>
      <c r="AV57" s="785"/>
      <c r="AW57" s="785"/>
      <c r="AX57" s="785"/>
      <c r="AY57" s="785"/>
      <c r="AZ57" s="785"/>
      <c r="BA57" s="785"/>
      <c r="BB57" s="785"/>
      <c r="BC57" s="785"/>
      <c r="BD57" s="785"/>
      <c r="BE57" s="785"/>
      <c r="BF57" s="785"/>
      <c r="BG57" s="785"/>
      <c r="BH57" s="785"/>
      <c r="BI57" s="785"/>
      <c r="BJ57" s="785"/>
      <c r="BK57" s="786"/>
      <c r="BL57" s="786"/>
      <c r="BM57" s="785"/>
      <c r="BN57" s="785"/>
      <c r="BO57" s="787"/>
      <c r="BP57" s="787"/>
      <c r="BQ57" s="785"/>
      <c r="BR57" s="787"/>
      <c r="BS57" s="787"/>
      <c r="BT57" s="740"/>
      <c r="BU57" s="740"/>
      <c r="BV57" s="740"/>
      <c r="CB57" s="83"/>
      <c r="DF57" s="740"/>
      <c r="DH57" s="740"/>
      <c r="DI57" s="740"/>
      <c r="DJ57" s="740"/>
      <c r="DK57" s="740"/>
      <c r="DL57" s="740"/>
      <c r="DM57" s="740"/>
      <c r="DN57" s="740"/>
      <c r="DO57" s="740"/>
      <c r="DP57" s="740"/>
      <c r="DQ57" s="740"/>
      <c r="DR57" s="740"/>
      <c r="DS57" s="740"/>
      <c r="DT57" s="740"/>
      <c r="DU57" s="740"/>
      <c r="DV57" s="729"/>
      <c r="DW57" s="740"/>
      <c r="DX57" s="788"/>
      <c r="DY57" s="788"/>
      <c r="DZ57" s="788"/>
      <c r="EA57" s="788"/>
      <c r="EB57" s="789"/>
      <c r="EC57" s="732"/>
      <c r="ED57" s="732"/>
    </row>
    <row r="58" spans="5:134" s="784" customFormat="1">
      <c r="E58" s="740"/>
      <c r="F58" s="740"/>
      <c r="G58" s="740"/>
      <c r="H58" s="740"/>
      <c r="L58" s="740"/>
      <c r="M58" s="740"/>
      <c r="N58" s="740"/>
      <c r="O58" s="740"/>
      <c r="P58" s="740"/>
      <c r="AE58" s="785"/>
      <c r="AF58" s="785"/>
      <c r="AG58" s="785"/>
      <c r="AH58" s="785"/>
      <c r="AI58" s="785"/>
      <c r="AJ58" s="785"/>
      <c r="AK58" s="785"/>
      <c r="AL58" s="785"/>
      <c r="AM58" s="785"/>
      <c r="AN58" s="785"/>
      <c r="AO58" s="785"/>
      <c r="AP58" s="785"/>
      <c r="AQ58" s="785"/>
      <c r="AR58" s="785"/>
      <c r="AS58" s="785"/>
      <c r="AT58" s="785"/>
      <c r="AU58" s="785"/>
      <c r="AV58" s="785"/>
      <c r="AW58" s="785"/>
      <c r="AX58" s="785"/>
      <c r="AY58" s="785"/>
      <c r="AZ58" s="785"/>
      <c r="BA58" s="785"/>
      <c r="BB58" s="785"/>
      <c r="BC58" s="785"/>
      <c r="BD58" s="785"/>
      <c r="BE58" s="785"/>
      <c r="BF58" s="785"/>
      <c r="BG58" s="785"/>
      <c r="BH58" s="785"/>
      <c r="BI58" s="785"/>
      <c r="BJ58" s="785"/>
      <c r="BK58" s="786"/>
      <c r="BL58" s="786"/>
      <c r="BM58" s="785"/>
      <c r="BN58" s="785"/>
      <c r="BO58" s="787"/>
      <c r="BP58" s="787"/>
      <c r="BQ58" s="785"/>
      <c r="BR58" s="787"/>
      <c r="BS58" s="787"/>
      <c r="BT58" s="740"/>
      <c r="BU58" s="740"/>
      <c r="BV58" s="740"/>
      <c r="CB58" s="83"/>
      <c r="DF58" s="740"/>
      <c r="DH58" s="740"/>
      <c r="DI58" s="740"/>
      <c r="DJ58" s="740"/>
      <c r="DK58" s="740"/>
      <c r="DL58" s="740"/>
      <c r="DM58" s="740"/>
      <c r="DN58" s="740"/>
      <c r="DO58" s="740"/>
      <c r="DP58" s="740"/>
      <c r="DQ58" s="740"/>
      <c r="DR58" s="740"/>
      <c r="DS58" s="740"/>
      <c r="DT58" s="740"/>
      <c r="DU58" s="740"/>
      <c r="DV58" s="729"/>
      <c r="DW58" s="740"/>
      <c r="DX58" s="788"/>
      <c r="DY58" s="788"/>
      <c r="DZ58" s="788"/>
      <c r="EA58" s="788"/>
      <c r="EB58" s="789"/>
      <c r="EC58" s="732"/>
      <c r="ED58" s="732"/>
    </row>
    <row r="59" spans="5:134" s="784" customFormat="1">
      <c r="E59" s="740"/>
      <c r="F59" s="740"/>
      <c r="G59" s="740"/>
      <c r="H59" s="740"/>
      <c r="L59" s="740"/>
      <c r="M59" s="740"/>
      <c r="N59" s="740"/>
      <c r="O59" s="740"/>
      <c r="P59" s="740"/>
      <c r="AE59" s="785"/>
      <c r="AF59" s="785"/>
      <c r="AG59" s="785"/>
      <c r="AH59" s="785"/>
      <c r="AI59" s="785"/>
      <c r="AJ59" s="785"/>
      <c r="AK59" s="785"/>
      <c r="AL59" s="785"/>
      <c r="AM59" s="785"/>
      <c r="AN59" s="785"/>
      <c r="AO59" s="785"/>
      <c r="AP59" s="785"/>
      <c r="AQ59" s="785"/>
      <c r="AR59" s="785"/>
      <c r="AS59" s="785"/>
      <c r="AT59" s="785"/>
      <c r="AU59" s="785"/>
      <c r="AV59" s="785"/>
      <c r="AW59" s="785"/>
      <c r="AX59" s="785"/>
      <c r="AY59" s="785"/>
      <c r="AZ59" s="785"/>
      <c r="BA59" s="785"/>
      <c r="BB59" s="785"/>
      <c r="BC59" s="785"/>
      <c r="BD59" s="785"/>
      <c r="BE59" s="785"/>
      <c r="BF59" s="785"/>
      <c r="BG59" s="785"/>
      <c r="BH59" s="785"/>
      <c r="BI59" s="785"/>
      <c r="BJ59" s="785"/>
      <c r="BK59" s="786"/>
      <c r="BL59" s="786"/>
      <c r="BM59" s="785"/>
      <c r="BN59" s="785"/>
      <c r="BO59" s="787"/>
      <c r="BP59" s="787"/>
      <c r="BQ59" s="785"/>
      <c r="BR59" s="787"/>
      <c r="BS59" s="787"/>
      <c r="BT59" s="740"/>
      <c r="BU59" s="740"/>
      <c r="BV59" s="740"/>
      <c r="CB59" s="83"/>
      <c r="DF59" s="740"/>
      <c r="DH59" s="740"/>
      <c r="DI59" s="740"/>
      <c r="DJ59" s="740"/>
      <c r="DK59" s="740"/>
      <c r="DL59" s="740"/>
      <c r="DM59" s="740"/>
      <c r="DN59" s="740"/>
      <c r="DO59" s="740"/>
      <c r="DP59" s="740"/>
      <c r="DQ59" s="740"/>
      <c r="DR59" s="740"/>
      <c r="DS59" s="740"/>
      <c r="DT59" s="740"/>
      <c r="DU59" s="740"/>
      <c r="DV59" s="729"/>
      <c r="DW59" s="740"/>
      <c r="DX59" s="788"/>
      <c r="DY59" s="788"/>
      <c r="DZ59" s="788"/>
      <c r="EA59" s="788"/>
      <c r="EB59" s="789"/>
      <c r="EC59" s="732"/>
      <c r="ED59" s="732"/>
    </row>
    <row r="60" spans="5:134" s="784" customFormat="1">
      <c r="E60" s="740"/>
      <c r="F60" s="740"/>
      <c r="G60" s="740"/>
      <c r="H60" s="740"/>
      <c r="L60" s="740"/>
      <c r="M60" s="740"/>
      <c r="N60" s="740"/>
      <c r="O60" s="740"/>
      <c r="P60" s="740"/>
      <c r="AE60" s="785"/>
      <c r="AF60" s="785"/>
      <c r="AG60" s="785"/>
      <c r="AH60" s="785"/>
      <c r="AI60" s="785"/>
      <c r="AJ60" s="785"/>
      <c r="AK60" s="785"/>
      <c r="AL60" s="785"/>
      <c r="AM60" s="785"/>
      <c r="AN60" s="785"/>
      <c r="AO60" s="785"/>
      <c r="AP60" s="785"/>
      <c r="AQ60" s="785"/>
      <c r="AR60" s="785"/>
      <c r="AS60" s="785"/>
      <c r="AT60" s="785"/>
      <c r="AU60" s="785"/>
      <c r="AV60" s="785"/>
      <c r="AW60" s="785"/>
      <c r="AX60" s="785"/>
      <c r="AY60" s="785"/>
      <c r="AZ60" s="785"/>
      <c r="BA60" s="785"/>
      <c r="BB60" s="785"/>
      <c r="BC60" s="785"/>
      <c r="BD60" s="785"/>
      <c r="BE60" s="785"/>
      <c r="BF60" s="785"/>
      <c r="BG60" s="785"/>
      <c r="BH60" s="785"/>
      <c r="BI60" s="785"/>
      <c r="BJ60" s="785"/>
      <c r="BK60" s="786"/>
      <c r="BL60" s="786"/>
      <c r="BM60" s="785"/>
      <c r="BN60" s="785"/>
      <c r="BO60" s="787"/>
      <c r="BP60" s="787"/>
      <c r="BQ60" s="785"/>
      <c r="BR60" s="787"/>
      <c r="BS60" s="787"/>
      <c r="BT60" s="740"/>
      <c r="BU60" s="740"/>
      <c r="BV60" s="740"/>
      <c r="CB60" s="83"/>
      <c r="DF60" s="740"/>
      <c r="DH60" s="740"/>
      <c r="DI60" s="740"/>
      <c r="DJ60" s="740"/>
      <c r="DK60" s="740"/>
      <c r="DL60" s="740"/>
      <c r="DM60" s="740"/>
      <c r="DN60" s="740"/>
      <c r="DO60" s="740"/>
      <c r="DP60" s="740"/>
      <c r="DQ60" s="740"/>
      <c r="DR60" s="740"/>
      <c r="DS60" s="740"/>
      <c r="DT60" s="740"/>
      <c r="DU60" s="740"/>
      <c r="DV60" s="729"/>
      <c r="DW60" s="740"/>
      <c r="DX60" s="788"/>
      <c r="DY60" s="788"/>
      <c r="DZ60" s="788"/>
      <c r="EA60" s="788"/>
      <c r="EB60" s="789"/>
      <c r="EC60" s="732"/>
      <c r="ED60" s="732"/>
    </row>
    <row r="61" spans="5:134" s="784" customFormat="1">
      <c r="E61" s="740"/>
      <c r="F61" s="740"/>
      <c r="G61" s="740"/>
      <c r="H61" s="740"/>
      <c r="L61" s="740"/>
      <c r="M61" s="740"/>
      <c r="N61" s="740"/>
      <c r="O61" s="740"/>
      <c r="P61" s="740"/>
      <c r="AE61" s="785"/>
      <c r="AF61" s="785"/>
      <c r="AG61" s="785"/>
      <c r="AH61" s="785"/>
      <c r="AI61" s="785"/>
      <c r="AJ61" s="785"/>
      <c r="AK61" s="785"/>
      <c r="AL61" s="785"/>
      <c r="AM61" s="785"/>
      <c r="AN61" s="785"/>
      <c r="AO61" s="785"/>
      <c r="AP61" s="785"/>
      <c r="AQ61" s="785"/>
      <c r="AR61" s="785"/>
      <c r="AS61" s="785"/>
      <c r="AT61" s="785"/>
      <c r="AU61" s="785"/>
      <c r="AV61" s="785"/>
      <c r="AW61" s="785"/>
      <c r="AX61" s="785"/>
      <c r="AY61" s="785"/>
      <c r="AZ61" s="785"/>
      <c r="BA61" s="785"/>
      <c r="BB61" s="785"/>
      <c r="BC61" s="785"/>
      <c r="BD61" s="785"/>
      <c r="BE61" s="785"/>
      <c r="BF61" s="785"/>
      <c r="BG61" s="785"/>
      <c r="BH61" s="785"/>
      <c r="BI61" s="785"/>
      <c r="BJ61" s="785"/>
      <c r="BK61" s="786"/>
      <c r="BL61" s="786"/>
      <c r="BM61" s="785"/>
      <c r="BN61" s="785"/>
      <c r="BO61" s="787"/>
      <c r="BP61" s="787"/>
      <c r="BQ61" s="785"/>
      <c r="BR61" s="787"/>
      <c r="BS61" s="787"/>
      <c r="BT61" s="740"/>
      <c r="BU61" s="740"/>
      <c r="BV61" s="740"/>
      <c r="CB61" s="83"/>
      <c r="DF61" s="740"/>
      <c r="DH61" s="740"/>
      <c r="DI61" s="740"/>
      <c r="DJ61" s="740"/>
      <c r="DK61" s="740"/>
      <c r="DL61" s="740"/>
      <c r="DM61" s="740"/>
      <c r="DN61" s="740"/>
      <c r="DO61" s="740"/>
      <c r="DP61" s="740"/>
      <c r="DQ61" s="740"/>
      <c r="DR61" s="740"/>
      <c r="DS61" s="740"/>
      <c r="DT61" s="740"/>
      <c r="DU61" s="740"/>
      <c r="DV61" s="729"/>
      <c r="DW61" s="740"/>
      <c r="DX61" s="788"/>
      <c r="DY61" s="788"/>
      <c r="DZ61" s="788"/>
      <c r="EA61" s="788"/>
      <c r="EB61" s="789"/>
      <c r="EC61" s="732"/>
      <c r="ED61" s="732"/>
    </row>
    <row r="62" spans="5:134" s="784" customFormat="1">
      <c r="E62" s="740"/>
      <c r="F62" s="740"/>
      <c r="G62" s="740"/>
      <c r="H62" s="740"/>
      <c r="L62" s="740"/>
      <c r="M62" s="740"/>
      <c r="N62" s="740"/>
      <c r="O62" s="740"/>
      <c r="P62" s="740"/>
      <c r="AE62" s="785"/>
      <c r="AF62" s="785"/>
      <c r="AG62" s="785"/>
      <c r="AH62" s="785"/>
      <c r="AI62" s="785"/>
      <c r="AJ62" s="785"/>
      <c r="AK62" s="785"/>
      <c r="AL62" s="785"/>
      <c r="AM62" s="785"/>
      <c r="AN62" s="785"/>
      <c r="AO62" s="785"/>
      <c r="AP62" s="785"/>
      <c r="AQ62" s="785"/>
      <c r="AR62" s="785"/>
      <c r="AS62" s="785"/>
      <c r="AT62" s="785"/>
      <c r="AU62" s="785"/>
      <c r="AV62" s="785"/>
      <c r="AW62" s="785"/>
      <c r="AX62" s="785"/>
      <c r="AY62" s="785"/>
      <c r="AZ62" s="785"/>
      <c r="BA62" s="785"/>
      <c r="BB62" s="785"/>
      <c r="BC62" s="785"/>
      <c r="BD62" s="785"/>
      <c r="BE62" s="785"/>
      <c r="BF62" s="785"/>
      <c r="BG62" s="785"/>
      <c r="BH62" s="785"/>
      <c r="BI62" s="785"/>
      <c r="BJ62" s="785"/>
      <c r="BK62" s="786"/>
      <c r="BL62" s="786"/>
      <c r="BM62" s="785"/>
      <c r="BN62" s="785"/>
      <c r="BO62" s="787"/>
      <c r="BP62" s="787"/>
      <c r="BQ62" s="785"/>
      <c r="BR62" s="787"/>
      <c r="BS62" s="787"/>
      <c r="BT62" s="740"/>
      <c r="BU62" s="740"/>
      <c r="BV62" s="740"/>
      <c r="CB62" s="83"/>
      <c r="DF62" s="740"/>
      <c r="DH62" s="740"/>
      <c r="DI62" s="740"/>
      <c r="DJ62" s="740"/>
      <c r="DK62" s="740"/>
      <c r="DL62" s="740"/>
      <c r="DM62" s="740"/>
      <c r="DN62" s="740"/>
      <c r="DO62" s="740"/>
      <c r="DP62" s="740"/>
      <c r="DQ62" s="740"/>
      <c r="DR62" s="740"/>
      <c r="DS62" s="740"/>
      <c r="DT62" s="740"/>
      <c r="DU62" s="740"/>
      <c r="DV62" s="729"/>
      <c r="DW62" s="740"/>
      <c r="DX62" s="788"/>
      <c r="DY62" s="788"/>
      <c r="DZ62" s="788"/>
      <c r="EA62" s="788"/>
      <c r="EB62" s="789"/>
      <c r="EC62" s="732"/>
      <c r="ED62" s="732"/>
    </row>
  </sheetData>
  <phoneticPr fontId="4" type="noConversion"/>
  <pageMargins left="0.78740157480314965" right="0.74803149606299213" top="0.39370078740157483" bottom="0.39370078740157483" header="0" footer="0"/>
  <pageSetup paperSize="8" scale="46" fitToWidth="2"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dimension ref="A2:T93"/>
  <sheetViews>
    <sheetView view="pageBreakPreview" topLeftCell="A72" zoomScale="70" zoomScaleSheetLayoutView="70" workbookViewId="0">
      <selection activeCell="E86" sqref="E86"/>
    </sheetView>
  </sheetViews>
  <sheetFormatPr defaultRowHeight="12.75"/>
  <cols>
    <col min="1" max="1" width="10" style="117" bestFit="1" customWidth="1"/>
    <col min="2" max="2" width="63.85546875" style="117" customWidth="1"/>
    <col min="3" max="3" width="21" style="117" customWidth="1"/>
    <col min="4" max="4" width="17.85546875" style="215" customWidth="1"/>
    <col min="5" max="5" width="15.85546875" style="117" customWidth="1"/>
    <col min="6" max="6" width="15.140625" style="313" customWidth="1"/>
    <col min="7" max="9" width="15.140625" style="117" customWidth="1"/>
    <col min="10" max="10" width="15.140625" style="313" customWidth="1"/>
    <col min="11" max="17" width="15.140625" style="117" customWidth="1"/>
    <col min="18" max="18" width="27.7109375" style="117" customWidth="1"/>
    <col min="19" max="19" width="19.42578125" style="117" customWidth="1"/>
    <col min="20" max="20" width="15.140625" style="117" customWidth="1"/>
    <col min="21" max="16384" width="9.140625" style="117"/>
  </cols>
  <sheetData>
    <row r="2" spans="2:17" ht="18">
      <c r="B2" s="214"/>
      <c r="Q2" s="118"/>
    </row>
    <row r="3" spans="2:17" ht="15.75">
      <c r="B3" s="214"/>
    </row>
    <row r="4" spans="2:17" ht="15.75">
      <c r="B4" s="214"/>
    </row>
    <row r="5" spans="2:17" ht="15.75">
      <c r="B5" s="214"/>
    </row>
    <row r="6" spans="2:17" ht="15.75">
      <c r="B6" s="214"/>
    </row>
    <row r="7" spans="2:17" ht="15.75">
      <c r="B7" s="214"/>
    </row>
    <row r="8" spans="2:17" ht="15.75">
      <c r="B8" s="214"/>
    </row>
    <row r="9" spans="2:17" ht="15.75">
      <c r="B9" s="214"/>
    </row>
    <row r="10" spans="2:17" ht="15.75">
      <c r="B10" s="214"/>
    </row>
    <row r="11" spans="2:17" ht="15.75">
      <c r="B11" s="214"/>
    </row>
    <row r="12" spans="2:17" ht="15.75">
      <c r="B12" s="214"/>
    </row>
    <row r="13" spans="2:17" ht="15.75">
      <c r="B13" s="214"/>
    </row>
    <row r="14" spans="2:17" ht="15.75">
      <c r="B14" s="214"/>
    </row>
    <row r="15" spans="2:17" ht="15.75">
      <c r="B15" s="214"/>
    </row>
    <row r="16" spans="2:17" ht="15.75">
      <c r="B16" s="214"/>
    </row>
    <row r="17" spans="1:20" ht="15.75">
      <c r="B17" s="214"/>
    </row>
    <row r="19" spans="1:20" ht="21" customHeight="1">
      <c r="B19" s="214"/>
    </row>
    <row r="20" spans="1:20" ht="21" customHeight="1"/>
    <row r="21" spans="1:20" ht="29.25" customHeight="1"/>
    <row r="22" spans="1:20" ht="29.25" customHeight="1"/>
    <row r="23" spans="1:20" ht="29.25" customHeight="1"/>
    <row r="24" spans="1:20" ht="45" customHeight="1" thickBot="1">
      <c r="B24" s="119"/>
      <c r="C24" s="119"/>
      <c r="D24" s="216" t="s">
        <v>1363</v>
      </c>
      <c r="E24" s="216"/>
      <c r="F24" s="314"/>
      <c r="G24" s="119"/>
      <c r="H24" s="119"/>
      <c r="I24" s="119"/>
      <c r="J24" s="314"/>
      <c r="K24" s="119"/>
      <c r="L24" s="119"/>
      <c r="M24" s="119"/>
      <c r="N24" s="119"/>
      <c r="O24" s="119"/>
      <c r="P24" s="119"/>
      <c r="Q24" s="119"/>
      <c r="R24" s="119"/>
      <c r="S24" s="119"/>
      <c r="T24" s="119"/>
    </row>
    <row r="25" spans="1:20" s="217" customFormat="1" ht="15" customHeight="1">
      <c r="A25" s="1276" t="s">
        <v>1037</v>
      </c>
      <c r="B25" s="1278" t="s">
        <v>460</v>
      </c>
      <c r="C25" s="1281">
        <v>2011</v>
      </c>
      <c r="D25" s="1282"/>
      <c r="E25" s="1282"/>
      <c r="F25" s="1282"/>
      <c r="G25" s="1282"/>
      <c r="H25" s="1282"/>
      <c r="I25" s="1282"/>
      <c r="J25" s="1282"/>
      <c r="K25" s="1282"/>
      <c r="L25" s="1282"/>
      <c r="M25" s="1282"/>
      <c r="N25" s="1282"/>
      <c r="O25" s="1282"/>
      <c r="P25" s="1282"/>
      <c r="Q25" s="1282"/>
      <c r="R25" s="1282"/>
      <c r="S25" s="1282"/>
      <c r="T25" s="1283"/>
    </row>
    <row r="26" spans="1:20" ht="15" customHeight="1">
      <c r="A26" s="1277"/>
      <c r="B26" s="1279"/>
      <c r="C26" s="218" t="s">
        <v>884</v>
      </c>
      <c r="D26" s="218" t="s">
        <v>885</v>
      </c>
      <c r="E26" s="1284" t="s">
        <v>886</v>
      </c>
      <c r="F26" s="1285"/>
      <c r="G26" s="1285"/>
      <c r="H26" s="1285"/>
      <c r="I26" s="1285"/>
      <c r="J26" s="1285"/>
      <c r="K26" s="1285"/>
      <c r="L26" s="1285"/>
      <c r="M26" s="1285"/>
      <c r="N26" s="1286"/>
      <c r="O26" s="1287" t="s">
        <v>1163</v>
      </c>
      <c r="P26" s="1287"/>
      <c r="Q26" s="1287"/>
      <c r="R26" s="1287"/>
      <c r="S26" s="1287"/>
      <c r="T26" s="1288"/>
    </row>
    <row r="27" spans="1:20" ht="30.75" customHeight="1">
      <c r="A27" s="1277"/>
      <c r="B27" s="1279"/>
      <c r="C27" s="1289" t="s">
        <v>1168</v>
      </c>
      <c r="D27" s="1241" t="s">
        <v>1169</v>
      </c>
      <c r="E27" s="1241" t="s">
        <v>1170</v>
      </c>
      <c r="F27" s="1274" t="s">
        <v>887</v>
      </c>
      <c r="G27" s="1275"/>
      <c r="H27" s="1274" t="s">
        <v>888</v>
      </c>
      <c r="I27" s="1275"/>
      <c r="J27" s="1274" t="s">
        <v>889</v>
      </c>
      <c r="K27" s="1275"/>
      <c r="L27" s="1274" t="s">
        <v>890</v>
      </c>
      <c r="M27" s="1275"/>
      <c r="N27" s="1241" t="s">
        <v>891</v>
      </c>
      <c r="O27" s="1241" t="s">
        <v>892</v>
      </c>
      <c r="P27" s="1241" t="s">
        <v>563</v>
      </c>
      <c r="Q27" s="1241" t="s">
        <v>893</v>
      </c>
      <c r="R27" s="1241" t="s">
        <v>416</v>
      </c>
      <c r="S27" s="1241" t="s">
        <v>691</v>
      </c>
      <c r="T27" s="1272" t="s">
        <v>1107</v>
      </c>
    </row>
    <row r="28" spans="1:20" ht="56.25" customHeight="1">
      <c r="A28" s="1277"/>
      <c r="B28" s="1280"/>
      <c r="C28" s="1290"/>
      <c r="D28" s="1242"/>
      <c r="E28" s="1242"/>
      <c r="F28" s="315" t="s">
        <v>862</v>
      </c>
      <c r="G28" s="121" t="s">
        <v>1171</v>
      </c>
      <c r="H28" s="120" t="s">
        <v>863</v>
      </c>
      <c r="I28" s="121" t="s">
        <v>1171</v>
      </c>
      <c r="J28" s="315" t="s">
        <v>862</v>
      </c>
      <c r="K28" s="121" t="s">
        <v>1171</v>
      </c>
      <c r="L28" s="120" t="s">
        <v>863</v>
      </c>
      <c r="M28" s="121" t="s">
        <v>1171</v>
      </c>
      <c r="N28" s="1242"/>
      <c r="O28" s="1242"/>
      <c r="P28" s="1242"/>
      <c r="Q28" s="1242"/>
      <c r="R28" s="1242"/>
      <c r="S28" s="1242"/>
      <c r="T28" s="1273"/>
    </row>
    <row r="29" spans="1:20" s="219" customFormat="1" ht="16.5" customHeight="1">
      <c r="A29" s="1021"/>
      <c r="B29" s="147">
        <v>1</v>
      </c>
      <c r="C29" s="122">
        <v>2</v>
      </c>
      <c r="D29" s="122">
        <v>3</v>
      </c>
      <c r="E29" s="122">
        <v>4</v>
      </c>
      <c r="F29" s="316">
        <v>5</v>
      </c>
      <c r="G29" s="122">
        <v>6</v>
      </c>
      <c r="H29" s="122">
        <v>7</v>
      </c>
      <c r="I29" s="122">
        <v>8</v>
      </c>
      <c r="J29" s="316">
        <v>9</v>
      </c>
      <c r="K29" s="122">
        <v>10</v>
      </c>
      <c r="L29" s="122">
        <v>11</v>
      </c>
      <c r="M29" s="122">
        <v>12</v>
      </c>
      <c r="N29" s="122">
        <v>13</v>
      </c>
      <c r="O29" s="122">
        <v>14</v>
      </c>
      <c r="P29" s="122">
        <v>15</v>
      </c>
      <c r="Q29" s="122">
        <v>16</v>
      </c>
      <c r="R29" s="122">
        <v>17</v>
      </c>
      <c r="S29" s="122">
        <v>18</v>
      </c>
      <c r="T29" s="1022">
        <v>19</v>
      </c>
    </row>
    <row r="30" spans="1:20" s="1046" customFormat="1" ht="18">
      <c r="A30" s="1041"/>
      <c r="B30" s="1042" t="s">
        <v>460</v>
      </c>
      <c r="C30" s="1043">
        <f>C31+C51+C52+C53+C54+C55+C56+C57+C58+C59+C62+C63+C64+C65</f>
        <v>9492070.5892454367</v>
      </c>
      <c r="D30" s="1043">
        <f t="shared" ref="D30:T30" si="0">D31+D51+D52+D53+D54+D55+D56+D57+D58+D59+D62+D63+D64+D65</f>
        <v>9162124.1166088358</v>
      </c>
      <c r="E30" s="1043">
        <f t="shared" si="0"/>
        <v>8423446.9900292028</v>
      </c>
      <c r="F30" s="1044">
        <f t="shared" si="0"/>
        <v>555</v>
      </c>
      <c r="G30" s="1043">
        <f t="shared" si="0"/>
        <v>3472075.4782764395</v>
      </c>
      <c r="H30" s="1044">
        <f t="shared" si="0"/>
        <v>171.01499999999999</v>
      </c>
      <c r="I30" s="1043">
        <f t="shared" si="0"/>
        <v>4263066.00039683</v>
      </c>
      <c r="J30" s="1044">
        <f t="shared" si="0"/>
        <v>8.173</v>
      </c>
      <c r="K30" s="1043">
        <f t="shared" si="0"/>
        <v>360228.05728813558</v>
      </c>
      <c r="L30" s="1044">
        <f t="shared" si="0"/>
        <v>131.25900000000001</v>
      </c>
      <c r="M30" s="1043">
        <f t="shared" si="0"/>
        <v>328077.45406779664</v>
      </c>
      <c r="N30" s="1043">
        <f t="shared" si="0"/>
        <v>0</v>
      </c>
      <c r="O30" s="1043">
        <f t="shared" si="0"/>
        <v>1627974.504079096</v>
      </c>
      <c r="P30" s="1043">
        <f t="shared" si="0"/>
        <v>5679795.8962984951</v>
      </c>
      <c r="Q30" s="1043">
        <f t="shared" si="0"/>
        <v>1463872.7162312418</v>
      </c>
      <c r="R30" s="1043">
        <f t="shared" si="0"/>
        <v>147000</v>
      </c>
      <c r="S30" s="1043">
        <f t="shared" si="0"/>
        <v>243481</v>
      </c>
      <c r="T30" s="1045">
        <f t="shared" si="0"/>
        <v>0</v>
      </c>
    </row>
    <row r="31" spans="1:20" s="306" customFormat="1" ht="15" customHeight="1">
      <c r="A31" s="1023" t="s">
        <v>783</v>
      </c>
      <c r="B31" s="307" t="s">
        <v>1041</v>
      </c>
      <c r="C31" s="309">
        <f>C32+C44</f>
        <v>7344382.2828454375</v>
      </c>
      <c r="D31" s="309">
        <f t="shared" ref="D31:T31" si="1">D32+D44</f>
        <v>7565576.4543524273</v>
      </c>
      <c r="E31" s="309">
        <f t="shared" si="1"/>
        <v>2889588.0906380666</v>
      </c>
      <c r="F31" s="317">
        <f t="shared" si="1"/>
        <v>155</v>
      </c>
      <c r="G31" s="309">
        <f t="shared" si="1"/>
        <v>972626.42827643966</v>
      </c>
      <c r="H31" s="317">
        <f t="shared" si="1"/>
        <v>94.57</v>
      </c>
      <c r="I31" s="309">
        <f t="shared" si="1"/>
        <v>1528676.6182938304</v>
      </c>
      <c r="J31" s="317">
        <f t="shared" si="1"/>
        <v>6.173</v>
      </c>
      <c r="K31" s="309">
        <f t="shared" si="1"/>
        <v>60207.59</v>
      </c>
      <c r="L31" s="317">
        <f t="shared" si="1"/>
        <v>131.25900000000001</v>
      </c>
      <c r="M31" s="309">
        <f t="shared" si="1"/>
        <v>328077.45406779664</v>
      </c>
      <c r="N31" s="309">
        <f t="shared" si="1"/>
        <v>0</v>
      </c>
      <c r="O31" s="309">
        <f t="shared" si="1"/>
        <v>1389798.4867909604</v>
      </c>
      <c r="P31" s="309">
        <f t="shared" si="1"/>
        <v>5019575.1948895445</v>
      </c>
      <c r="Q31" s="309">
        <f t="shared" si="1"/>
        <v>1012902.7726719199</v>
      </c>
      <c r="R31" s="309">
        <f t="shared" si="1"/>
        <v>0</v>
      </c>
      <c r="S31" s="309">
        <f t="shared" si="1"/>
        <v>143300</v>
      </c>
      <c r="T31" s="1024">
        <f t="shared" si="1"/>
        <v>0</v>
      </c>
    </row>
    <row r="32" spans="1:20" s="306" customFormat="1" ht="15.75">
      <c r="A32" s="1023" t="s">
        <v>971</v>
      </c>
      <c r="B32" s="308" t="s">
        <v>1088</v>
      </c>
      <c r="C32" s="309">
        <f>SUM(C33:C43)</f>
        <v>1912196.7111661991</v>
      </c>
      <c r="D32" s="309">
        <f t="shared" ref="D32:T32" si="2">SUM(D33:D43)</f>
        <v>1444265.0094628802</v>
      </c>
      <c r="E32" s="309">
        <f t="shared" si="2"/>
        <v>1032834.0182764396</v>
      </c>
      <c r="F32" s="317">
        <f t="shared" si="2"/>
        <v>155</v>
      </c>
      <c r="G32" s="309">
        <f t="shared" si="2"/>
        <v>972626.42827643966</v>
      </c>
      <c r="H32" s="317">
        <f t="shared" si="2"/>
        <v>0</v>
      </c>
      <c r="I32" s="309">
        <f t="shared" si="2"/>
        <v>0</v>
      </c>
      <c r="J32" s="317">
        <f t="shared" si="2"/>
        <v>0</v>
      </c>
      <c r="K32" s="309">
        <f t="shared" si="2"/>
        <v>60207.59</v>
      </c>
      <c r="L32" s="317">
        <f t="shared" si="2"/>
        <v>0</v>
      </c>
      <c r="M32" s="309">
        <f t="shared" si="2"/>
        <v>0</v>
      </c>
      <c r="N32" s="309">
        <f t="shared" si="2"/>
        <v>0</v>
      </c>
      <c r="O32" s="309">
        <f t="shared" si="2"/>
        <v>288062.23679096036</v>
      </c>
      <c r="P32" s="309">
        <f t="shared" si="2"/>
        <v>0</v>
      </c>
      <c r="Q32" s="309">
        <f t="shared" si="2"/>
        <v>1012902.7726719199</v>
      </c>
      <c r="R32" s="309">
        <f t="shared" si="2"/>
        <v>0</v>
      </c>
      <c r="S32" s="309">
        <f t="shared" si="2"/>
        <v>143300</v>
      </c>
      <c r="T32" s="1024">
        <f t="shared" si="2"/>
        <v>0</v>
      </c>
    </row>
    <row r="33" spans="1:20" ht="15" customHeight="1">
      <c r="A33" s="1025" t="s">
        <v>973</v>
      </c>
      <c r="B33" s="152" t="s">
        <v>1071</v>
      </c>
      <c r="C33" s="310">
        <f>SUMIF(Объекты!$GP$13:$GP$293,$A$33,Объекты!$DF$13:$DF$293)</f>
        <v>0</v>
      </c>
      <c r="D33" s="310">
        <f>SUMIF(Объекты!$GP$13:$GP$293,$A$33,Объекты!$CQ$13:$CQ$293)</f>
        <v>0</v>
      </c>
      <c r="E33" s="220">
        <f>G33+I33+K33+M33</f>
        <v>0</v>
      </c>
      <c r="F33" s="318">
        <f>SUMIF(Объекты!$GP$13:$GP$293,A33,Объекты!$HA$13:$HA$293)</f>
        <v>0</v>
      </c>
      <c r="G33" s="310">
        <f>SUMIF(Объекты!$GP$13:$GP$293,A33,Объекты!$HB$13:$HB$293)</f>
        <v>0</v>
      </c>
      <c r="H33" s="318">
        <f>SUMIF(Объекты!$GP$13:$GP$293,A33,Объекты!$HC$13:$HC$293)</f>
        <v>0</v>
      </c>
      <c r="I33" s="310">
        <f>SUMIF(Объекты!$GP$13:$GP$293,A33,Объекты!$HD$13:$HD$293)</f>
        <v>0</v>
      </c>
      <c r="J33" s="318">
        <f>SUMIF(Объекты!$GP$13:$GP$293,A33,Объекты!$HE$13:$HE$293)</f>
        <v>0</v>
      </c>
      <c r="K33" s="310">
        <f>SUMIF(Объекты!$GP$13:$GP$293,A33,Объекты!$HF$13:$HF$293)</f>
        <v>0</v>
      </c>
      <c r="L33" s="318">
        <f>SUMIF(Объекты!$GP$13:$GP$293,A33,Объекты!$HG$13:$HG$293)</f>
        <v>0</v>
      </c>
      <c r="M33" s="310">
        <f>SUMIF(Объекты!$GP$13:$GP$293,A33,Объекты!$HH$13:$HH$293)</f>
        <v>0</v>
      </c>
      <c r="N33" s="220"/>
      <c r="O33" s="310">
        <f>SUMIF(Объекты!$GP$13:$GP$293,$A$33,Объекты!$EX$13:$EX$293)</f>
        <v>0</v>
      </c>
      <c r="P33" s="310">
        <f>SUMIF(Объекты!$GP$13:$GP$293,$A$33,Объекты!$FA$13:$FA$293)</f>
        <v>0</v>
      </c>
      <c r="Q33" s="310">
        <f>SUMIF(Объекты!$GP$13:$GP$293,$A$33,Объекты!$FD$13:$FD$293)</f>
        <v>0</v>
      </c>
      <c r="R33" s="310">
        <f>SUMIF(Объекты!$GP$13:$GP$293,$A$33,Объекты!$FB$13:$FB$293)</f>
        <v>0</v>
      </c>
      <c r="S33" s="310">
        <f>SUMIF(Объекты!$GP$13:$GP$293,$A$33,Объекты!$FF$13:$FF$293)</f>
        <v>0</v>
      </c>
      <c r="T33" s="1026"/>
    </row>
    <row r="34" spans="1:20" ht="15">
      <c r="A34" s="1025" t="s">
        <v>975</v>
      </c>
      <c r="B34" s="152" t="s">
        <v>1072</v>
      </c>
      <c r="C34" s="310">
        <f>SUMIF(Объекты!$GP$13:$GP$293,$A$34,Объекты!$DF$13:$DF$293)</f>
        <v>0</v>
      </c>
      <c r="D34" s="310">
        <f>SUMIF(Объекты!$GP$13:$GP$293,$A$34,Объекты!$CQ$13:$CQ$293)</f>
        <v>0</v>
      </c>
      <c r="E34" s="220">
        <f t="shared" ref="E34:E65" si="3">G34+I34+K34+M34</f>
        <v>0</v>
      </c>
      <c r="F34" s="318">
        <f>SUMIF(Объекты!$GP$13:$GP$293,A34,Объекты!$HA$13:$HA$293)</f>
        <v>0</v>
      </c>
      <c r="G34" s="310">
        <f>SUMIF(Объекты!$GP$13:$GP$293,A34,Объекты!$HB$13:$HB$293)</f>
        <v>0</v>
      </c>
      <c r="H34" s="318">
        <f>SUMIF(Объекты!$GP$13:$GP$293,A34,Объекты!$HC$13:$HC$293)</f>
        <v>0</v>
      </c>
      <c r="I34" s="310">
        <f>SUMIF(Объекты!$GP$13:$GP$293,A34,Объекты!$HD$13:$HD$293)</f>
        <v>0</v>
      </c>
      <c r="J34" s="318">
        <f>SUMIF(Объекты!$GP$13:$GP$293,A34,Объекты!$HE$13:$HE$293)</f>
        <v>0</v>
      </c>
      <c r="K34" s="310">
        <f>SUMIF(Объекты!$GP$13:$GP$293,A34,Объекты!$HF$13:$HF$293)</f>
        <v>0</v>
      </c>
      <c r="L34" s="318">
        <f>SUMIF(Объекты!$GP$13:$GP$293,A34,Объекты!$HG$13:$HG$293)</f>
        <v>0</v>
      </c>
      <c r="M34" s="310">
        <f>SUMIF(Объекты!$GP$13:$GP$293,A34,Объекты!$HH$13:$HH$293)</f>
        <v>0</v>
      </c>
      <c r="N34" s="220"/>
      <c r="O34" s="310">
        <f>SUMIF(Объекты!$GP$13:$GP$293,$A$34,Объекты!$EX$13:$EX$293)</f>
        <v>0</v>
      </c>
      <c r="P34" s="310">
        <f>SUMIF(Объекты!$GP$13:$GP$293,$A$34,Объекты!$FA$13:$FA$293)</f>
        <v>0</v>
      </c>
      <c r="Q34" s="310">
        <f>SUMIF(Объекты!$GP$13:$GP$293,$A$34,Объекты!$FD$13:$FD$293)</f>
        <v>0</v>
      </c>
      <c r="R34" s="310">
        <f>SUMIF(Объекты!$GP$13:$GP$293,$A$34,Объекты!$FB$13:$FB$293)</f>
        <v>0</v>
      </c>
      <c r="S34" s="310">
        <f>SUMIF(Объекты!$GP$13:$GP$293,$A$34,Объекты!$FF$13:$FF$293)</f>
        <v>0</v>
      </c>
      <c r="T34" s="1026"/>
    </row>
    <row r="35" spans="1:20" ht="15">
      <c r="A35" s="1027" t="s">
        <v>1042</v>
      </c>
      <c r="B35" s="152" t="s">
        <v>1052</v>
      </c>
      <c r="C35" s="310">
        <f>SUMIF(Объекты!$GP$13:$GP$293,$A$35,Объекты!$DF$13:$DF$293)</f>
        <v>0</v>
      </c>
      <c r="D35" s="310">
        <f>SUMIF(Объекты!$GP$13:$GP$293,$A$35,Объекты!$CQ$13:$CQ$293)</f>
        <v>0</v>
      </c>
      <c r="E35" s="220">
        <f t="shared" si="3"/>
        <v>0</v>
      </c>
      <c r="F35" s="318">
        <f>SUMIF(Объекты!$GP$13:$GP$293,A35,Объекты!$HA$13:$HA$293)</f>
        <v>0</v>
      </c>
      <c r="G35" s="310">
        <f>SUMIF(Объекты!$GP$13:$GP$293,A35,Объекты!$HB$13:$HB$293)</f>
        <v>0</v>
      </c>
      <c r="H35" s="318">
        <f>SUMIF(Объекты!$GP$13:$GP$293,A35,Объекты!$HC$13:$HC$293)</f>
        <v>0</v>
      </c>
      <c r="I35" s="310">
        <f>SUMIF(Объекты!$GP$13:$GP$293,A35,Объекты!$HD$13:$HD$293)</f>
        <v>0</v>
      </c>
      <c r="J35" s="318">
        <f>SUMIF(Объекты!$GP$13:$GP$293,A35,Объекты!$HE$13:$HE$293)</f>
        <v>0</v>
      </c>
      <c r="K35" s="310">
        <f>SUMIF(Объекты!$GP$13:$GP$293,A35,Объекты!$HF$13:$HF$293)</f>
        <v>0</v>
      </c>
      <c r="L35" s="318">
        <f>SUMIF(Объекты!$GP$13:$GP$293,A35,Объекты!$HG$13:$HG$293)</f>
        <v>0</v>
      </c>
      <c r="M35" s="310">
        <f>SUMIF(Объекты!$GP$13:$GP$293,A35,Объекты!$HH$13:$HH$293)</f>
        <v>0</v>
      </c>
      <c r="N35" s="220"/>
      <c r="O35" s="310">
        <f>SUMIF(Объекты!$GP$13:$GP$293,$A$35,Объекты!$EX$13:$EX$293)</f>
        <v>0</v>
      </c>
      <c r="P35" s="310">
        <f>SUMIF(Объекты!$GP$13:$GP$293,$A$35,Объекты!$FA$13:$FA$293)</f>
        <v>0</v>
      </c>
      <c r="Q35" s="310">
        <f>SUMIF(Объекты!$GP$13:$GP$293,$A$35,Объекты!$FD$13:$FD$293)</f>
        <v>0</v>
      </c>
      <c r="R35" s="310">
        <f>SUMIF(Объекты!$GP$13:$GP$293,$A$35,Объекты!$FB$13:$FB$293)</f>
        <v>0</v>
      </c>
      <c r="S35" s="310">
        <f>SUMIF(Объекты!$GP$13:$GP$293,$A$35,Объекты!$FF$13:$FF$293)</f>
        <v>0</v>
      </c>
      <c r="T35" s="1026"/>
    </row>
    <row r="36" spans="1:20" ht="15" customHeight="1">
      <c r="A36" s="1027" t="s">
        <v>1043</v>
      </c>
      <c r="B36" s="152" t="s">
        <v>1053</v>
      </c>
      <c r="C36" s="310">
        <f>SUMIF(Объекты!$GP$13:$GP$293,$A$36,Объекты!$DF$13:$DF$293)</f>
        <v>0</v>
      </c>
      <c r="D36" s="310">
        <f>SUMIF(Объекты!$GP$13:$GP$293,$A$36,Объекты!$CQ$13:$CQ$293)</f>
        <v>0</v>
      </c>
      <c r="E36" s="220">
        <f t="shared" si="3"/>
        <v>0</v>
      </c>
      <c r="F36" s="318">
        <f>SUMIF(Объекты!$GP$13:$GP$293,A36,Объекты!$HA$13:$HA$293)</f>
        <v>0</v>
      </c>
      <c r="G36" s="310">
        <f>SUMIF(Объекты!$GP$13:$GP$293,A36,Объекты!$HB$13:$HB$293)</f>
        <v>0</v>
      </c>
      <c r="H36" s="318">
        <f>SUMIF(Объекты!$GP$13:$GP$293,A36,Объекты!$HC$13:$HC$293)</f>
        <v>0</v>
      </c>
      <c r="I36" s="310">
        <f>SUMIF(Объекты!$GP$13:$GP$293,A36,Объекты!$HD$13:$HD$293)</f>
        <v>0</v>
      </c>
      <c r="J36" s="318">
        <f>SUMIF(Объекты!$GP$13:$GP$293,A36,Объекты!$HE$13:$HE$293)</f>
        <v>0</v>
      </c>
      <c r="K36" s="310">
        <f>SUMIF(Объекты!$GP$13:$GP$293,A36,Объекты!$HF$13:$HF$293)</f>
        <v>0</v>
      </c>
      <c r="L36" s="318">
        <f>SUMIF(Объекты!$GP$13:$GP$293,A36,Объекты!$HG$13:$HG$293)</f>
        <v>0</v>
      </c>
      <c r="M36" s="310">
        <f>SUMIF(Объекты!$GP$13:$GP$293,A36,Объекты!$HH$13:$HH$293)</f>
        <v>0</v>
      </c>
      <c r="N36" s="220"/>
      <c r="O36" s="310">
        <f>SUMIF(Объекты!$GP$13:$GP$293,$A$36,Объекты!$EX$13:$EX$293)</f>
        <v>0</v>
      </c>
      <c r="P36" s="310">
        <f>SUMIF(Объекты!$GP$13:$GP$293,$A$36,Объекты!$FA$13:$FA$293)</f>
        <v>0</v>
      </c>
      <c r="Q36" s="310">
        <f>SUMIF(Объекты!$GP$13:$GP$293,$A$36,Объекты!$FD$13:$FD$293)</f>
        <v>0</v>
      </c>
      <c r="R36" s="310">
        <f>SUMIF(Объекты!$GP$13:$GP$293,$A$36,Объекты!$FB$13:$FB$293)</f>
        <v>0</v>
      </c>
      <c r="S36" s="310">
        <f>SUMIF(Объекты!$GP$13:$GP$293,$A$36,Объекты!$FF$13:$FF$293)</f>
        <v>0</v>
      </c>
      <c r="T36" s="1026"/>
    </row>
    <row r="37" spans="1:20" ht="15">
      <c r="A37" s="1027" t="s">
        <v>1044</v>
      </c>
      <c r="B37" s="152" t="s">
        <v>1054</v>
      </c>
      <c r="C37" s="310">
        <f>SUMIF(Объекты!$GP$13:$GP$293,$A$37,Объекты!$DF$13:$DF$293)</f>
        <v>0</v>
      </c>
      <c r="D37" s="310">
        <f>SUMIF(Объекты!$GP$13:$GP$293,$A$37,Объекты!$CQ$13:$CQ$293)</f>
        <v>0</v>
      </c>
      <c r="E37" s="220">
        <f t="shared" si="3"/>
        <v>0</v>
      </c>
      <c r="F37" s="318">
        <f>SUMIF(Объекты!$GP$13:$GP$293,A37,Объекты!$HA$13:$HA$293)</f>
        <v>0</v>
      </c>
      <c r="G37" s="310">
        <f>SUMIF(Объекты!$GP$13:$GP$293,A37,Объекты!$HB$13:$HB$293)</f>
        <v>0</v>
      </c>
      <c r="H37" s="318">
        <f>SUMIF(Объекты!$GP$13:$GP$293,A37,Объекты!$HC$13:$HC$293)</f>
        <v>0</v>
      </c>
      <c r="I37" s="310">
        <f>SUMIF(Объекты!$GP$13:$GP$293,A37,Объекты!$HD$13:$HD$293)</f>
        <v>0</v>
      </c>
      <c r="J37" s="318">
        <f>SUMIF(Объекты!$GP$13:$GP$293,A37,Объекты!$HE$13:$HE$293)</f>
        <v>0</v>
      </c>
      <c r="K37" s="310">
        <f>SUMIF(Объекты!$GP$13:$GP$293,A37,Объекты!$HF$13:$HF$293)</f>
        <v>0</v>
      </c>
      <c r="L37" s="318">
        <f>SUMIF(Объекты!$GP$13:$GP$293,A37,Объекты!$HG$13:$HG$293)</f>
        <v>0</v>
      </c>
      <c r="M37" s="310">
        <f>SUMIF(Объекты!$GP$13:$GP$293,A37,Объекты!$HH$13:$HH$293)</f>
        <v>0</v>
      </c>
      <c r="N37" s="220"/>
      <c r="O37" s="310">
        <f>SUMIF(Объекты!$GP$13:$GP$293,$A$37,Объекты!$EX$13:$EX$293)</f>
        <v>0</v>
      </c>
      <c r="P37" s="310">
        <f>SUMIF(Объекты!$GP$13:$GP$293,$A$37,Объекты!$FA$13:$FA$293)</f>
        <v>0</v>
      </c>
      <c r="Q37" s="310">
        <f>SUMIF(Объекты!$GP$13:$GP$293,$A$37,Объекты!$FD$13:$FD$293)</f>
        <v>0</v>
      </c>
      <c r="R37" s="310">
        <f>SUMIF(Объекты!$GP$13:$GP$293,$A$37,Объекты!$FB$13:$FB$293)</f>
        <v>0</v>
      </c>
      <c r="S37" s="310">
        <f>SUMIF(Объекты!$GP$13:$GP$293,$A$37,Объекты!$FF$13:$FF$293)</f>
        <v>0</v>
      </c>
      <c r="T37" s="1026"/>
    </row>
    <row r="38" spans="1:20" ht="15">
      <c r="A38" s="1027" t="s">
        <v>1045</v>
      </c>
      <c r="B38" s="152" t="s">
        <v>1055</v>
      </c>
      <c r="C38" s="310">
        <f>SUMIF(Объекты!$GP$13:$GP$293,$A$38,Объекты!$DF$13:$DF$293)</f>
        <v>235813.56</v>
      </c>
      <c r="D38" s="310">
        <f>SUMIF(Объекты!$GP$13:$GP$293,$A$38,Объекты!$CQ$13:$CQ$293)</f>
        <v>199842</v>
      </c>
      <c r="E38" s="220">
        <f t="shared" si="3"/>
        <v>201107</v>
      </c>
      <c r="F38" s="318">
        <f>SUMIF(Объекты!$GP$13:$GP$293,A38,Объекты!$HA$13:$HA$293)</f>
        <v>0</v>
      </c>
      <c r="G38" s="310">
        <f>SUMIF(Объекты!$GP$13:$GP$293,A38,Объекты!$HB$13:$HB$293)</f>
        <v>201107</v>
      </c>
      <c r="H38" s="318">
        <f>SUMIF(Объекты!$GP$13:$GP$293,A38,Объекты!$HC$13:$HC$293)</f>
        <v>0</v>
      </c>
      <c r="I38" s="310">
        <f>SUMIF(Объекты!$GP$13:$GP$293,A38,Объекты!$HD$13:$HD$293)</f>
        <v>0</v>
      </c>
      <c r="J38" s="318">
        <f>SUMIF(Объекты!$GP$13:$GP$293,A38,Объекты!$HE$13:$HE$293)</f>
        <v>0</v>
      </c>
      <c r="K38" s="310">
        <f>SUMIF(Объекты!$GP$13:$GP$293,A38,Объекты!$HF$13:$HF$293)</f>
        <v>0</v>
      </c>
      <c r="L38" s="318">
        <f>SUMIF(Объекты!$GP$13:$GP$293,A38,Объекты!$HG$13:$HG$293)</f>
        <v>0</v>
      </c>
      <c r="M38" s="310">
        <f>SUMIF(Объекты!$GP$13:$GP$293,A38,Объекты!$HH$13:$HH$293)</f>
        <v>0</v>
      </c>
      <c r="N38" s="220"/>
      <c r="O38" s="310">
        <f>SUMIF(Объекты!$GP$13:$GP$293,$A$38,Объекты!$EX$13:$EX$293)</f>
        <v>0</v>
      </c>
      <c r="P38" s="310">
        <f>SUMIF(Объекты!$GP$13:$GP$293,$A$38,Объекты!$FA$13:$FA$293)</f>
        <v>0</v>
      </c>
      <c r="Q38" s="310">
        <f>SUMIF(Объекты!$GP$13:$GP$293,$A$38,Объекты!$FD$13:$FD$293)</f>
        <v>191542</v>
      </c>
      <c r="R38" s="310">
        <f>SUMIF(Объекты!$GP$13:$GP$293,$A$38,Объекты!$FB$13:$FB$293)</f>
        <v>0</v>
      </c>
      <c r="S38" s="310">
        <f>SUMIF(Объекты!$GP$13:$GP$293,$A$38,Объекты!$FF$13:$FF$293)</f>
        <v>8300</v>
      </c>
      <c r="T38" s="1026"/>
    </row>
    <row r="39" spans="1:20" ht="15">
      <c r="A39" s="1027" t="s">
        <v>1046</v>
      </c>
      <c r="B39" s="152" t="s">
        <v>1056</v>
      </c>
      <c r="C39" s="310">
        <f>SUMIF(Объекты!$GP$13:$GP$293,$A$39,Объекты!$DF$13:$DF$293)</f>
        <v>1606465.8973661989</v>
      </c>
      <c r="D39" s="310">
        <f>SUMIF(Объекты!$GP$13:$GP$293,$A$39,Объекты!$CQ$13:$CQ$293)</f>
        <v>1185171.0994628803</v>
      </c>
      <c r="E39" s="220">
        <f t="shared" si="3"/>
        <v>763519.42827643966</v>
      </c>
      <c r="F39" s="318">
        <f>SUMIF(Объекты!$GP$13:$GP$293,A39,Объекты!$HA$13:$HA$293)</f>
        <v>155</v>
      </c>
      <c r="G39" s="310">
        <f>SUMIF(Объекты!$GP$13:$GP$293,A39,Объекты!$HB$13:$HB$293)</f>
        <v>763519.42827643966</v>
      </c>
      <c r="H39" s="318">
        <f>SUMIF(Объекты!$GP$13:$GP$293,A39,Объекты!$HC$13:$HC$293)</f>
        <v>0</v>
      </c>
      <c r="I39" s="310">
        <f>SUMIF(Объекты!$GP$13:$GP$293,A39,Объекты!$HD$13:$HD$293)</f>
        <v>0</v>
      </c>
      <c r="J39" s="318">
        <f>SUMIF(Объекты!$GP$13:$GP$293,A39,Объекты!$HE$13:$HE$293)</f>
        <v>0</v>
      </c>
      <c r="K39" s="310">
        <f>SUMIF(Объекты!$GP$13:$GP$293,A39,Объекты!$HF$13:$HF$293)</f>
        <v>0</v>
      </c>
      <c r="L39" s="318">
        <f>SUMIF(Объекты!$GP$13:$GP$293,A39,Объекты!$HG$13:$HG$293)</f>
        <v>0</v>
      </c>
      <c r="M39" s="310">
        <f>SUMIF(Объекты!$GP$13:$GP$293,A39,Объекты!$HH$13:$HH$293)</f>
        <v>0</v>
      </c>
      <c r="N39" s="220"/>
      <c r="O39" s="310">
        <f>SUMIF(Объекты!$GP$13:$GP$293,$A$39,Объекты!$EX$13:$EX$293)</f>
        <v>283810.32679096039</v>
      </c>
      <c r="P39" s="310">
        <f>SUMIF(Объекты!$GP$13:$GP$293,$A$39,Объекты!$FA$13:$FA$293)</f>
        <v>0</v>
      </c>
      <c r="Q39" s="310">
        <f>SUMIF(Объекты!$GP$13:$GP$293,$A$39,Объекты!$FD$13:$FD$293)</f>
        <v>821360.7726719199</v>
      </c>
      <c r="R39" s="310">
        <f>SUMIF(Объекты!$GP$13:$GP$293,$A$39,Объекты!$FB$13:$FB$293)</f>
        <v>0</v>
      </c>
      <c r="S39" s="310">
        <f>SUMIF(Объекты!$GP$13:$GP$293,$A$39,Объекты!$FF$13:$FF$293)</f>
        <v>80000</v>
      </c>
      <c r="T39" s="1026"/>
    </row>
    <row r="40" spans="1:20" ht="15">
      <c r="A40" s="1027" t="s">
        <v>1047</v>
      </c>
      <c r="B40" s="152" t="s">
        <v>1057</v>
      </c>
      <c r="C40" s="310">
        <f>SUMIF(Объекты!$GP$13:$GP$293,$A$40,Объекты!$DF$13:$DF$293)</f>
        <v>64900</v>
      </c>
      <c r="D40" s="310">
        <f>SUMIF(Объекты!$GP$13:$GP$293,$A$40,Объекты!$CQ$13:$CQ$293)</f>
        <v>55000</v>
      </c>
      <c r="E40" s="220">
        <f t="shared" si="3"/>
        <v>55000</v>
      </c>
      <c r="F40" s="318">
        <f>SUMIF(Объекты!$GP$13:$GP$293,A40,Объекты!$HA$13:$HA$293)</f>
        <v>0</v>
      </c>
      <c r="G40" s="310">
        <f>SUMIF(Объекты!$GP$13:$GP$293,A40,Объекты!$HB$13:$HB$293)</f>
        <v>0</v>
      </c>
      <c r="H40" s="318">
        <f>SUMIF(Объекты!$GP$13:$GP$293,A40,Объекты!$HC$13:$HC$293)</f>
        <v>0</v>
      </c>
      <c r="I40" s="310">
        <f>SUMIF(Объекты!$GP$13:$GP$293,A40,Объекты!$HD$13:$HD$293)</f>
        <v>0</v>
      </c>
      <c r="J40" s="318">
        <f>SUMIF(Объекты!$GP$13:$GP$293,A40,Объекты!$HE$13:$HE$293)</f>
        <v>0</v>
      </c>
      <c r="K40" s="310">
        <f>SUMIF(Объекты!$GP$13:$GP$293,A40,Объекты!$HF$13:$HF$293)</f>
        <v>55000</v>
      </c>
      <c r="L40" s="318">
        <f>SUMIF(Объекты!$GP$13:$GP$293,A40,Объекты!$HG$13:$HG$293)</f>
        <v>0</v>
      </c>
      <c r="M40" s="310">
        <f>SUMIF(Объекты!$GP$13:$GP$293,A40,Объекты!$HH$13:$HH$293)</f>
        <v>0</v>
      </c>
      <c r="N40" s="220"/>
      <c r="O40" s="310">
        <f>SUMIF(Объекты!$GP$13:$GP$293,$A$40,Объекты!$EX$13:$EX$293)</f>
        <v>0</v>
      </c>
      <c r="P40" s="310">
        <f>SUMIF(Объекты!$GP$13:$GP$293,$A$40,Объекты!$FA$13:$FA$293)</f>
        <v>0</v>
      </c>
      <c r="Q40" s="310">
        <f>SUMIF(Объекты!$GP$13:$GP$293,$A$40,Объекты!$FD$13:$FD$293)</f>
        <v>0</v>
      </c>
      <c r="R40" s="310">
        <f>SUMIF(Объекты!$GP$13:$GP$293,$A$40,Объекты!$FB$13:$FB$293)</f>
        <v>0</v>
      </c>
      <c r="S40" s="310">
        <f>SUMIF(Объекты!$GP$13:$GP$293,$A$40,Объекты!$FF$13:$FF$293)</f>
        <v>55000</v>
      </c>
      <c r="T40" s="1026"/>
    </row>
    <row r="41" spans="1:20" ht="15">
      <c r="A41" s="1027" t="s">
        <v>1048</v>
      </c>
      <c r="B41" s="152" t="s">
        <v>1058</v>
      </c>
      <c r="C41" s="310">
        <f>SUMIF(Объекты!$GP$13:$GP$293,$A$41,Объекты!$DF$13:$DF$293)</f>
        <v>0</v>
      </c>
      <c r="D41" s="310">
        <f>SUMIF(Объекты!$GP$13:$GP$293,$A$41,Объекты!$CQ$13:$CQ$293)</f>
        <v>0</v>
      </c>
      <c r="E41" s="220">
        <f t="shared" si="3"/>
        <v>0</v>
      </c>
      <c r="F41" s="318">
        <f>SUMIF(Объекты!$GP$13:$GP$293,A41,Объекты!$HA$13:$HA$293)</f>
        <v>0</v>
      </c>
      <c r="G41" s="310">
        <f>SUMIF(Объекты!$GP$13:$GP$293,A41,Объекты!$HB$13:$HB$293)</f>
        <v>0</v>
      </c>
      <c r="H41" s="318">
        <f>SUMIF(Объекты!$GP$13:$GP$293,A41,Объекты!$HC$13:$HC$293)</f>
        <v>0</v>
      </c>
      <c r="I41" s="310">
        <f>SUMIF(Объекты!$GP$13:$GP$293,A41,Объекты!$HD$13:$HD$293)</f>
        <v>0</v>
      </c>
      <c r="J41" s="318">
        <f>SUMIF(Объекты!$GP$13:$GP$293,A41,Объекты!$HE$13:$HE$293)</f>
        <v>0</v>
      </c>
      <c r="K41" s="310">
        <f>SUMIF(Объекты!$GP$13:$GP$293,A41,Объекты!$HF$13:$HF$293)</f>
        <v>0</v>
      </c>
      <c r="L41" s="318">
        <f>SUMIF(Объекты!$GP$13:$GP$293,A41,Объекты!$HG$13:$HG$293)</f>
        <v>0</v>
      </c>
      <c r="M41" s="310">
        <f>SUMIF(Объекты!$GP$13:$GP$293,A41,Объекты!$HH$13:$HH$293)</f>
        <v>0</v>
      </c>
      <c r="N41" s="220"/>
      <c r="O41" s="310">
        <f>SUMIF(Объекты!$GP$13:$GP$293,$A$41,Объекты!$EX$13:$EX$293)</f>
        <v>0</v>
      </c>
      <c r="P41" s="310">
        <f>SUMIF(Объекты!$GP$13:$GP$293,$A$41,Объекты!$FA$13:$FA$293)</f>
        <v>0</v>
      </c>
      <c r="Q41" s="310">
        <f>SUMIF(Объекты!$GP$13:$GP$293,$A$41,Объекты!$FD$13:$FD$293)</f>
        <v>0</v>
      </c>
      <c r="R41" s="310">
        <f>SUMIF(Объекты!$GP$13:$GP$293,$A$41,Объекты!$FB$13:$FB$293)</f>
        <v>0</v>
      </c>
      <c r="S41" s="310">
        <f>SUMIF(Объекты!$GP$13:$GP$293,$A$41,Объекты!$FF$13:$FF$293)</f>
        <v>0</v>
      </c>
      <c r="T41" s="1026"/>
    </row>
    <row r="42" spans="1:20" ht="15">
      <c r="A42" s="1027" t="s">
        <v>1049</v>
      </c>
      <c r="B42" s="152" t="s">
        <v>1059</v>
      </c>
      <c r="C42" s="310">
        <f>SUMIF(Объекты!$GP$13:$GP$293,$A$42,Объекты!$DF$13:$DF$293)</f>
        <v>0</v>
      </c>
      <c r="D42" s="310">
        <f>SUMIF(Объекты!$GP$13:$GP$293,$A$42,Объекты!$CQ$13:$CQ$293)</f>
        <v>0</v>
      </c>
      <c r="E42" s="220">
        <f t="shared" si="3"/>
        <v>0</v>
      </c>
      <c r="F42" s="318">
        <f>SUMIF(Объекты!$GP$13:$GP$293,A42,Объекты!$HA$13:$HA$293)</f>
        <v>0</v>
      </c>
      <c r="G42" s="310">
        <f>SUMIF(Объекты!$GP$13:$GP$293,A42,Объекты!$HB$13:$HB$293)</f>
        <v>0</v>
      </c>
      <c r="H42" s="318">
        <f>SUMIF(Объекты!$GP$13:$GP$293,A42,Объекты!$HC$13:$HC$293)</f>
        <v>0</v>
      </c>
      <c r="I42" s="310">
        <f>SUMIF(Объекты!$GP$13:$GP$293,A42,Объекты!$HD$13:$HD$293)</f>
        <v>0</v>
      </c>
      <c r="J42" s="318">
        <f>SUMIF(Объекты!$GP$13:$GP$293,A42,Объекты!$HE$13:$HE$293)</f>
        <v>0</v>
      </c>
      <c r="K42" s="310">
        <f>SUMIF(Объекты!$GP$13:$GP$293,A42,Объекты!$HF$13:$HF$293)</f>
        <v>0</v>
      </c>
      <c r="L42" s="318">
        <f>SUMIF(Объекты!$GP$13:$GP$293,A42,Объекты!$HG$13:$HG$293)</f>
        <v>0</v>
      </c>
      <c r="M42" s="310">
        <f>SUMIF(Объекты!$GP$13:$GP$293,A42,Объекты!$HH$13:$HH$293)</f>
        <v>0</v>
      </c>
      <c r="N42" s="220"/>
      <c r="O42" s="310">
        <f>SUMIF(Объекты!$GP$13:$GP$293,$A$42,Объекты!$EX$13:$EX$293)</f>
        <v>0</v>
      </c>
      <c r="P42" s="310">
        <f>SUMIF(Объекты!$GP$13:$GP$293,$A$42,Объекты!$FA$13:$FA$293)</f>
        <v>0</v>
      </c>
      <c r="Q42" s="310">
        <f>SUMIF(Объекты!$GP$13:$GP$293,$A$42,Объекты!$FD$13:$FD$293)</f>
        <v>0</v>
      </c>
      <c r="R42" s="310">
        <f>SUMIF(Объекты!$GP$13:$GP$293,$A$42,Объекты!$FB$13:$FB$293)</f>
        <v>0</v>
      </c>
      <c r="S42" s="310">
        <f>SUMIF(Объекты!$GP$13:$GP$293,$A$42,Объекты!$FF$13:$FF$293)</f>
        <v>0</v>
      </c>
      <c r="T42" s="1026"/>
    </row>
    <row r="43" spans="1:20" ht="15">
      <c r="A43" s="1027" t="s">
        <v>1050</v>
      </c>
      <c r="B43" s="152" t="s">
        <v>1060</v>
      </c>
      <c r="C43" s="310">
        <f>SUMIF(Объекты!$GP$13:$GP$293,$A$43,Объекты!$DF$13:$DF$293)</f>
        <v>5017.2537999999995</v>
      </c>
      <c r="D43" s="310">
        <f>SUMIF(Объекты!$GP$13:$GP$293,$A$43,Объекты!$CQ$13:$CQ$293)</f>
        <v>4251.91</v>
      </c>
      <c r="E43" s="220">
        <f t="shared" si="3"/>
        <v>13207.59</v>
      </c>
      <c r="F43" s="318">
        <f>SUMIF(Объекты!$GP$13:$GP$293,A43,Объекты!$HA$13:$HA$293)</f>
        <v>0</v>
      </c>
      <c r="G43" s="310">
        <f>SUMIF(Объекты!$GP$13:$GP$293,A43,Объекты!$HB$13:$HB$293)</f>
        <v>8000</v>
      </c>
      <c r="H43" s="318">
        <f>SUMIF(Объекты!$GP$13:$GP$293,A43,Объекты!$HC$13:$HC$293)</f>
        <v>0</v>
      </c>
      <c r="I43" s="310">
        <f>SUMIF(Объекты!$GP$13:$GP$293,A43,Объекты!$HD$13:$HD$293)</f>
        <v>0</v>
      </c>
      <c r="J43" s="318">
        <f>SUMIF(Объекты!$GP$13:$GP$293,A43,Объекты!$HE$13:$HE$293)</f>
        <v>0</v>
      </c>
      <c r="K43" s="310">
        <f>SUMIF(Объекты!$GP$13:$GP$293,A43,Объекты!$HF$13:$HF$293)</f>
        <v>5207.59</v>
      </c>
      <c r="L43" s="318">
        <f>SUMIF(Объекты!$GP$13:$GP$293,A43,Объекты!$HG$13:$HG$293)</f>
        <v>0</v>
      </c>
      <c r="M43" s="310">
        <f>SUMIF(Объекты!$GP$13:$GP$293,A43,Объекты!$HH$13:$HH$293)</f>
        <v>0</v>
      </c>
      <c r="N43" s="220"/>
      <c r="O43" s="310">
        <f>SUMIF(Объекты!$GP$13:$GP$293,$A$43,Объекты!$EX$13:$EX$293)</f>
        <v>4251.91</v>
      </c>
      <c r="P43" s="310">
        <f>SUMIF(Объекты!$GP$13:$GP$293,$A$43,Объекты!$FA$13:$FA$293)</f>
        <v>0</v>
      </c>
      <c r="Q43" s="310">
        <f>SUMIF(Объекты!$GP$13:$GP$293,$A$43,Объекты!$FD$13:$FD$293)</f>
        <v>0</v>
      </c>
      <c r="R43" s="310">
        <f>SUMIF(Объекты!$GP$13:$GP$293,$A$43,Объекты!$FB$13:$FB$293)</f>
        <v>0</v>
      </c>
      <c r="S43" s="310">
        <f>SUMIF(Объекты!$GP$13:$GP$293,$A$43,Объекты!$FF$13:$FF$293)</f>
        <v>0</v>
      </c>
      <c r="T43" s="1026"/>
    </row>
    <row r="44" spans="1:20" s="306" customFormat="1" ht="15.75">
      <c r="A44" s="1023" t="s">
        <v>1051</v>
      </c>
      <c r="B44" s="305" t="s">
        <v>1079</v>
      </c>
      <c r="C44" s="309">
        <f>SUM(C45:C50)</f>
        <v>5432185.5716792382</v>
      </c>
      <c r="D44" s="309">
        <f t="shared" ref="D44:T44" si="4">SUM(D45:D50)</f>
        <v>6121311.4448895473</v>
      </c>
      <c r="E44" s="309">
        <f t="shared" si="4"/>
        <v>1856754.0723616271</v>
      </c>
      <c r="F44" s="317">
        <f t="shared" si="4"/>
        <v>0</v>
      </c>
      <c r="G44" s="309">
        <f t="shared" si="4"/>
        <v>0</v>
      </c>
      <c r="H44" s="317">
        <f t="shared" si="4"/>
        <v>94.57</v>
      </c>
      <c r="I44" s="309">
        <f t="shared" si="4"/>
        <v>1528676.6182938304</v>
      </c>
      <c r="J44" s="317">
        <f t="shared" si="4"/>
        <v>6.173</v>
      </c>
      <c r="K44" s="309">
        <f t="shared" si="4"/>
        <v>0</v>
      </c>
      <c r="L44" s="317">
        <f t="shared" si="4"/>
        <v>131.25900000000001</v>
      </c>
      <c r="M44" s="309">
        <f t="shared" si="4"/>
        <v>328077.45406779664</v>
      </c>
      <c r="N44" s="309">
        <f t="shared" si="4"/>
        <v>0</v>
      </c>
      <c r="O44" s="309">
        <f t="shared" si="4"/>
        <v>1101736.25</v>
      </c>
      <c r="P44" s="309">
        <f t="shared" si="4"/>
        <v>5019575.1948895445</v>
      </c>
      <c r="Q44" s="309">
        <f t="shared" si="4"/>
        <v>0</v>
      </c>
      <c r="R44" s="309">
        <f t="shared" si="4"/>
        <v>0</v>
      </c>
      <c r="S44" s="309">
        <f t="shared" si="4"/>
        <v>0</v>
      </c>
      <c r="T44" s="1024">
        <f t="shared" si="4"/>
        <v>0</v>
      </c>
    </row>
    <row r="45" spans="1:20" ht="15">
      <c r="A45" s="1027" t="s">
        <v>1062</v>
      </c>
      <c r="B45" s="152" t="s">
        <v>1061</v>
      </c>
      <c r="C45" s="310">
        <f>SUMIF(Объекты!$GP$13:$GP$293,$A$45,Объекты!$DF$13:$DF$293)</f>
        <v>5298875.3194792382</v>
      </c>
      <c r="D45" s="310">
        <f>SUMIF(Объекты!$GP$13:$GP$293,$A$45,Объекты!$CQ$13:$CQ$293)</f>
        <v>6008336.6548895473</v>
      </c>
      <c r="E45" s="220">
        <f t="shared" si="3"/>
        <v>1732210.0723616271</v>
      </c>
      <c r="F45" s="318">
        <f>SUMIF(Объекты!$GP$13:$GP$293,A45,Объекты!$HA$13:$HA$293)</f>
        <v>0</v>
      </c>
      <c r="G45" s="310">
        <f>SUMIF(Объекты!$GP$13:$GP$293,A45,Объекты!$HB$13:$HB$293)</f>
        <v>0</v>
      </c>
      <c r="H45" s="318">
        <f>SUMIF(Объекты!$GP$13:$GP$293,A45,Объекты!$HC$13:$HC$293)</f>
        <v>94.57</v>
      </c>
      <c r="I45" s="310">
        <f>SUMIF(Объекты!$GP$13:$GP$293,A45,Объекты!$HD$13:$HD$293)</f>
        <v>1528676.6182938304</v>
      </c>
      <c r="J45" s="318">
        <f>SUMIF(Объекты!$GP$13:$GP$293,A45,Объекты!$HE$13:$HE$293)</f>
        <v>1.0830000000000002</v>
      </c>
      <c r="K45" s="310">
        <f>SUMIF(Объекты!$GP$13:$GP$293,A45,Объекты!$HF$13:$HF$293)</f>
        <v>0</v>
      </c>
      <c r="L45" s="318">
        <f>SUMIF(Объекты!$GP$13:$GP$293,A45,Объекты!$HG$13:$HG$293)</f>
        <v>47.777000000000001</v>
      </c>
      <c r="M45" s="310">
        <f>SUMIF(Объекты!$GP$13:$GP$293,A45,Объекты!$HH$13:$HH$293)</f>
        <v>203533.45406779664</v>
      </c>
      <c r="N45" s="220"/>
      <c r="O45" s="310">
        <f>SUMIF(Объекты!$GP$13:$GP$293,$A$45,Объекты!$EX$13:$EX$293)</f>
        <v>988761.46000000008</v>
      </c>
      <c r="P45" s="310">
        <f>SUMIF(Объекты!$GP$13:$GP$293,$A$45,Объекты!$FA$13:$FA$293)</f>
        <v>5019575.1948895445</v>
      </c>
      <c r="Q45" s="310">
        <f>SUMIF(Объекты!$GP$13:$GP$293,$A$45,Объекты!$FD$13:$FD$293)</f>
        <v>0</v>
      </c>
      <c r="R45" s="310">
        <f>SUMIF(Объекты!$GP$13:$GP$293,$A$45,Объекты!$FB$13:$FB$293)</f>
        <v>0</v>
      </c>
      <c r="S45" s="310">
        <f>SUMIF(Объекты!$GP$13:$GP$293,$A$45,Объекты!$FF$13:$FF$293)</f>
        <v>0</v>
      </c>
      <c r="T45" s="1026"/>
    </row>
    <row r="46" spans="1:20" ht="15">
      <c r="A46" s="1027" t="s">
        <v>1064</v>
      </c>
      <c r="B46" s="152" t="s">
        <v>1063</v>
      </c>
      <c r="C46" s="310">
        <f>SUMIF(Объекты!$GP$13:$GP$293,$A$46,Объекты!$DF$13:$DF$293)</f>
        <v>0</v>
      </c>
      <c r="D46" s="310">
        <f>SUMIF(Объекты!$GP$13:$GP$293,$A$46,Объекты!$CQ$13:$CQ$293)</f>
        <v>0</v>
      </c>
      <c r="E46" s="220">
        <f t="shared" si="3"/>
        <v>0</v>
      </c>
      <c r="F46" s="318">
        <f>SUMIF(Объекты!$GP$13:$GP$293,A46,Объекты!$HA$13:$HA$293)</f>
        <v>0</v>
      </c>
      <c r="G46" s="310">
        <f>SUMIF(Объекты!$GP$13:$GP$293,A46,Объекты!$HB$13:$HB$293)</f>
        <v>0</v>
      </c>
      <c r="H46" s="318">
        <f>SUMIF(Объекты!$GP$13:$GP$293,A46,Объекты!$HC$13:$HC$293)</f>
        <v>0</v>
      </c>
      <c r="I46" s="310">
        <f>SUMIF(Объекты!$GP$13:$GP$293,A46,Объекты!$HD$13:$HD$293)</f>
        <v>0</v>
      </c>
      <c r="J46" s="318">
        <f>SUMIF(Объекты!$GP$13:$GP$293,A46,Объекты!$HE$13:$HE$293)</f>
        <v>0</v>
      </c>
      <c r="K46" s="310">
        <f>SUMIF(Объекты!$GP$13:$GP$293,A46,Объекты!$HF$13:$HF$293)</f>
        <v>0</v>
      </c>
      <c r="L46" s="318">
        <f>SUMIF(Объекты!$GP$13:$GP$293,A46,Объекты!$HG$13:$HG$293)</f>
        <v>0</v>
      </c>
      <c r="M46" s="310">
        <f>SUMIF(Объекты!$GP$13:$GP$293,A46,Объекты!$HH$13:$HH$293)</f>
        <v>0</v>
      </c>
      <c r="N46" s="222"/>
      <c r="O46" s="310">
        <f>SUMIF(Объекты!$GP$13:$GP$293,$A$46,Объекты!$EX$13:$EX$293)</f>
        <v>0</v>
      </c>
      <c r="P46" s="310">
        <f>SUMIF(Объекты!$GP$13:$GP$293,$A$46,Объекты!$FA$13:$FA$293)</f>
        <v>0</v>
      </c>
      <c r="Q46" s="310">
        <f>SUMIF(Объекты!$GP$13:$GP$293,$A$46,Объекты!$FD$13:$FD$293)</f>
        <v>0</v>
      </c>
      <c r="R46" s="310">
        <f>SUMIF(Объекты!$GP$13:$GP$293,$A$46,Объекты!$FB$13:$FB$293)</f>
        <v>0</v>
      </c>
      <c r="S46" s="310">
        <f>SUMIF(Объекты!$GP$13:$GP$293,$A$46,Объекты!$FF$13:$FF$293)</f>
        <v>0</v>
      </c>
      <c r="T46" s="1026"/>
    </row>
    <row r="47" spans="1:20" ht="15">
      <c r="A47" s="1027" t="s">
        <v>1065</v>
      </c>
      <c r="B47" s="152" t="s">
        <v>1073</v>
      </c>
      <c r="C47" s="310">
        <f>SUMIF(Объекты!$GP$13:$GP$293,$A$47,Объекты!$DF$13:$DF$293)</f>
        <v>11800</v>
      </c>
      <c r="D47" s="310">
        <f>SUMIF(Объекты!$GP$13:$GP$293,$A$47,Объекты!$CQ$13:$CQ$293)</f>
        <v>10000</v>
      </c>
      <c r="E47" s="220">
        <f t="shared" si="3"/>
        <v>11033</v>
      </c>
      <c r="F47" s="318">
        <f>SUMIF(Объекты!$GP$13:$GP$293,A47,Объекты!$HA$13:$HA$293)</f>
        <v>0</v>
      </c>
      <c r="G47" s="310">
        <f>SUMIF(Объекты!$GP$13:$GP$293,A47,Объекты!$HB$13:$HB$293)</f>
        <v>0</v>
      </c>
      <c r="H47" s="318">
        <f>SUMIF(Объекты!$GP$13:$GP$293,A47,Объекты!$HC$13:$HC$293)</f>
        <v>0</v>
      </c>
      <c r="I47" s="310">
        <f>SUMIF(Объекты!$GP$13:$GP$293,A47,Объекты!$HD$13:$HD$293)</f>
        <v>0</v>
      </c>
      <c r="J47" s="318">
        <f>SUMIF(Объекты!$GP$13:$GP$293,A47,Объекты!$HE$13:$HE$293)</f>
        <v>0.36</v>
      </c>
      <c r="K47" s="310">
        <f>SUMIF(Объекты!$GP$13:$GP$293,A47,Объекты!$HF$13:$HF$293)</f>
        <v>0</v>
      </c>
      <c r="L47" s="318">
        <f>SUMIF(Объекты!$GP$13:$GP$293,A47,Объекты!$HG$13:$HG$293)</f>
        <v>19.21</v>
      </c>
      <c r="M47" s="310">
        <f>SUMIF(Объекты!$GP$13:$GP$293,A47,Объекты!$HH$13:$HH$293)</f>
        <v>11033</v>
      </c>
      <c r="N47" s="222"/>
      <c r="O47" s="310">
        <f>SUMIF(Объекты!$GP$13:$GP$293,$A$47,Объекты!$EX$13:$EX$293)</f>
        <v>10000</v>
      </c>
      <c r="P47" s="310">
        <f>SUMIF(Объекты!$GP$13:$GP$293,$A$47,Объекты!$FA$13:$FA$293)</f>
        <v>0</v>
      </c>
      <c r="Q47" s="310">
        <f>SUMIF(Объекты!$GP$13:$GP$293,$A$47,Объекты!$FD$13:$FD$293)</f>
        <v>0</v>
      </c>
      <c r="R47" s="310">
        <f>SUMIF(Объекты!$GP$13:$GP$293,$A$47,Объекты!$FB$13:$FB$293)</f>
        <v>0</v>
      </c>
      <c r="S47" s="310">
        <f>SUMIF(Объекты!$GP$13:$GP$293,$A$47,Объекты!$FF$13:$FF$293)</f>
        <v>0</v>
      </c>
      <c r="T47" s="1026"/>
    </row>
    <row r="48" spans="1:20" ht="15">
      <c r="A48" s="1027" t="s">
        <v>1066</v>
      </c>
      <c r="B48" s="152" t="s">
        <v>1074</v>
      </c>
      <c r="C48" s="310">
        <f>SUMIF(Объекты!$GP$13:$GP$293,$A$48,Объекты!$DF$13:$DF$293)</f>
        <v>0</v>
      </c>
      <c r="D48" s="310">
        <f>SUMIF(Объекты!$GP$13:$GP$293,$A$48,Объекты!$CQ$13:$CQ$293)</f>
        <v>0</v>
      </c>
      <c r="E48" s="220">
        <f t="shared" si="3"/>
        <v>0</v>
      </c>
      <c r="F48" s="318">
        <f>SUMIF(Объекты!$GP$13:$GP$293,A48,Объекты!$HA$13:$HA$293)</f>
        <v>0</v>
      </c>
      <c r="G48" s="310">
        <f>SUMIF(Объекты!$GP$13:$GP$293,A48,Объекты!$HB$13:$HB$293)</f>
        <v>0</v>
      </c>
      <c r="H48" s="318">
        <f>SUMIF(Объекты!$GP$13:$GP$293,A48,Объекты!$HC$13:$HC$293)</f>
        <v>0</v>
      </c>
      <c r="I48" s="310">
        <f>SUMIF(Объекты!$GP$13:$GP$293,A48,Объекты!$HD$13:$HD$293)</f>
        <v>0</v>
      </c>
      <c r="J48" s="318">
        <f>SUMIF(Объекты!$GP$13:$GP$293,A48,Объекты!$HE$13:$HE$293)</f>
        <v>0</v>
      </c>
      <c r="K48" s="310">
        <f>SUMIF(Объекты!$GP$13:$GP$293,A48,Объекты!$HF$13:$HF$293)</f>
        <v>0</v>
      </c>
      <c r="L48" s="318">
        <f>SUMIF(Объекты!$GP$13:$GP$293,A48,Объекты!$HG$13:$HG$293)</f>
        <v>0</v>
      </c>
      <c r="M48" s="310">
        <f>SUMIF(Объекты!$GP$13:$GP$293,A48,Объекты!$HH$13:$HH$293)</f>
        <v>0</v>
      </c>
      <c r="N48" s="222"/>
      <c r="O48" s="310">
        <f>SUMIF(Объекты!$GP$13:$GP$293,$A$48,Объекты!$EX$13:$EX$293)</f>
        <v>0</v>
      </c>
      <c r="P48" s="310">
        <f>SUMIF(Объекты!$GP$13:$GP$293,$A$48,Объекты!$FA$13:$FA$293)</f>
        <v>0</v>
      </c>
      <c r="Q48" s="310">
        <f>SUMIF(Объекты!$GP$13:$GP$293,$A$48,Объекты!$FD$13:$FD$293)</f>
        <v>0</v>
      </c>
      <c r="R48" s="310">
        <f>SUMIF(Объекты!$GP$13:$GP$293,$A$48,Объекты!$FB$13:$FB$293)</f>
        <v>0</v>
      </c>
      <c r="S48" s="310">
        <f>SUMIF(Объекты!$GP$13:$GP$293,$A$48,Объекты!$FF$13:$FF$293)</f>
        <v>0</v>
      </c>
      <c r="T48" s="1026"/>
    </row>
    <row r="49" spans="1:20" ht="15">
      <c r="A49" s="1027" t="s">
        <v>1068</v>
      </c>
      <c r="B49" s="152" t="s">
        <v>1067</v>
      </c>
      <c r="C49" s="310">
        <f>SUMIF(Объекты!$GP$13:$GP$293,$A$49,Объекты!$DF$13:$DF$293)</f>
        <v>121510.25219999997</v>
      </c>
      <c r="D49" s="310">
        <f>SUMIF(Объекты!$GP$13:$GP$293,$A$49,Объекты!$CQ$13:$CQ$293)</f>
        <v>102974.79000000002</v>
      </c>
      <c r="E49" s="220">
        <f t="shared" si="3"/>
        <v>113511</v>
      </c>
      <c r="F49" s="318">
        <f>SUMIF(Объекты!$GP$13:$GP$293,A49,Объекты!$HA$13:$HA$293)</f>
        <v>0</v>
      </c>
      <c r="G49" s="310">
        <f>SUMIF(Объекты!$GP$13:$GP$293,A49,Объекты!$HB$13:$HB$293)</f>
        <v>0</v>
      </c>
      <c r="H49" s="318">
        <f>SUMIF(Объекты!$GP$13:$GP$293,A49,Объекты!$HC$13:$HC$293)</f>
        <v>0</v>
      </c>
      <c r="I49" s="310">
        <f>SUMIF(Объекты!$GP$13:$GP$293,A49,Объекты!$HD$13:$HD$293)</f>
        <v>0</v>
      </c>
      <c r="J49" s="318">
        <f>SUMIF(Объекты!$GP$13:$GP$293,A49,Объекты!$HE$13:$HE$293)</f>
        <v>4.7300000000000004</v>
      </c>
      <c r="K49" s="310">
        <f>SUMIF(Объекты!$GP$13:$GP$293,A49,Объекты!$HF$13:$HF$293)</f>
        <v>0</v>
      </c>
      <c r="L49" s="318">
        <f>SUMIF(Объекты!$GP$13:$GP$293,A49,Объекты!$HG$13:$HG$293)</f>
        <v>64.272000000000006</v>
      </c>
      <c r="M49" s="310">
        <f>SUMIF(Объекты!$GP$13:$GP$293,A49,Объекты!$HH$13:$HH$293)</f>
        <v>113511</v>
      </c>
      <c r="N49" s="222"/>
      <c r="O49" s="310">
        <f>SUMIF(Объекты!$GP$13:$GP$293,$A$49,Объекты!$EX$13:$EX$293)</f>
        <v>102974.79000000002</v>
      </c>
      <c r="P49" s="310">
        <f>SUMIF(Объекты!$GP$13:$GP$293,$A$49,Объекты!$FA$13:$FA$293)</f>
        <v>0</v>
      </c>
      <c r="Q49" s="310">
        <f>SUMIF(Объекты!$GP$13:$GP$293,$A$49,Объекты!$FD$13:$FD$293)</f>
        <v>0</v>
      </c>
      <c r="R49" s="310">
        <f>SUMIF(Объекты!$GP$13:$GP$293,$A$49,Объекты!$FB$13:$FB$293)</f>
        <v>0</v>
      </c>
      <c r="S49" s="310">
        <f>SUMIF(Объекты!$GP$13:$GP$293,$A$49,Объекты!$FF$13:$FF$293)</f>
        <v>0</v>
      </c>
      <c r="T49" s="1026"/>
    </row>
    <row r="50" spans="1:20" ht="15">
      <c r="A50" s="1027" t="s">
        <v>1069</v>
      </c>
      <c r="B50" s="152" t="s">
        <v>1060</v>
      </c>
      <c r="C50" s="310">
        <f>SUMIF(Объекты!$GP$13:$GP$293,$A$50,Объекты!$DF$13:$DF$293)</f>
        <v>0</v>
      </c>
      <c r="D50" s="310">
        <f>SUMIF(Объекты!$GP$13:$GP$293,$A$50,Объекты!$CQ$13:$CQ$293)</f>
        <v>0</v>
      </c>
      <c r="E50" s="220">
        <f t="shared" si="3"/>
        <v>0</v>
      </c>
      <c r="F50" s="318">
        <f>SUMIF(Объекты!$GP$13:$GP$293,A50,Объекты!$HA$13:$HA$293)</f>
        <v>0</v>
      </c>
      <c r="G50" s="310">
        <f>SUMIF(Объекты!$GP$13:$GP$293,A50,Объекты!$HB$13:$HB$293)</f>
        <v>0</v>
      </c>
      <c r="H50" s="318">
        <f>SUMIF(Объекты!$GP$13:$GP$293,A50,Объекты!$HC$13:$HC$293)</f>
        <v>0</v>
      </c>
      <c r="I50" s="310">
        <f>SUMIF(Объекты!$GP$13:$GP$293,A50,Объекты!$HD$13:$HD$293)</f>
        <v>0</v>
      </c>
      <c r="J50" s="318">
        <f>SUMIF(Объекты!$GP$13:$GP$293,A50,Объекты!$HE$13:$HE$293)</f>
        <v>0</v>
      </c>
      <c r="K50" s="310">
        <f>SUMIF(Объекты!$GP$13:$GP$293,A50,Объекты!$HF$13:$HF$293)</f>
        <v>0</v>
      </c>
      <c r="L50" s="318">
        <f>SUMIF(Объекты!$GP$13:$GP$293,A50,Объекты!$HG$13:$HG$293)</f>
        <v>0</v>
      </c>
      <c r="M50" s="310">
        <f>SUMIF(Объекты!$GP$13:$GP$293,A50,Объекты!$HH$13:$HH$293)</f>
        <v>0</v>
      </c>
      <c r="N50" s="222"/>
      <c r="O50" s="310">
        <f>SUMIF(Объекты!$GP$13:$GP$293,$A$50,Объекты!$EX$13:$EX$293)</f>
        <v>0</v>
      </c>
      <c r="P50" s="310">
        <f>SUMIF(Объекты!$GP$13:$GP$293,$A$50,Объекты!$FA$13:$FA$293)</f>
        <v>0</v>
      </c>
      <c r="Q50" s="310">
        <f>SUMIF(Объекты!$GP$13:$GP$293,$A$50,Объекты!$FD$13:$FD$293)</f>
        <v>0</v>
      </c>
      <c r="R50" s="310">
        <f>SUMIF(Объекты!$GP$13:$GP$293,$A$50,Объекты!$FB$13:$FB$293)</f>
        <v>0</v>
      </c>
      <c r="S50" s="310">
        <f>SUMIF(Объекты!$GP$13:$GP$293,$A$50,Объекты!$FF$13:$FF$293)</f>
        <v>0</v>
      </c>
      <c r="T50" s="1026"/>
    </row>
    <row r="51" spans="1:20" ht="15.75">
      <c r="A51" s="1028">
        <v>2</v>
      </c>
      <c r="B51" s="148" t="s">
        <v>1080</v>
      </c>
      <c r="C51" s="310">
        <f>SUMIF(Объекты!$GP$13:$GP$293,$A$51,Объекты!$DF$13:$DF$293)</f>
        <v>16477.531800000001</v>
      </c>
      <c r="D51" s="310">
        <f>SUMIF(Объекты!$GP$13:$GP$293,$A$51,Объекты!$CQ$13:$CQ$293)</f>
        <v>13964.01</v>
      </c>
      <c r="E51" s="220">
        <f t="shared" si="3"/>
        <v>13964.01</v>
      </c>
      <c r="F51" s="318">
        <f>SUMIF(Объекты!$GP$13:$GP$293,A51,Объекты!$HA$13:$HA$293)</f>
        <v>0</v>
      </c>
      <c r="G51" s="310">
        <f>SUMIF(Объекты!$GP$13:$GP$293,A51,Объекты!$HB$13:$HB$293)</f>
        <v>0</v>
      </c>
      <c r="H51" s="318">
        <f>SUMIF(Объекты!$GP$13:$GP$293,A51,Объекты!$HC$13:$HC$293)</f>
        <v>0</v>
      </c>
      <c r="I51" s="310">
        <f>SUMIF(Объекты!$GP$13:$GP$293,A51,Объекты!$HD$13:$HD$293)</f>
        <v>0</v>
      </c>
      <c r="J51" s="318">
        <f>SUMIF(Объекты!$GP$13:$GP$293,A51,Объекты!$HE$13:$HE$293)</f>
        <v>0</v>
      </c>
      <c r="K51" s="310">
        <f>SUMIF(Объекты!$GP$13:$GP$293,A51,Объекты!$HF$13:$HF$293)</f>
        <v>13964.01</v>
      </c>
      <c r="L51" s="318">
        <f>SUMIF(Объекты!$GP$13:$GP$293,A51,Объекты!$HG$13:$HG$293)</f>
        <v>0</v>
      </c>
      <c r="M51" s="310">
        <f>SUMIF(Объекты!$GP$13:$GP$293,A51,Объекты!$HH$13:$HH$293)</f>
        <v>0</v>
      </c>
      <c r="N51" s="222"/>
      <c r="O51" s="310">
        <f>SUMIF(Объекты!$GP$13:$GP$293,$A$51,Объекты!$EX$13:$EX$293)</f>
        <v>13964.01</v>
      </c>
      <c r="P51" s="310">
        <f>SUMIF(Объекты!$GP$13:$GP$293,$A$51,Объекты!$FA$13:$FA$293)</f>
        <v>0</v>
      </c>
      <c r="Q51" s="310">
        <f>SUMIF(Объекты!$GP$13:$GP$293,$A$51,Объекты!$FD$13:$FD$293)</f>
        <v>0</v>
      </c>
      <c r="R51" s="310">
        <f>SUMIF(Объекты!$GP$13:$GP$293,$A$51,Объекты!$FB$13:$FB$293)</f>
        <v>0</v>
      </c>
      <c r="S51" s="310">
        <f>SUMIF(Объекты!$GP$13:$GP$293,$A$51,Объекты!$FF$13:$FF$293)</f>
        <v>0</v>
      </c>
      <c r="T51" s="1026"/>
    </row>
    <row r="52" spans="1:20" ht="15.75">
      <c r="A52" s="1028">
        <v>3</v>
      </c>
      <c r="B52" s="148" t="s">
        <v>1081</v>
      </c>
      <c r="C52" s="310">
        <f>SUMIF(Объекты!$GP$13:$GP$293,$A$52,Объекты!$DF$13:$DF$293)</f>
        <v>0</v>
      </c>
      <c r="D52" s="310">
        <f>SUMIF(Объекты!$GP$13:$GP$293,$A$52,Объекты!$CQ$13:$CQ$293)</f>
        <v>0</v>
      </c>
      <c r="E52" s="220">
        <f t="shared" si="3"/>
        <v>0</v>
      </c>
      <c r="F52" s="318">
        <f>SUMIF(Объекты!$GP$13:$GP$293,A52,Объекты!$HA$13:$HA$293)</f>
        <v>0</v>
      </c>
      <c r="G52" s="310">
        <f>SUMIF(Объекты!$GP$13:$GP$293,A52,Объекты!$HB$13:$HB$293)</f>
        <v>0</v>
      </c>
      <c r="H52" s="318">
        <f>SUMIF(Объекты!$GP$13:$GP$293,A52,Объекты!$HC$13:$HC$293)</f>
        <v>0</v>
      </c>
      <c r="I52" s="310">
        <f>SUMIF(Объекты!$GP$13:$GP$293,A52,Объекты!$HD$13:$HD$293)</f>
        <v>0</v>
      </c>
      <c r="J52" s="318">
        <f>SUMIF(Объекты!$GP$13:$GP$293,A52,Объекты!$HE$13:$HE$293)</f>
        <v>0</v>
      </c>
      <c r="K52" s="310">
        <f>SUMIF(Объекты!$GP$13:$GP$293,A52,Объекты!$HF$13:$HF$293)</f>
        <v>0</v>
      </c>
      <c r="L52" s="318">
        <f>SUMIF(Объекты!$GP$13:$GP$293,A52,Объекты!$HG$13:$HG$293)</f>
        <v>0</v>
      </c>
      <c r="M52" s="310">
        <f>SUMIF(Объекты!$GP$13:$GP$293,A52,Объекты!$HH$13:$HH$293)</f>
        <v>0</v>
      </c>
      <c r="N52" s="146"/>
      <c r="O52" s="310">
        <f>SUMIF(Объекты!$GP$13:$GP$293,$A$52,Объекты!$EX$13:$EX$293)</f>
        <v>0</v>
      </c>
      <c r="P52" s="310">
        <f>SUMIF(Объекты!$GP$13:$GP$293,$A$52,Объекты!$FA$13:$FA$293)</f>
        <v>0</v>
      </c>
      <c r="Q52" s="310">
        <f>SUMIF(Объекты!$GP$13:$GP$293,$A$52,Объекты!$FD$13:$FD$293)</f>
        <v>0</v>
      </c>
      <c r="R52" s="310">
        <f>SUMIF(Объекты!$GP$13:$GP$293,$A$52,Объекты!$FB$13:$FB$293)</f>
        <v>0</v>
      </c>
      <c r="S52" s="310">
        <f>SUMIF(Объекты!$GP$13:$GP$293,$A$52,Объекты!$FF$13:$FF$293)</f>
        <v>0</v>
      </c>
      <c r="T52" s="1029"/>
    </row>
    <row r="53" spans="1:20" ht="15.75">
      <c r="A53" s="1028">
        <v>4</v>
      </c>
      <c r="B53" s="148" t="s">
        <v>1082</v>
      </c>
      <c r="C53" s="310">
        <f>SUMIF(Объекты!$GP$13:$GP$293,$A$53,Объекты!$DF$13:$DF$293)</f>
        <v>88418.225999999995</v>
      </c>
      <c r="D53" s="310">
        <f>SUMIF(Объекты!$GP$13:$GP$293,$A$53,Объекты!$CQ$13:$CQ$293)</f>
        <v>74930.7</v>
      </c>
      <c r="E53" s="220">
        <f t="shared" si="3"/>
        <v>74930.7</v>
      </c>
      <c r="F53" s="318">
        <f>SUMIF(Объекты!$GP$13:$GP$293,A53,Объекты!$HA$13:$HA$293)</f>
        <v>0</v>
      </c>
      <c r="G53" s="310">
        <f>SUMIF(Объекты!$GP$13:$GP$293,A53,Объекты!$HB$13:$HB$293)</f>
        <v>0</v>
      </c>
      <c r="H53" s="318">
        <f>SUMIF(Объекты!$GP$13:$GP$293,A53,Объекты!$HC$13:$HC$293)</f>
        <v>0</v>
      </c>
      <c r="I53" s="310">
        <f>SUMIF(Объекты!$GP$13:$GP$293,A53,Объекты!$HD$13:$HD$293)</f>
        <v>0</v>
      </c>
      <c r="J53" s="318">
        <f>SUMIF(Объекты!$GP$13:$GP$293,A53,Объекты!$HE$13:$HE$293)</f>
        <v>0</v>
      </c>
      <c r="K53" s="310">
        <f>SUMIF(Объекты!$GP$13:$GP$293,A53,Объекты!$HF$13:$HF$293)</f>
        <v>74930.7</v>
      </c>
      <c r="L53" s="318">
        <f>SUMIF(Объекты!$GP$13:$GP$293,A53,Объекты!$HG$13:$HG$293)</f>
        <v>0</v>
      </c>
      <c r="M53" s="310">
        <f>SUMIF(Объекты!$GP$13:$GP$293,A53,Объекты!$HH$13:$HH$293)</f>
        <v>0</v>
      </c>
      <c r="N53" s="146"/>
      <c r="O53" s="310">
        <f>SUMIF(Объекты!$GP$13:$GP$293,$A$53,Объекты!$EX$13:$EX$293)</f>
        <v>70966.7</v>
      </c>
      <c r="P53" s="310">
        <f>SUMIF(Объекты!$GP$13:$GP$293,$A$53,Объекты!$FA$13:$FA$293)</f>
        <v>0</v>
      </c>
      <c r="Q53" s="310">
        <f>SUMIF(Объекты!$GP$13:$GP$293,$A$53,Объекты!$FD$13:$FD$293)</f>
        <v>0</v>
      </c>
      <c r="R53" s="310">
        <f>SUMIF(Объекты!$GP$13:$GP$293,$A$53,Объекты!$FB$13:$FB$293)</f>
        <v>3964</v>
      </c>
      <c r="S53" s="310">
        <f>SUMIF(Объекты!$GP$13:$GP$293,$A$53,Объекты!$FF$13:$FF$293)</f>
        <v>0</v>
      </c>
      <c r="T53" s="1029"/>
    </row>
    <row r="54" spans="1:20" ht="15.75">
      <c r="A54" s="1028">
        <v>5</v>
      </c>
      <c r="B54" s="149" t="s">
        <v>1083</v>
      </c>
      <c r="C54" s="310">
        <f>SUMIF(Объекты!$GP$13:$GP$293,$A$54,Объекты!$DF$13:$DF$293)</f>
        <v>4111.3409999999994</v>
      </c>
      <c r="D54" s="310">
        <f>SUMIF(Объекты!$GP$13:$GP$293,$A$54,Объекты!$CQ$13:$CQ$293)</f>
        <v>3484.187288135593</v>
      </c>
      <c r="E54" s="220">
        <f t="shared" si="3"/>
        <v>7095.187288135593</v>
      </c>
      <c r="F54" s="318">
        <f>SUMIF(Объекты!$GP$13:$GP$293,A54,Объекты!$HA$13:$HA$293)</f>
        <v>0</v>
      </c>
      <c r="G54" s="310">
        <f>SUMIF(Объекты!$GP$13:$GP$293,A54,Объекты!$HB$13:$HB$293)</f>
        <v>0</v>
      </c>
      <c r="H54" s="318">
        <f>SUMIF(Объекты!$GP$13:$GP$293,A54,Объекты!$HC$13:$HC$293)</f>
        <v>0</v>
      </c>
      <c r="I54" s="310">
        <f>SUMIF(Объекты!$GP$13:$GP$293,A54,Объекты!$HD$13:$HD$293)</f>
        <v>0</v>
      </c>
      <c r="J54" s="318">
        <f>SUMIF(Объекты!$GP$13:$GP$293,A54,Объекты!$HE$13:$HE$293)</f>
        <v>0</v>
      </c>
      <c r="K54" s="310">
        <f>SUMIF(Объекты!$GP$13:$GP$293,A54,Объекты!$HF$13:$HF$293)</f>
        <v>7095.187288135593</v>
      </c>
      <c r="L54" s="318">
        <f>SUMIF(Объекты!$GP$13:$GP$293,A54,Объекты!$HG$13:$HG$293)</f>
        <v>0</v>
      </c>
      <c r="M54" s="310">
        <f>SUMIF(Объекты!$GP$13:$GP$293,A54,Объекты!$HH$13:$HH$293)</f>
        <v>0</v>
      </c>
      <c r="N54" s="146"/>
      <c r="O54" s="310">
        <f>SUMIF(Объекты!$GP$13:$GP$293,$A$54,Объекты!$EX$13:$EX$293)</f>
        <v>3484.187288135593</v>
      </c>
      <c r="P54" s="310">
        <f>SUMIF(Объекты!$GP$13:$GP$293,$A$54,Объекты!$FA$13:$FA$293)</f>
        <v>0</v>
      </c>
      <c r="Q54" s="310">
        <f>SUMIF(Объекты!$GP$13:$GP$293,$A$54,Объекты!$FD$13:$FD$293)</f>
        <v>0</v>
      </c>
      <c r="R54" s="310">
        <f>SUMIF(Объекты!$GP$13:$GP$293,$A$54,Объекты!$FB$13:$FB$293)</f>
        <v>0</v>
      </c>
      <c r="S54" s="310">
        <f>SUMIF(Объекты!$GP$13:$GP$293,$A$54,Объекты!$FF$13:$FF$293)</f>
        <v>0</v>
      </c>
      <c r="T54" s="1029"/>
    </row>
    <row r="55" spans="1:20" ht="15.75">
      <c r="A55" s="1028">
        <v>6</v>
      </c>
      <c r="B55" s="149" t="s">
        <v>1084</v>
      </c>
      <c r="C55" s="310">
        <f>SUMIF(Объекты!$GP$13:$GP$293,$A$55,Объекты!$DF$13:$DF$293)</f>
        <v>0</v>
      </c>
      <c r="D55" s="310">
        <f>SUMIF(Объекты!$GP$13:$GP$293,$A$55,Объекты!$CQ$13:$CQ$293)</f>
        <v>0</v>
      </c>
      <c r="E55" s="220">
        <f t="shared" si="3"/>
        <v>0</v>
      </c>
      <c r="F55" s="318">
        <f>SUMIF(Объекты!$GP$13:$GP$293,A55,Объекты!$HA$13:$HA$293)</f>
        <v>0</v>
      </c>
      <c r="G55" s="310">
        <f>SUMIF(Объекты!$GP$13:$GP$293,A55,Объекты!$HB$13:$HB$293)</f>
        <v>0</v>
      </c>
      <c r="H55" s="318">
        <f>SUMIF(Объекты!$GP$13:$GP$293,A55,Объекты!$HC$13:$HC$293)</f>
        <v>0</v>
      </c>
      <c r="I55" s="310">
        <f>SUMIF(Объекты!$GP$13:$GP$293,A55,Объекты!$HD$13:$HD$293)</f>
        <v>0</v>
      </c>
      <c r="J55" s="318">
        <f>SUMIF(Объекты!$GP$13:$GP$293,A55,Объекты!$HE$13:$HE$293)</f>
        <v>0</v>
      </c>
      <c r="K55" s="310">
        <f>SUMIF(Объекты!$GP$13:$GP$293,A55,Объекты!$HF$13:$HF$293)</f>
        <v>0</v>
      </c>
      <c r="L55" s="318">
        <f>SUMIF(Объекты!$GP$13:$GP$293,A55,Объекты!$HG$13:$HG$293)</f>
        <v>0</v>
      </c>
      <c r="M55" s="310">
        <f>SUMIF(Объекты!$GP$13:$GP$293,A55,Объекты!$HH$13:$HH$293)</f>
        <v>0</v>
      </c>
      <c r="N55" s="146"/>
      <c r="O55" s="310">
        <f>SUMIF(Объекты!$GP$13:$GP$293,$A$55,Объекты!$EX$13:$EX$293)</f>
        <v>0</v>
      </c>
      <c r="P55" s="310">
        <f>SUMIF(Объекты!$GP$13:$GP$293,$A$55,Объекты!$FA$13:$FA$293)</f>
        <v>0</v>
      </c>
      <c r="Q55" s="310">
        <f>SUMIF(Объекты!$GP$13:$GP$293,$A$55,Объекты!$FD$13:$FD$293)</f>
        <v>0</v>
      </c>
      <c r="R55" s="310">
        <f>SUMIF(Объекты!$GP$13:$GP$293,$A$55,Объекты!$FB$13:$FB$293)</f>
        <v>0</v>
      </c>
      <c r="S55" s="310">
        <f>SUMIF(Объекты!$GP$13:$GP$293,$A$55,Объекты!$FF$13:$FF$293)</f>
        <v>0</v>
      </c>
      <c r="T55" s="1029"/>
    </row>
    <row r="56" spans="1:20" ht="15.75">
      <c r="A56" s="1028">
        <v>7</v>
      </c>
      <c r="B56" s="149" t="s">
        <v>1085</v>
      </c>
      <c r="C56" s="310">
        <f>SUMIF(Объекты!$GP$13:$GP$293,$A$56,Объекты!$DF$13:$DF$293)</f>
        <v>24780</v>
      </c>
      <c r="D56" s="310">
        <f>SUMIF(Объекты!$GP$13:$GP$293,$A$56,Объекты!$CQ$13:$CQ$293)</f>
        <v>21000</v>
      </c>
      <c r="E56" s="220">
        <f t="shared" si="3"/>
        <v>0</v>
      </c>
      <c r="F56" s="318">
        <f>SUMIF(Объекты!$GP$13:$GP$293,A56,Объекты!$HA$13:$HA$293)</f>
        <v>0</v>
      </c>
      <c r="G56" s="310">
        <f>SUMIF(Объекты!$GP$13:$GP$293,A56,Объекты!$HB$13:$HB$293)</f>
        <v>0</v>
      </c>
      <c r="H56" s="318">
        <f>SUMIF(Объекты!$GP$13:$GP$293,A56,Объекты!$HC$13:$HC$293)</f>
        <v>0</v>
      </c>
      <c r="I56" s="310">
        <f>SUMIF(Объекты!$GP$13:$GP$293,A56,Объекты!$HD$13:$HD$293)</f>
        <v>0</v>
      </c>
      <c r="J56" s="318">
        <f>SUMIF(Объекты!$GP$13:$GP$293,A56,Объекты!$HE$13:$HE$293)</f>
        <v>0</v>
      </c>
      <c r="K56" s="310">
        <f>SUMIF(Объекты!$GP$13:$GP$293,A56,Объекты!$HF$13:$HF$293)</f>
        <v>0</v>
      </c>
      <c r="L56" s="318">
        <f>SUMIF(Объекты!$GP$13:$GP$293,A56,Объекты!$HG$13:$HG$293)</f>
        <v>0</v>
      </c>
      <c r="M56" s="310">
        <f>SUMIF(Объекты!$GP$13:$GP$293,A56,Объекты!$HH$13:$HH$293)</f>
        <v>0</v>
      </c>
      <c r="N56" s="146"/>
      <c r="O56" s="310">
        <f>SUMIF(Объекты!$GP$13:$GP$293,$A$56,Объекты!$EX$13:$EX$293)</f>
        <v>21000</v>
      </c>
      <c r="P56" s="310">
        <f>SUMIF(Объекты!$GP$13:$GP$293,$A$56,Объекты!$FA$13:$FA$293)</f>
        <v>0</v>
      </c>
      <c r="Q56" s="310">
        <f>SUMIF(Объекты!$GP$13:$GP$293,$A$56,Объекты!$FD$13:$FD$293)</f>
        <v>0</v>
      </c>
      <c r="R56" s="310">
        <f>SUMIF(Объекты!$GP$13:$GP$293,$A$56,Объекты!$FB$13:$FB$293)</f>
        <v>0</v>
      </c>
      <c r="S56" s="310">
        <f>SUMIF(Объекты!$GP$13:$GP$293,$A$56,Объекты!$FF$13:$FF$293)</f>
        <v>0</v>
      </c>
      <c r="T56" s="1029"/>
    </row>
    <row r="57" spans="1:20" ht="30">
      <c r="A57" s="1028">
        <v>8</v>
      </c>
      <c r="B57" s="149" t="s">
        <v>1086</v>
      </c>
      <c r="C57" s="310">
        <f>SUMIF(Объекты!$GP$13:$GP$293,$A$57,Объекты!$DF$13:$DF$293)</f>
        <v>94400.141600000003</v>
      </c>
      <c r="D57" s="310">
        <f>SUMIF(Объекты!$GP$13:$GP$293,$A$57,Объекты!$CQ$13:$CQ$293)</f>
        <v>80000.12</v>
      </c>
      <c r="E57" s="220">
        <f t="shared" si="3"/>
        <v>66600</v>
      </c>
      <c r="F57" s="318">
        <f>SUMIF(Объекты!$GP$13:$GP$293,A57,Объекты!$HA$13:$HA$293)</f>
        <v>0</v>
      </c>
      <c r="G57" s="310">
        <f>SUMIF(Объекты!$GP$13:$GP$293,A57,Объекты!$HB$13:$HB$293)</f>
        <v>0</v>
      </c>
      <c r="H57" s="318">
        <f>SUMIF(Объекты!$GP$13:$GP$293,A57,Объекты!$HC$13:$HC$293)</f>
        <v>0</v>
      </c>
      <c r="I57" s="310">
        <f>SUMIF(Объекты!$GP$13:$GP$293,A57,Объекты!$HD$13:$HD$293)</f>
        <v>0</v>
      </c>
      <c r="J57" s="318">
        <f>SUMIF(Объекты!$GP$13:$GP$293,A57,Объекты!$HE$13:$HE$293)</f>
        <v>0</v>
      </c>
      <c r="K57" s="310">
        <f>SUMIF(Объекты!$GP$13:$GP$293,A57,Объекты!$HF$13:$HF$293)</f>
        <v>66600</v>
      </c>
      <c r="L57" s="318">
        <f>SUMIF(Объекты!$GP$13:$GP$293,A57,Объекты!$HG$13:$HG$293)</f>
        <v>0</v>
      </c>
      <c r="M57" s="310">
        <f>SUMIF(Объекты!$GP$13:$GP$293,A57,Объекты!$HH$13:$HH$293)</f>
        <v>0</v>
      </c>
      <c r="N57" s="146"/>
      <c r="O57" s="310">
        <f>SUMIF(Объекты!$GP$13:$GP$293,$A$57,Объекты!$EX$13:$EX$293)</f>
        <v>80000.12</v>
      </c>
      <c r="P57" s="310">
        <f>SUMIF(Объекты!$GP$13:$GP$293,$A$57,Объекты!$FA$13:$FA$293)</f>
        <v>0</v>
      </c>
      <c r="Q57" s="310">
        <f>SUMIF(Объекты!$GP$13:$GP$293,$A$57,Объекты!$FD$13:$FD$293)</f>
        <v>0</v>
      </c>
      <c r="R57" s="310">
        <f>SUMIF(Объекты!$GP$13:$GP$293,$A$57,Объекты!$FB$13:$FB$293)</f>
        <v>0</v>
      </c>
      <c r="S57" s="310">
        <f>SUMIF(Объекты!$GP$13:$GP$293,$A$57,Объекты!$FF$13:$FF$293)</f>
        <v>0</v>
      </c>
      <c r="T57" s="1029"/>
    </row>
    <row r="58" spans="1:20" ht="30">
      <c r="A58" s="1028">
        <v>9</v>
      </c>
      <c r="B58" s="149" t="s">
        <v>1087</v>
      </c>
      <c r="C58" s="310">
        <f>SUMIF(Объекты!$GP$13:$GP$293,$A$58,Объекты!$DF$13:$DF$293)</f>
        <v>0</v>
      </c>
      <c r="D58" s="310">
        <f>SUMIF(Объекты!$GP$13:$GP$293,$A$58,Объекты!$CQ$13:$CQ$293)</f>
        <v>0</v>
      </c>
      <c r="E58" s="220">
        <f t="shared" si="3"/>
        <v>0</v>
      </c>
      <c r="F58" s="318">
        <f>SUMIF(Объекты!$GP$13:$GP$293,A58,Объекты!$HA$13:$HA$293)</f>
        <v>0</v>
      </c>
      <c r="G58" s="310">
        <f>SUMIF(Объекты!$GP$13:$GP$293,A58,Объекты!$HB$13:$HB$293)</f>
        <v>0</v>
      </c>
      <c r="H58" s="318">
        <f>SUMIF(Объекты!$GP$13:$GP$293,A58,Объекты!$HC$13:$HC$293)</f>
        <v>0</v>
      </c>
      <c r="I58" s="310">
        <f>SUMIF(Объекты!$GP$13:$GP$293,A58,Объекты!$HD$13:$HD$293)</f>
        <v>0</v>
      </c>
      <c r="J58" s="318">
        <f>SUMIF(Объекты!$GP$13:$GP$293,A58,Объекты!$HE$13:$HE$293)</f>
        <v>0</v>
      </c>
      <c r="K58" s="310">
        <f>SUMIF(Объекты!$GP$13:$GP$293,A58,Объекты!$HF$13:$HF$293)</f>
        <v>0</v>
      </c>
      <c r="L58" s="318">
        <f>SUMIF(Объекты!$GP$13:$GP$293,A58,Объекты!$HG$13:$HG$293)</f>
        <v>0</v>
      </c>
      <c r="M58" s="310">
        <f>SUMIF(Объекты!$GP$13:$GP$293,A58,Объекты!$HH$13:$HH$293)</f>
        <v>0</v>
      </c>
      <c r="N58" s="146"/>
      <c r="O58" s="310">
        <f>SUMIF(Объекты!$GP$13:$GP$293,$A$58,Объекты!$EX$13:$EX$293)</f>
        <v>0</v>
      </c>
      <c r="P58" s="310">
        <f>SUMIF(Объекты!$GP$13:$GP$293,$A$58,Объекты!$FA$13:$FA$293)</f>
        <v>0</v>
      </c>
      <c r="Q58" s="310">
        <f>SUMIF(Объекты!$GP$13:$GP$293,$A$58,Объекты!$FD$13:$FD$293)</f>
        <v>0</v>
      </c>
      <c r="R58" s="310">
        <f>SUMIF(Объекты!$GP$13:$GP$293,$A$58,Объекты!$FB$13:$FB$293)</f>
        <v>0</v>
      </c>
      <c r="S58" s="310">
        <f>SUMIF(Объекты!$GP$13:$GP$293,$A$58,Объекты!$FF$13:$FF$293)</f>
        <v>0</v>
      </c>
      <c r="T58" s="1029"/>
    </row>
    <row r="59" spans="1:20" ht="15" customHeight="1">
      <c r="A59" s="1028">
        <v>10</v>
      </c>
      <c r="B59" s="221" t="s">
        <v>1070</v>
      </c>
      <c r="C59" s="311">
        <f>C60+C61</f>
        <v>168782.47999999998</v>
      </c>
      <c r="D59" s="311">
        <f t="shared" ref="D59:T59" si="5">D60+D61</f>
        <v>143036</v>
      </c>
      <c r="E59" s="311">
        <f t="shared" si="5"/>
        <v>0</v>
      </c>
      <c r="F59" s="319">
        <f t="shared" si="5"/>
        <v>0</v>
      </c>
      <c r="G59" s="311">
        <f t="shared" si="5"/>
        <v>0</v>
      </c>
      <c r="H59" s="319">
        <f t="shared" si="5"/>
        <v>0</v>
      </c>
      <c r="I59" s="311">
        <f t="shared" si="5"/>
        <v>0</v>
      </c>
      <c r="J59" s="319">
        <f t="shared" si="5"/>
        <v>0</v>
      </c>
      <c r="K59" s="311">
        <f t="shared" si="5"/>
        <v>0</v>
      </c>
      <c r="L59" s="319">
        <f t="shared" si="5"/>
        <v>0</v>
      </c>
      <c r="M59" s="311">
        <f t="shared" si="5"/>
        <v>0</v>
      </c>
      <c r="N59" s="311">
        <f t="shared" si="5"/>
        <v>0</v>
      </c>
      <c r="O59" s="311">
        <f t="shared" si="5"/>
        <v>0</v>
      </c>
      <c r="P59" s="311">
        <f t="shared" si="5"/>
        <v>0</v>
      </c>
      <c r="Q59" s="311">
        <f t="shared" si="5"/>
        <v>0</v>
      </c>
      <c r="R59" s="311">
        <f t="shared" si="5"/>
        <v>143036</v>
      </c>
      <c r="S59" s="311">
        <f t="shared" si="5"/>
        <v>0</v>
      </c>
      <c r="T59" s="1030">
        <f t="shared" si="5"/>
        <v>0</v>
      </c>
    </row>
    <row r="60" spans="1:20" ht="15">
      <c r="A60" s="1027" t="s">
        <v>1075</v>
      </c>
      <c r="B60" s="152" t="s">
        <v>1077</v>
      </c>
      <c r="C60" s="310">
        <f>SUMIF(Объекты!$GP$13:$GP$293,$A$60,Объекты!$DF$13:$DF$293)</f>
        <v>0</v>
      </c>
      <c r="D60" s="310">
        <f>SUMIF(Объекты!$GP$13:$GP$293,$A$60,Объекты!$CQ$13:$CQ$293)</f>
        <v>0</v>
      </c>
      <c r="E60" s="220">
        <f t="shared" si="3"/>
        <v>0</v>
      </c>
      <c r="F60" s="318">
        <f>SUMIF(Объекты!$GP$13:$GP$293,A60,Объекты!$HA$13:$HA$293)</f>
        <v>0</v>
      </c>
      <c r="G60" s="310">
        <f>SUMIF(Объекты!$GP$13:$GP$293,A60,Объекты!$HB$13:$HB$293)</f>
        <v>0</v>
      </c>
      <c r="H60" s="318">
        <f>SUMIF(Объекты!$GP$13:$GP$293,A60,Объекты!$HC$13:$HC$293)</f>
        <v>0</v>
      </c>
      <c r="I60" s="310">
        <f>SUMIF(Объекты!$GP$13:$GP$293,A60,Объекты!$HD$13:$HD$293)</f>
        <v>0</v>
      </c>
      <c r="J60" s="318">
        <f>SUMIF(Объекты!$GP$13:$GP$293,A60,Объекты!$HE$13:$HE$293)</f>
        <v>0</v>
      </c>
      <c r="K60" s="310">
        <f>SUMIF(Объекты!$GP$13:$GP$293,A60,Объекты!$HF$13:$HF$293)</f>
        <v>0</v>
      </c>
      <c r="L60" s="318">
        <f>SUMIF(Объекты!$GP$13:$GP$293,A60,Объекты!$HG$13:$HG$293)</f>
        <v>0</v>
      </c>
      <c r="M60" s="310">
        <f>SUMIF(Объекты!$GP$13:$GP$293,A60,Объекты!$HH$13:$HH$293)</f>
        <v>0</v>
      </c>
      <c r="N60" s="223"/>
      <c r="O60" s="310">
        <f>SUMIF(Объекты!$GP$13:$GP$293,$A$60,Объекты!$EX$13:$EX$293)</f>
        <v>0</v>
      </c>
      <c r="P60" s="310">
        <f>SUMIF(Объекты!$GP$13:$GP$293,$A$60,Объекты!$FA$13:$FA$293)</f>
        <v>0</v>
      </c>
      <c r="Q60" s="310">
        <f>SUMIF(Объекты!$GP$13:$GP$293,$A$60,Объекты!$FD$13:$FD$293)</f>
        <v>0</v>
      </c>
      <c r="R60" s="310">
        <f>SUMIF(Объекты!$GP$13:$GP$293,$A$60,Объекты!$FB$13:$FB$293)</f>
        <v>0</v>
      </c>
      <c r="S60" s="310">
        <f>SUMIF(Объекты!$GP$13:$GP$293,$A$60,Объекты!$FF$13:$FF$293)</f>
        <v>0</v>
      </c>
      <c r="T60" s="1031"/>
    </row>
    <row r="61" spans="1:20" ht="15">
      <c r="A61" s="1027" t="s">
        <v>1076</v>
      </c>
      <c r="B61" s="152" t="s">
        <v>1078</v>
      </c>
      <c r="C61" s="310">
        <f>SUMIF(Объекты!$GP$13:$GP$293,$A$61,Объекты!$DF$13:$DF$293)</f>
        <v>168782.47999999998</v>
      </c>
      <c r="D61" s="310">
        <f>SUMIF(Объекты!$GP$13:$GP$293,$A$61,Объекты!$CQ$13:$CQ$293)</f>
        <v>143036</v>
      </c>
      <c r="E61" s="220">
        <f t="shared" si="3"/>
        <v>0</v>
      </c>
      <c r="F61" s="318">
        <f>SUMIF(Объекты!$GP$13:$GP$293,A61,Объекты!$HA$13:$HA$293)</f>
        <v>0</v>
      </c>
      <c r="G61" s="310">
        <f>SUMIF(Объекты!$GP$13:$GP$293,A61,Объекты!$HB$13:$HB$293)</f>
        <v>0</v>
      </c>
      <c r="H61" s="318">
        <f>SUMIF(Объекты!$GP$13:$GP$293,A61,Объекты!$HC$13:$HC$293)</f>
        <v>0</v>
      </c>
      <c r="I61" s="310">
        <f>SUMIF(Объекты!$GP$13:$GP$293,A61,Объекты!$HD$13:$HD$293)</f>
        <v>0</v>
      </c>
      <c r="J61" s="318">
        <f>SUMIF(Объекты!$GP$13:$GP$293,A61,Объекты!$HE$13:$HE$293)</f>
        <v>0</v>
      </c>
      <c r="K61" s="310">
        <f>SUMIF(Объекты!$GP$13:$GP$293,A61,Объекты!$HF$13:$HF$293)</f>
        <v>0</v>
      </c>
      <c r="L61" s="318">
        <f>SUMIF(Объекты!$GP$13:$GP$293,A61,Объекты!$HG$13:$HG$293)</f>
        <v>0</v>
      </c>
      <c r="M61" s="310">
        <f>SUMIF(Объекты!$GP$13:$GP$293,A61,Объекты!$HH$13:$HH$293)</f>
        <v>0</v>
      </c>
      <c r="N61" s="146"/>
      <c r="O61" s="310">
        <f>SUMIF(Объекты!$GP$13:$GP$293,$A$61,Объекты!$EX$13:$EX$293)</f>
        <v>0</v>
      </c>
      <c r="P61" s="310">
        <f>SUMIF(Объекты!$GP$13:$GP$293,$A$61,Объекты!$FA$13:$FA$293)</f>
        <v>0</v>
      </c>
      <c r="Q61" s="310">
        <f>SUMIF(Объекты!$GP$13:$GP$293,$A$61,Объекты!$FD$13:$FD$293)</f>
        <v>0</v>
      </c>
      <c r="R61" s="310">
        <f>SUMIF(Объекты!$GP$13:$GP$293,$A$61,Объекты!$FB$13:$FB$293)</f>
        <v>143036</v>
      </c>
      <c r="S61" s="310">
        <f>SUMIF(Объекты!$GP$13:$GP$293,$A$61,Объекты!$FF$13:$FF$293)</f>
        <v>0</v>
      </c>
      <c r="T61" s="1031"/>
    </row>
    <row r="62" spans="1:20" ht="15.75">
      <c r="A62" s="1028">
        <v>11</v>
      </c>
      <c r="B62" s="149" t="s">
        <v>774</v>
      </c>
      <c r="C62" s="310">
        <f>SUMIF(Объекты!$GP$13:$GP$293,$A$62,Объекты!$DF$13:$DF$293)</f>
        <v>317931</v>
      </c>
      <c r="D62" s="310">
        <f>SUMIF(Объекты!$GP$13:$GP$293,$A$62,Объекты!$CQ$13:$CQ$293)</f>
        <v>253749</v>
      </c>
      <c r="E62" s="220">
        <f t="shared" si="3"/>
        <v>0</v>
      </c>
      <c r="F62" s="318">
        <f>SUMIF(Объекты!$GP$13:$GP$293,A62,Объекты!$HA$13:$HA$293)</f>
        <v>0</v>
      </c>
      <c r="G62" s="310">
        <f>SUMIF(Объекты!$GP$13:$GP$293,A62,Объекты!$HB$13:$HB$293)</f>
        <v>0</v>
      </c>
      <c r="H62" s="318">
        <f>SUMIF(Объекты!$GP$13:$GP$293,A62,Объекты!$HC$13:$HC$293)</f>
        <v>0</v>
      </c>
      <c r="I62" s="310">
        <f>SUMIF(Объекты!$GP$13:$GP$293,A62,Объекты!$HD$13:$HD$293)</f>
        <v>0</v>
      </c>
      <c r="J62" s="318">
        <f>SUMIF(Объекты!$GP$13:$GP$293,A62,Объекты!$HE$13:$HE$293)</f>
        <v>0</v>
      </c>
      <c r="K62" s="310">
        <f>SUMIF(Объекты!$GP$13:$GP$293,A62,Объекты!$HF$13:$HF$293)</f>
        <v>0</v>
      </c>
      <c r="L62" s="318">
        <f>SUMIF(Объекты!$GP$13:$GP$293,A62,Объекты!$HG$13:$HG$293)</f>
        <v>0</v>
      </c>
      <c r="M62" s="310">
        <f>SUMIF(Объекты!$GP$13:$GP$293,A62,Объекты!$HH$13:$HH$293)</f>
        <v>0</v>
      </c>
      <c r="N62" s="146"/>
      <c r="O62" s="310">
        <f>SUMIF(Объекты!$GP$13:$GP$293,$A$62,Объекты!$EX$13:$EX$293)</f>
        <v>10000</v>
      </c>
      <c r="P62" s="310">
        <f>SUMIF(Объекты!$GP$13:$GP$293,$A$62,Объекты!$FA$13:$FA$293)</f>
        <v>243749</v>
      </c>
      <c r="Q62" s="310">
        <f>SUMIF(Объекты!$GP$13:$GP$293,$A$62,Объекты!$FD$13:$FD$293)</f>
        <v>0</v>
      </c>
      <c r="R62" s="310">
        <f>SUMIF(Объекты!$GP$13:$GP$293,$A$62,Объекты!$FB$13:$FB$293)</f>
        <v>0</v>
      </c>
      <c r="S62" s="310">
        <f>SUMIF(Объекты!$GP$13:$GP$293,$A$62,Объекты!$FF$13:$FF$293)</f>
        <v>0</v>
      </c>
      <c r="T62" s="1031"/>
    </row>
    <row r="63" spans="1:20" ht="15.75">
      <c r="A63" s="1028">
        <v>12</v>
      </c>
      <c r="B63" s="149" t="s">
        <v>897</v>
      </c>
      <c r="C63" s="310">
        <f>SUMIF(Объекты!$GP$13:$GP$293,$A$63,Объекты!$DF$13:$DF$293)</f>
        <v>1432787.5859999999</v>
      </c>
      <c r="D63" s="310">
        <f>SUMIF(Объекты!$GP$13:$GP$293,$A$63,Объекты!$CQ$13:$CQ$293)</f>
        <v>1006383.644968273</v>
      </c>
      <c r="E63" s="220">
        <f t="shared" si="3"/>
        <v>5371269.0021029999</v>
      </c>
      <c r="F63" s="318">
        <f>SUMIF(Объекты!$GP$13:$GP$293,A63,Объекты!$HA$13:$HA$293)</f>
        <v>400</v>
      </c>
      <c r="G63" s="310">
        <f>SUMIF(Объекты!$GP$13:$GP$293,A63,Объекты!$HB$13:$HB$293)</f>
        <v>2499449.0499999998</v>
      </c>
      <c r="H63" s="318">
        <f>SUMIF(Объекты!$GP$13:$GP$293,A63,Объекты!$HC$13:$HC$293)</f>
        <v>76.444999999999993</v>
      </c>
      <c r="I63" s="310">
        <f>SUMIF(Объекты!$GP$13:$GP$293,A63,Объекты!$HD$13:$HD$293)</f>
        <v>2734389.3821029998</v>
      </c>
      <c r="J63" s="318">
        <f>SUMIF(Объекты!$GP$13:$GP$293,A63,Объекты!$HE$13:$HE$293)</f>
        <v>2</v>
      </c>
      <c r="K63" s="310">
        <f>SUMIF(Объекты!$GP$13:$GP$293,A63,Объекты!$HF$13:$HF$293)</f>
        <v>137430.57</v>
      </c>
      <c r="L63" s="318">
        <f>SUMIF(Объекты!$GP$13:$GP$293,A63,Объекты!$HG$13:$HG$293)</f>
        <v>0</v>
      </c>
      <c r="M63" s="310">
        <f>SUMIF(Объекты!$GP$13:$GP$293,A63,Объекты!$HH$13:$HH$293)</f>
        <v>0</v>
      </c>
      <c r="N63" s="146"/>
      <c r="O63" s="310">
        <f>SUMIF(Объекты!$GP$13:$GP$293,$A$63,Объекты!$EX$13:$EX$293)</f>
        <v>38761</v>
      </c>
      <c r="P63" s="310">
        <f>SUMIF(Объекты!$GP$13:$GP$293,$A$63,Объекты!$FA$13:$FA$293)</f>
        <v>416471.70140895096</v>
      </c>
      <c r="Q63" s="310">
        <f>SUMIF(Объекты!$GP$13:$GP$293,$A$63,Объекты!$FD$13:$FD$293)</f>
        <v>450969.94355932204</v>
      </c>
      <c r="R63" s="310">
        <f>SUMIF(Объекты!$GP$13:$GP$293,$A$63,Объекты!$FB$13:$FB$293)</f>
        <v>0</v>
      </c>
      <c r="S63" s="310">
        <f>SUMIF(Объекты!$GP$13:$GP$293,$A$63,Объекты!$FF$13:$FF$293)</f>
        <v>100181</v>
      </c>
      <c r="T63" s="1031"/>
    </row>
    <row r="64" spans="1:20" ht="15.75">
      <c r="A64" s="1028" t="s">
        <v>1165</v>
      </c>
      <c r="B64" s="149" t="s">
        <v>1166</v>
      </c>
      <c r="C64" s="310">
        <f>SUMIF(Объекты!$GP$13:$GP$293,$A$64,Объекты!$DF$13:$DF$293)</f>
        <v>0</v>
      </c>
      <c r="D64" s="310">
        <f>SUMIF(Объекты!$GP$13:$GP$293,$A$64,Объекты!$CQ$13:$CQ$293)</f>
        <v>0</v>
      </c>
      <c r="E64" s="220">
        <f t="shared" si="3"/>
        <v>0</v>
      </c>
      <c r="F64" s="318">
        <f>SUMIF(Объекты!$GP$13:$GP$293,A64,Объекты!$HA$13:$HA$293)</f>
        <v>0</v>
      </c>
      <c r="G64" s="310">
        <f>SUMIF(Объекты!$GP$13:$GP$293,A64,Объекты!$HB$13:$HB$293)</f>
        <v>0</v>
      </c>
      <c r="H64" s="318">
        <f>SUMIF(Объекты!$GP$13:$GP$293,A64,Объекты!$HC$13:$HC$293)</f>
        <v>0</v>
      </c>
      <c r="I64" s="310">
        <f>SUMIF(Объекты!$GP$13:$GP$293,A64,Объекты!$HD$13:$HD$293)</f>
        <v>0</v>
      </c>
      <c r="J64" s="318">
        <f>SUMIF(Объекты!$GP$13:$GP$293,A64,Объекты!$HE$13:$HE$293)</f>
        <v>0</v>
      </c>
      <c r="K64" s="310">
        <f>SUMIF(Объекты!$GP$13:$GP$293,A64,Объекты!$HF$13:$HF$293)</f>
        <v>0</v>
      </c>
      <c r="L64" s="318">
        <f>SUMIF(Объекты!$GP$13:$GP$293,A64,Объекты!$HG$13:$HG$293)</f>
        <v>0</v>
      </c>
      <c r="M64" s="310">
        <f>SUMIF(Объекты!$GP$13:$GP$293,A64,Объекты!$HH$13:$HH$293)</f>
        <v>0</v>
      </c>
      <c r="N64" s="146"/>
      <c r="O64" s="310">
        <f>SUMIF(Объекты!$GP$13:$GP$293,$A$64,Объекты!$EX$13:$EX$293)</f>
        <v>0</v>
      </c>
      <c r="P64" s="310">
        <f>SUMIF(Объекты!$GP$13:$GP$293,$A$64,Объекты!$FA$13:$FA$293)</f>
        <v>0</v>
      </c>
      <c r="Q64" s="310">
        <f>SUMIF(Объекты!$GP$13:$GP$293,$A$64,Объекты!$FD$13:$FD$293)</f>
        <v>0</v>
      </c>
      <c r="R64" s="310">
        <f>SUMIF(Объекты!$GP$13:$GP$293,$A$64,Объекты!$FB$13:$FB$293)</f>
        <v>0</v>
      </c>
      <c r="S64" s="310">
        <f>SUMIF(Объекты!$GP$13:$GP$293,$A$64,Объекты!$FF$13:$FF$293)</f>
        <v>0</v>
      </c>
      <c r="T64" s="1031"/>
    </row>
    <row r="65" spans="1:20" ht="15.75">
      <c r="A65" s="1028" t="s">
        <v>1167</v>
      </c>
      <c r="B65" s="149" t="s">
        <v>1164</v>
      </c>
      <c r="C65" s="310">
        <f>SUMIF(Объекты!$GP$13:$GP$293,$A$65,Объекты!$DF$13:$DF$293)</f>
        <v>0</v>
      </c>
      <c r="D65" s="310">
        <f>SUMIF(Объекты!$GP$13:$GP$293,$A$65,Объекты!$CQ$13:$CQ$293)</f>
        <v>0</v>
      </c>
      <c r="E65" s="220">
        <f t="shared" si="3"/>
        <v>0</v>
      </c>
      <c r="F65" s="318">
        <f>SUMIF(Объекты!$GP$13:$GP$293,A65,Объекты!$HA$13:$HA$293)</f>
        <v>0</v>
      </c>
      <c r="G65" s="310">
        <f>SUMIF(Объекты!$GP$13:$GP$293,A65,Объекты!$HB$13:$HB$293)</f>
        <v>0</v>
      </c>
      <c r="H65" s="318">
        <f>SUMIF(Объекты!$GP$13:$GP$293,A65,Объекты!$HC$13:$HC$293)</f>
        <v>0</v>
      </c>
      <c r="I65" s="310">
        <f>SUMIF(Объекты!$GP$13:$GP$293,A65,Объекты!$HD$13:$HD$293)</f>
        <v>0</v>
      </c>
      <c r="J65" s="318">
        <f>SUMIF(Объекты!$GP$13:$GP$293,A65,Объекты!$HE$13:$HE$293)</f>
        <v>0</v>
      </c>
      <c r="K65" s="310">
        <f>SUMIF(Объекты!$GP$13:$GP$293,A65,Объекты!$HF$13:$HF$293)</f>
        <v>0</v>
      </c>
      <c r="L65" s="318">
        <f>SUMIF(Объекты!$GP$13:$GP$293,A65,Объекты!$HG$13:$HG$293)</f>
        <v>0</v>
      </c>
      <c r="M65" s="310">
        <f>SUMIF(Объекты!$GP$13:$GP$293,A65,Объекты!$HH$13:$HH$293)</f>
        <v>0</v>
      </c>
      <c r="N65" s="146"/>
      <c r="O65" s="310">
        <f>SUMIF(Объекты!$GP$13:$GP$293,$A$65,Объекты!$EX$13:$EX$293)</f>
        <v>0</v>
      </c>
      <c r="P65" s="310">
        <f>SUMIF(Объекты!$GP$13:$GP$293,$A$65,Объекты!$FA$13:$FA$293)</f>
        <v>0</v>
      </c>
      <c r="Q65" s="310">
        <f>SUMIF(Объекты!$GP$13:$GP$293,$A$65,Объекты!$FD$13:$FD$293)</f>
        <v>0</v>
      </c>
      <c r="R65" s="310">
        <f>SUMIF(Объекты!$GP$13:$GP$293,$A$65,Объекты!$FB$13:$FB$293)</f>
        <v>0</v>
      </c>
      <c r="S65" s="310">
        <f>SUMIF(Объекты!$GP$13:$GP$293,$A$65,Объекты!$FF$13:$FF$293)</f>
        <v>0</v>
      </c>
      <c r="T65" s="1031"/>
    </row>
    <row r="66" spans="1:20" ht="18">
      <c r="A66" s="1032"/>
      <c r="B66" s="224" t="s">
        <v>464</v>
      </c>
      <c r="C66" s="145"/>
      <c r="D66" s="145"/>
      <c r="E66" s="145"/>
      <c r="F66" s="320"/>
      <c r="G66" s="145"/>
      <c r="H66" s="320"/>
      <c r="I66" s="145"/>
      <c r="J66" s="320"/>
      <c r="K66" s="145"/>
      <c r="L66" s="320"/>
      <c r="M66" s="145"/>
      <c r="N66" s="145"/>
      <c r="O66" s="145"/>
      <c r="P66" s="145"/>
      <c r="Q66" s="145"/>
      <c r="R66" s="145"/>
      <c r="S66" s="145"/>
      <c r="T66" s="1033"/>
    </row>
    <row r="67" spans="1:20" ht="15">
      <c r="A67" s="1032"/>
      <c r="B67" s="151" t="s">
        <v>895</v>
      </c>
      <c r="C67" s="310"/>
      <c r="D67" s="220"/>
      <c r="E67" s="220"/>
      <c r="F67" s="318"/>
      <c r="G67" s="220"/>
      <c r="H67" s="318"/>
      <c r="I67" s="220"/>
      <c r="J67" s="318"/>
      <c r="K67" s="220"/>
      <c r="L67" s="318"/>
      <c r="M67" s="220"/>
      <c r="N67" s="146"/>
      <c r="O67" s="220"/>
      <c r="P67" s="220"/>
      <c r="Q67" s="220"/>
      <c r="R67" s="220"/>
      <c r="S67" s="220"/>
      <c r="T67" s="1026"/>
    </row>
    <row r="68" spans="1:20" ht="15.75" customHeight="1">
      <c r="A68" s="1032"/>
      <c r="B68" s="152" t="s">
        <v>896</v>
      </c>
      <c r="C68" s="310">
        <f>C30-C69</f>
        <v>8059283.0032454366</v>
      </c>
      <c r="D68" s="310">
        <f>D30-D69</f>
        <v>8155740.4716405626</v>
      </c>
      <c r="E68" s="310">
        <f>G68+I68+K68+M68</f>
        <v>3052177.9879262019</v>
      </c>
      <c r="F68" s="318">
        <f t="shared" ref="F68:T68" si="6">F30-F69</f>
        <v>155</v>
      </c>
      <c r="G68" s="310">
        <f t="shared" si="6"/>
        <v>972626.42827643966</v>
      </c>
      <c r="H68" s="318">
        <f t="shared" si="6"/>
        <v>94.57</v>
      </c>
      <c r="I68" s="310">
        <f t="shared" si="6"/>
        <v>1528676.6182938302</v>
      </c>
      <c r="J68" s="318">
        <f t="shared" si="6"/>
        <v>6.173</v>
      </c>
      <c r="K68" s="310">
        <f t="shared" si="6"/>
        <v>222797.48728813557</v>
      </c>
      <c r="L68" s="318">
        <f t="shared" si="6"/>
        <v>131.25900000000001</v>
      </c>
      <c r="M68" s="310">
        <f t="shared" si="6"/>
        <v>328077.45406779664</v>
      </c>
      <c r="N68" s="310">
        <f t="shared" si="6"/>
        <v>0</v>
      </c>
      <c r="O68" s="310">
        <f t="shared" si="6"/>
        <v>1589213.504079096</v>
      </c>
      <c r="P68" s="310">
        <f t="shared" si="6"/>
        <v>5263324.1948895445</v>
      </c>
      <c r="Q68" s="310">
        <f t="shared" si="6"/>
        <v>1012902.7726719198</v>
      </c>
      <c r="R68" s="310">
        <f t="shared" si="6"/>
        <v>147000</v>
      </c>
      <c r="S68" s="310">
        <f t="shared" si="6"/>
        <v>143300</v>
      </c>
      <c r="T68" s="1031">
        <f t="shared" si="6"/>
        <v>0</v>
      </c>
    </row>
    <row r="69" spans="1:20" ht="15">
      <c r="A69" s="1032"/>
      <c r="B69" s="152" t="s">
        <v>897</v>
      </c>
      <c r="C69" s="310">
        <f>C63</f>
        <v>1432787.5859999999</v>
      </c>
      <c r="D69" s="310">
        <f t="shared" ref="D69:T69" si="7">D63</f>
        <v>1006383.644968273</v>
      </c>
      <c r="E69" s="310">
        <f>G69+I69+K69+M69</f>
        <v>5371269.0021029999</v>
      </c>
      <c r="F69" s="318">
        <f t="shared" si="7"/>
        <v>400</v>
      </c>
      <c r="G69" s="310">
        <f t="shared" si="7"/>
        <v>2499449.0499999998</v>
      </c>
      <c r="H69" s="318">
        <f t="shared" si="7"/>
        <v>76.444999999999993</v>
      </c>
      <c r="I69" s="310">
        <f t="shared" si="7"/>
        <v>2734389.3821029998</v>
      </c>
      <c r="J69" s="318">
        <f t="shared" si="7"/>
        <v>2</v>
      </c>
      <c r="K69" s="310">
        <f t="shared" si="7"/>
        <v>137430.57</v>
      </c>
      <c r="L69" s="318">
        <f t="shared" si="7"/>
        <v>0</v>
      </c>
      <c r="M69" s="310">
        <f t="shared" si="7"/>
        <v>0</v>
      </c>
      <c r="N69" s="310">
        <f t="shared" si="7"/>
        <v>0</v>
      </c>
      <c r="O69" s="310">
        <f t="shared" si="7"/>
        <v>38761</v>
      </c>
      <c r="P69" s="310">
        <f t="shared" si="7"/>
        <v>416471.70140895096</v>
      </c>
      <c r="Q69" s="310">
        <f t="shared" si="7"/>
        <v>450969.94355932204</v>
      </c>
      <c r="R69" s="310">
        <f t="shared" si="7"/>
        <v>0</v>
      </c>
      <c r="S69" s="310">
        <f t="shared" si="7"/>
        <v>100181</v>
      </c>
      <c r="T69" s="1031">
        <f t="shared" si="7"/>
        <v>0</v>
      </c>
    </row>
    <row r="70" spans="1:20" ht="15">
      <c r="A70" s="1032"/>
      <c r="B70" s="152" t="s">
        <v>782</v>
      </c>
      <c r="C70" s="310"/>
      <c r="D70" s="310"/>
      <c r="E70" s="310"/>
      <c r="F70" s="310"/>
      <c r="G70" s="310"/>
      <c r="H70" s="318"/>
      <c r="I70" s="310"/>
      <c r="J70" s="310"/>
      <c r="K70" s="310"/>
      <c r="L70" s="318"/>
      <c r="M70" s="310"/>
      <c r="N70" s="310"/>
      <c r="O70" s="310"/>
      <c r="P70" s="310"/>
      <c r="Q70" s="310"/>
      <c r="R70" s="310"/>
      <c r="S70" s="310"/>
      <c r="T70" s="1031"/>
    </row>
    <row r="71" spans="1:20" ht="15" customHeight="1">
      <c r="A71" s="1032"/>
      <c r="B71" s="152" t="s">
        <v>898</v>
      </c>
      <c r="C71" s="310"/>
      <c r="D71" s="310"/>
      <c r="E71" s="310"/>
      <c r="F71" s="310"/>
      <c r="G71" s="310"/>
      <c r="H71" s="318"/>
      <c r="I71" s="310"/>
      <c r="J71" s="310"/>
      <c r="K71" s="310"/>
      <c r="L71" s="318"/>
      <c r="M71" s="310"/>
      <c r="N71" s="310"/>
      <c r="O71" s="310"/>
      <c r="P71" s="310"/>
      <c r="Q71" s="310"/>
      <c r="R71" s="310"/>
      <c r="S71" s="310"/>
      <c r="T71" s="1031"/>
    </row>
    <row r="72" spans="1:20" ht="15">
      <c r="A72" s="1032"/>
      <c r="B72" s="152" t="s">
        <v>781</v>
      </c>
      <c r="C72" s="310"/>
      <c r="D72" s="310"/>
      <c r="E72" s="310"/>
      <c r="F72" s="310"/>
      <c r="G72" s="310"/>
      <c r="H72" s="318"/>
      <c r="I72" s="310"/>
      <c r="J72" s="310"/>
      <c r="K72" s="310"/>
      <c r="L72" s="318"/>
      <c r="M72" s="310"/>
      <c r="N72" s="310"/>
      <c r="O72" s="310"/>
      <c r="P72" s="310"/>
      <c r="Q72" s="310"/>
      <c r="R72" s="310"/>
      <c r="S72" s="310"/>
      <c r="T72" s="1031"/>
    </row>
    <row r="73" spans="1:20" ht="15">
      <c r="A73" s="1032"/>
      <c r="B73" s="151" t="s">
        <v>895</v>
      </c>
      <c r="C73" s="310"/>
      <c r="D73" s="310"/>
      <c r="E73" s="310"/>
      <c r="F73" s="310"/>
      <c r="G73" s="310"/>
      <c r="H73" s="318"/>
      <c r="I73" s="310"/>
      <c r="J73" s="310"/>
      <c r="K73" s="310"/>
      <c r="L73" s="318"/>
      <c r="M73" s="310"/>
      <c r="N73" s="310"/>
      <c r="O73" s="310"/>
      <c r="P73" s="310"/>
      <c r="Q73" s="310"/>
      <c r="R73" s="310"/>
      <c r="S73" s="310"/>
      <c r="T73" s="1031"/>
    </row>
    <row r="74" spans="1:20" ht="31.5">
      <c r="A74" s="1032"/>
      <c r="B74" s="225" t="s">
        <v>899</v>
      </c>
      <c r="C74" s="310"/>
      <c r="D74" s="310"/>
      <c r="E74" s="310"/>
      <c r="F74" s="310"/>
      <c r="G74" s="310"/>
      <c r="H74" s="318"/>
      <c r="I74" s="310"/>
      <c r="J74" s="310"/>
      <c r="K74" s="310"/>
      <c r="L74" s="318"/>
      <c r="M74" s="310"/>
      <c r="N74" s="310"/>
      <c r="O74" s="310"/>
      <c r="P74" s="310"/>
      <c r="Q74" s="310"/>
      <c r="R74" s="310"/>
      <c r="S74" s="310"/>
      <c r="T74" s="1031"/>
    </row>
    <row r="75" spans="1:20" ht="30">
      <c r="A75" s="1032"/>
      <c r="B75" s="150" t="s">
        <v>900</v>
      </c>
      <c r="C75" s="310">
        <f>SUMIF(Объекты!$GI$6:$GI$293,Объекты!$GI$100,Объекты!$DF$6:$DF$293)</f>
        <v>1322395.0392847457</v>
      </c>
      <c r="D75" s="310">
        <f>SUMIF(Объекты!$GI$6:$GI$293,Объекты!$GI$100,Объекты!$CQ$6:$CQ$293)</f>
        <v>961050.70496827306</v>
      </c>
      <c r="E75" s="310">
        <f>G75+I75+K75+M75</f>
        <v>2003816.95</v>
      </c>
      <c r="F75" s="310">
        <f>SUMIF(Объекты!$GI$6:$GI$293,Объекты!$GI$100,Объекты!$HA$6:$HA$293)</f>
        <v>265</v>
      </c>
      <c r="G75" s="310">
        <f>SUMIF(Объекты!$GI$6:$GI$293,Объекты!$GI$100,Объекты!$HB$6:$HB$293)</f>
        <v>1989852.94</v>
      </c>
      <c r="H75" s="318">
        <f>SUMIF(Объекты!$GI$6:$GI$293,Объекты!$GI$100,Объекты!$HC$6:$HC$293)</f>
        <v>0</v>
      </c>
      <c r="I75" s="310">
        <f>SUMIF(Объекты!$GI$6:$GI$293,Объекты!$GI$100,Объекты!$HD$6:$HD$293)</f>
        <v>0</v>
      </c>
      <c r="J75" s="310">
        <f>SUMIF(Объекты!$GI$6:$GI$293,Объекты!$GI$100,Объекты!$HE$6:$HE$293)</f>
        <v>0</v>
      </c>
      <c r="K75" s="310">
        <f>SUMIF(Объекты!$GI$6:$GI$293,Объекты!$GI$100,Объекты!$HF$6:$HF$293)</f>
        <v>13964.01</v>
      </c>
      <c r="L75" s="318">
        <f>SUMIF(Объекты!$GI$6:$GI$293,Объекты!$GI$100,Объекты!$HG$6:$HG$293)</f>
        <v>0</v>
      </c>
      <c r="M75" s="310">
        <f>SUMIF(Объекты!$GI$6:$GI$293,Объекты!$GI$100,Объекты!$HH$6:$HH$293)</f>
        <v>0</v>
      </c>
      <c r="N75" s="310"/>
      <c r="O75" s="310">
        <f>SUMIF(Объекты!$GI$6:$GI$293,Объекты!$GI$100,Объекты!$EX$6:$EX$293)</f>
        <v>84964.64</v>
      </c>
      <c r="P75" s="310">
        <f>SUMIF(Объекты!$GI$6:$GI$293,Объекты!$GI$100,Объекты!$FA$6:$FA$293)</f>
        <v>416471.70140895096</v>
      </c>
      <c r="Q75" s="310">
        <f>SUMIF(Объекты!$GI$6:$GI$293,Объекты!$GI$100,Объекты!$FD$6:$FD$293)</f>
        <v>459614.36355932202</v>
      </c>
      <c r="R75" s="310">
        <f>SUMIF(Объекты!$GI$6:$GI$293,Объекты!$GI$100,Объекты!$FB$6:$FB$293)</f>
        <v>0</v>
      </c>
      <c r="S75" s="310">
        <f>SUMIF(Объекты!$GI$6:$GI$293,Объекты!$GI$100,Объекты!$FF$6:$FF$293)</f>
        <v>0</v>
      </c>
      <c r="T75" s="1031"/>
    </row>
    <row r="76" spans="1:20" ht="15" customHeight="1">
      <c r="A76" s="1032"/>
      <c r="B76" s="150" t="s">
        <v>578</v>
      </c>
      <c r="C76" s="310"/>
      <c r="D76" s="310"/>
      <c r="E76" s="310"/>
      <c r="F76" s="310"/>
      <c r="G76" s="310"/>
      <c r="H76" s="318"/>
      <c r="I76" s="310"/>
      <c r="J76" s="310"/>
      <c r="K76" s="310"/>
      <c r="L76" s="318"/>
      <c r="M76" s="310"/>
      <c r="N76" s="310"/>
      <c r="O76" s="310"/>
      <c r="P76" s="310"/>
      <c r="Q76" s="310"/>
      <c r="R76" s="310"/>
      <c r="S76" s="310"/>
      <c r="T76" s="1031"/>
    </row>
    <row r="77" spans="1:20" ht="15">
      <c r="A77" s="1032"/>
      <c r="B77" s="151" t="s">
        <v>895</v>
      </c>
      <c r="C77" s="310"/>
      <c r="D77" s="310"/>
      <c r="E77" s="310"/>
      <c r="F77" s="310"/>
      <c r="G77" s="310"/>
      <c r="H77" s="318"/>
      <c r="I77" s="310"/>
      <c r="J77" s="310"/>
      <c r="K77" s="310"/>
      <c r="L77" s="318"/>
      <c r="M77" s="310"/>
      <c r="N77" s="310"/>
      <c r="O77" s="310"/>
      <c r="P77" s="310"/>
      <c r="Q77" s="310"/>
      <c r="R77" s="310"/>
      <c r="S77" s="310"/>
      <c r="T77" s="1031"/>
    </row>
    <row r="78" spans="1:20" ht="15.75">
      <c r="A78" s="1032"/>
      <c r="B78" s="225" t="s">
        <v>901</v>
      </c>
      <c r="C78" s="310"/>
      <c r="D78" s="310"/>
      <c r="E78" s="310"/>
      <c r="F78" s="310"/>
      <c r="G78" s="310"/>
      <c r="H78" s="318"/>
      <c r="I78" s="310"/>
      <c r="J78" s="310"/>
      <c r="K78" s="310"/>
      <c r="L78" s="318"/>
      <c r="M78" s="310"/>
      <c r="N78" s="310"/>
      <c r="O78" s="310"/>
      <c r="P78" s="310"/>
      <c r="Q78" s="310"/>
      <c r="R78" s="310"/>
      <c r="S78" s="310"/>
      <c r="T78" s="1031"/>
    </row>
    <row r="79" spans="1:20" ht="15">
      <c r="A79" s="265" t="s">
        <v>1139</v>
      </c>
      <c r="B79" s="266" t="s">
        <v>1136</v>
      </c>
      <c r="C79" s="310">
        <f>SUMIF(Объекты!$FY$6:$FY$293,Объекты!$FY$97,Объекты!$DF$6:$DF$293)</f>
        <v>1882167.620237611</v>
      </c>
      <c r="D79" s="310">
        <f>SUMIF(Объекты!$FY$6:$FY$293,Объекты!$FY$97,Объекты!$CQ$6:$CQ$293)</f>
        <v>1463872.7162312418</v>
      </c>
      <c r="E79" s="310">
        <f>G79+I79+K79+M79</f>
        <v>2473576.1826719199</v>
      </c>
      <c r="F79" s="310">
        <f>SUMIF(Объекты!$FY$6:$FY$293,Объекты!$FY$97,Объекты!$HA$6:$HA$293)</f>
        <v>395</v>
      </c>
      <c r="G79" s="310">
        <f>SUMIF(Объекты!$FY$6:$FY$293,Объекты!$FY$97,Объекты!$HB$6:$HB$293)</f>
        <v>2007915.1826719199</v>
      </c>
      <c r="H79" s="318">
        <f>SUMIF(Объекты!$FY$6:$FY$293,Объекты!$FY$97,Объекты!$HC$6:$HC$293)</f>
        <v>54</v>
      </c>
      <c r="I79" s="310">
        <f>SUMIF(Объекты!$FY$6:$FY$293,Объекты!$FY$97,Объекты!$HD$6:$HD$293)</f>
        <v>346991</v>
      </c>
      <c r="J79" s="310">
        <f>SUMIF(Объекты!$FY$6:$FY$293,Объекты!$FY$97,Объекты!$HE$6:$HE$293)</f>
        <v>2</v>
      </c>
      <c r="K79" s="310">
        <f>SUMIF(Объекты!$FY$6:$FY$293,Объекты!$FY$97,Объекты!$HF$6:$HF$293)</f>
        <v>118670</v>
      </c>
      <c r="L79" s="318">
        <f>SUMIF(Объекты!$FY$6:$FY$293,Объекты!$FY$97,Объекты!$HG$6:$HG$293)</f>
        <v>0</v>
      </c>
      <c r="M79" s="310">
        <f>SUMIF(Объекты!$FY$6:$FY$293,Объекты!$FY$97,Объекты!$HH$6:$HH$293)</f>
        <v>0</v>
      </c>
      <c r="N79" s="310"/>
      <c r="O79" s="310">
        <f>SUMIF(Объекты!$FY$6:$FY$293,Объекты!$FY$97,Объекты!$EX$6:$EX$293)</f>
        <v>0</v>
      </c>
      <c r="P79" s="310">
        <f>SUMIF(Объекты!$FY$6:$FY$293,Объекты!$FY$97,Объекты!$FA$6:$FA$293)</f>
        <v>0</v>
      </c>
      <c r="Q79" s="310">
        <f>SUMIF(Объекты!$FY$6:$FY$293,Объекты!$FY$97,Объекты!$FD$6:$FD$293)</f>
        <v>1463872.7162312418</v>
      </c>
      <c r="R79" s="310">
        <f>SUMIF(Объекты!$FY$6:$FY$293,Объекты!$FY$97,Объекты!$FB$6:$FB$293)</f>
        <v>0</v>
      </c>
      <c r="S79" s="310">
        <f>SUMIF(Объекты!$FY$6:$FY$293,Объекты!$FY$97,Объекты!$FF$6:$FF$293)</f>
        <v>0</v>
      </c>
      <c r="T79" s="1031"/>
    </row>
    <row r="80" spans="1:20" ht="15">
      <c r="A80" s="265" t="s">
        <v>1140</v>
      </c>
      <c r="B80" s="266" t="s">
        <v>1137</v>
      </c>
      <c r="C80" s="310"/>
      <c r="D80" s="310"/>
      <c r="E80" s="310"/>
      <c r="F80" s="310"/>
      <c r="G80" s="310"/>
      <c r="H80" s="318"/>
      <c r="I80" s="310"/>
      <c r="J80" s="310"/>
      <c r="K80" s="310"/>
      <c r="L80" s="318"/>
      <c r="M80" s="310"/>
      <c r="N80" s="310"/>
      <c r="O80" s="310"/>
      <c r="P80" s="310"/>
      <c r="Q80" s="310"/>
      <c r="R80" s="310"/>
      <c r="S80" s="310"/>
      <c r="T80" s="1031"/>
    </row>
    <row r="81" spans="1:20" ht="15">
      <c r="A81" s="265" t="s">
        <v>1141</v>
      </c>
      <c r="B81" s="266" t="s">
        <v>1133</v>
      </c>
      <c r="C81" s="310"/>
      <c r="D81" s="310"/>
      <c r="E81" s="310"/>
      <c r="F81" s="310"/>
      <c r="G81" s="310"/>
      <c r="H81" s="318"/>
      <c r="I81" s="310"/>
      <c r="J81" s="310"/>
      <c r="K81" s="310"/>
      <c r="L81" s="318"/>
      <c r="M81" s="310"/>
      <c r="N81" s="310"/>
      <c r="O81" s="310"/>
      <c r="P81" s="310"/>
      <c r="Q81" s="310"/>
      <c r="R81" s="310"/>
      <c r="S81" s="310"/>
      <c r="T81" s="1031"/>
    </row>
    <row r="82" spans="1:20" ht="15">
      <c r="A82" s="265" t="s">
        <v>1142</v>
      </c>
      <c r="B82" s="266" t="s">
        <v>1134</v>
      </c>
      <c r="C82" s="310"/>
      <c r="D82" s="310"/>
      <c r="E82" s="310"/>
      <c r="F82" s="310"/>
      <c r="G82" s="310"/>
      <c r="H82" s="318"/>
      <c r="I82" s="310"/>
      <c r="J82" s="310"/>
      <c r="K82" s="310"/>
      <c r="L82" s="318"/>
      <c r="M82" s="310"/>
      <c r="N82" s="310"/>
      <c r="O82" s="310"/>
      <c r="P82" s="310"/>
      <c r="Q82" s="310"/>
      <c r="R82" s="310"/>
      <c r="S82" s="310"/>
      <c r="T82" s="1031"/>
    </row>
    <row r="83" spans="1:20" ht="15">
      <c r="A83" s="265" t="s">
        <v>1143</v>
      </c>
      <c r="B83" s="266" t="s">
        <v>1135</v>
      </c>
      <c r="C83" s="310"/>
      <c r="D83" s="310"/>
      <c r="E83" s="310"/>
      <c r="F83" s="310"/>
      <c r="G83" s="310"/>
      <c r="H83" s="318"/>
      <c r="I83" s="310"/>
      <c r="J83" s="310"/>
      <c r="K83" s="310"/>
      <c r="L83" s="318"/>
      <c r="M83" s="310"/>
      <c r="N83" s="310"/>
      <c r="O83" s="310"/>
      <c r="P83" s="310"/>
      <c r="Q83" s="310"/>
      <c r="R83" s="310"/>
      <c r="S83" s="310"/>
      <c r="T83" s="1031"/>
    </row>
    <row r="84" spans="1:20" ht="15">
      <c r="A84" s="1032"/>
      <c r="B84" s="151" t="s">
        <v>895</v>
      </c>
      <c r="C84" s="310"/>
      <c r="D84" s="310"/>
      <c r="E84" s="310"/>
      <c r="F84" s="310"/>
      <c r="G84" s="310"/>
      <c r="H84" s="318"/>
      <c r="I84" s="310"/>
      <c r="J84" s="310"/>
      <c r="K84" s="310"/>
      <c r="L84" s="318"/>
      <c r="M84" s="310"/>
      <c r="N84" s="310"/>
      <c r="O84" s="310"/>
      <c r="P84" s="310"/>
      <c r="Q84" s="310"/>
      <c r="R84" s="310"/>
      <c r="S84" s="310"/>
      <c r="T84" s="1031"/>
    </row>
    <row r="85" spans="1:20" s="260" customFormat="1" ht="31.5">
      <c r="A85" s="1034"/>
      <c r="B85" s="258" t="s">
        <v>1173</v>
      </c>
      <c r="C85" s="1056">
        <f>Объекты!DT6</f>
        <v>173459.99999999997</v>
      </c>
      <c r="D85" s="259"/>
      <c r="E85" s="259"/>
      <c r="F85" s="322"/>
      <c r="G85" s="259"/>
      <c r="H85" s="259"/>
      <c r="I85" s="259"/>
      <c r="J85" s="322"/>
      <c r="K85" s="259"/>
      <c r="L85" s="259"/>
      <c r="M85" s="259"/>
      <c r="N85" s="259"/>
      <c r="O85" s="259"/>
      <c r="P85" s="259"/>
      <c r="Q85" s="259"/>
      <c r="R85" s="259"/>
      <c r="S85" s="259"/>
      <c r="T85" s="1035"/>
    </row>
    <row r="86" spans="1:20" s="260" customFormat="1" ht="31.5">
      <c r="A86" s="1034"/>
      <c r="B86" s="258" t="s">
        <v>1174</v>
      </c>
      <c r="C86" s="1056">
        <f>Объекты!DU6</f>
        <v>81377.531799999997</v>
      </c>
      <c r="D86" s="259"/>
      <c r="E86" s="259"/>
      <c r="F86" s="322"/>
      <c r="G86" s="259"/>
      <c r="H86" s="259"/>
      <c r="I86" s="259"/>
      <c r="J86" s="322"/>
      <c r="K86" s="259"/>
      <c r="L86" s="259"/>
      <c r="M86" s="259"/>
      <c r="N86" s="259"/>
      <c r="O86" s="259"/>
      <c r="P86" s="259"/>
      <c r="Q86" s="259"/>
      <c r="R86" s="259"/>
      <c r="S86" s="259"/>
      <c r="T86" s="1035"/>
    </row>
    <row r="87" spans="1:20" s="260" customFormat="1" ht="15.75">
      <c r="A87" s="1034"/>
      <c r="B87" s="258" t="s">
        <v>1180</v>
      </c>
      <c r="C87" s="1056">
        <f>Объекты!DV6</f>
        <v>119180.1416</v>
      </c>
      <c r="D87" s="259"/>
      <c r="E87" s="259"/>
      <c r="F87" s="322"/>
      <c r="G87" s="259"/>
      <c r="H87" s="259"/>
      <c r="I87" s="259"/>
      <c r="J87" s="322"/>
      <c r="K87" s="259"/>
      <c r="L87" s="259"/>
      <c r="M87" s="259"/>
      <c r="N87" s="259"/>
      <c r="O87" s="259"/>
      <c r="P87" s="259"/>
      <c r="Q87" s="259"/>
      <c r="R87" s="259"/>
      <c r="S87" s="259"/>
      <c r="T87" s="1035"/>
    </row>
    <row r="88" spans="1:20" s="260" customFormat="1" ht="35.25" customHeight="1">
      <c r="A88" s="1034"/>
      <c r="B88" s="258" t="s">
        <v>579</v>
      </c>
      <c r="C88" s="1056">
        <f>Объекты!DW6</f>
        <v>66300</v>
      </c>
      <c r="D88" s="259"/>
      <c r="E88" s="259"/>
      <c r="F88" s="322"/>
      <c r="G88" s="259"/>
      <c r="H88" s="259"/>
      <c r="I88" s="259"/>
      <c r="J88" s="322"/>
      <c r="K88" s="259"/>
      <c r="L88" s="259"/>
      <c r="M88" s="259"/>
      <c r="N88" s="259"/>
      <c r="O88" s="259"/>
      <c r="P88" s="259"/>
      <c r="Q88" s="259"/>
      <c r="R88" s="259"/>
      <c r="S88" s="259"/>
      <c r="T88" s="1035"/>
    </row>
    <row r="89" spans="1:20" s="260" customFormat="1" ht="36" customHeight="1">
      <c r="A89" s="1034"/>
      <c r="B89" s="258" t="s">
        <v>571</v>
      </c>
      <c r="C89" s="1056">
        <f>Объекты!DX6</f>
        <v>7274465.0290454328</v>
      </c>
      <c r="D89" s="259"/>
      <c r="E89" s="259"/>
      <c r="F89" s="322"/>
      <c r="G89" s="259"/>
      <c r="H89" s="259"/>
      <c r="I89" s="259"/>
      <c r="J89" s="322"/>
      <c r="K89" s="259"/>
      <c r="L89" s="259"/>
      <c r="M89" s="259"/>
      <c r="N89" s="259"/>
      <c r="O89" s="259"/>
      <c r="P89" s="259"/>
      <c r="Q89" s="259"/>
      <c r="R89" s="259"/>
      <c r="S89" s="259"/>
      <c r="T89" s="1035"/>
    </row>
    <row r="90" spans="1:20" s="260" customFormat="1" ht="31.5">
      <c r="A90" s="1034"/>
      <c r="B90" s="258" t="s">
        <v>1382</v>
      </c>
      <c r="C90" s="1056">
        <f>Объекты!DY6</f>
        <v>1960229.1879513133</v>
      </c>
      <c r="D90" s="259"/>
      <c r="E90" s="259"/>
      <c r="F90" s="322"/>
      <c r="G90" s="259"/>
      <c r="H90" s="259"/>
      <c r="I90" s="259"/>
      <c r="J90" s="322"/>
      <c r="K90" s="259"/>
      <c r="L90" s="259"/>
      <c r="M90" s="259"/>
      <c r="N90" s="259"/>
      <c r="O90" s="259"/>
      <c r="P90" s="259"/>
      <c r="Q90" s="259"/>
      <c r="R90" s="259"/>
      <c r="S90" s="259"/>
      <c r="T90" s="1035"/>
    </row>
    <row r="91" spans="1:20" s="260" customFormat="1" ht="34.5" customHeight="1">
      <c r="A91" s="1034"/>
      <c r="B91" s="258" t="s">
        <v>1181</v>
      </c>
      <c r="C91" s="1056">
        <f>Объекты!DZ6</f>
        <v>60010.352279999999</v>
      </c>
      <c r="D91" s="259"/>
      <c r="E91" s="259"/>
      <c r="F91" s="322"/>
      <c r="G91" s="259"/>
      <c r="H91" s="259"/>
      <c r="I91" s="259"/>
      <c r="J91" s="322"/>
      <c r="K91" s="259"/>
      <c r="L91" s="259"/>
      <c r="M91" s="259"/>
      <c r="N91" s="259"/>
      <c r="O91" s="259"/>
      <c r="P91" s="259"/>
      <c r="Q91" s="259"/>
      <c r="R91" s="259"/>
      <c r="S91" s="259"/>
      <c r="T91" s="1035"/>
    </row>
    <row r="92" spans="1:20" s="260" customFormat="1" ht="15.75">
      <c r="A92" s="1034"/>
      <c r="B92" s="258" t="s">
        <v>1383</v>
      </c>
      <c r="C92" s="1056">
        <f>Объекты!EA6</f>
        <v>0</v>
      </c>
      <c r="D92" s="259"/>
      <c r="E92" s="259"/>
      <c r="F92" s="322"/>
      <c r="G92" s="259"/>
      <c r="H92" s="259"/>
      <c r="I92" s="259"/>
      <c r="J92" s="322"/>
      <c r="K92" s="259"/>
      <c r="L92" s="259"/>
      <c r="M92" s="259"/>
      <c r="N92" s="259"/>
      <c r="O92" s="259"/>
      <c r="P92" s="259"/>
      <c r="Q92" s="259"/>
      <c r="R92" s="259"/>
      <c r="S92" s="259"/>
      <c r="T92" s="1035"/>
    </row>
    <row r="93" spans="1:20" s="260" customFormat="1" ht="16.5" thickBot="1">
      <c r="A93" s="1036"/>
      <c r="B93" s="1037" t="s">
        <v>575</v>
      </c>
      <c r="C93" s="1057">
        <v>0</v>
      </c>
      <c r="D93" s="1038"/>
      <c r="E93" s="1038"/>
      <c r="F93" s="1039"/>
      <c r="G93" s="1038"/>
      <c r="H93" s="1038"/>
      <c r="I93" s="1038"/>
      <c r="J93" s="1039"/>
      <c r="K93" s="1038"/>
      <c r="L93" s="1038"/>
      <c r="M93" s="1038"/>
      <c r="N93" s="1038"/>
      <c r="O93" s="1038"/>
      <c r="P93" s="1038"/>
      <c r="Q93" s="1038"/>
      <c r="R93" s="1038"/>
      <c r="S93" s="1038"/>
      <c r="T93" s="1040"/>
    </row>
  </sheetData>
  <mergeCells count="19">
    <mergeCell ref="P27:P28"/>
    <mergeCell ref="N27:N28"/>
    <mergeCell ref="L27:M27"/>
    <mergeCell ref="T27:T28"/>
    <mergeCell ref="F27:G27"/>
    <mergeCell ref="H27:I27"/>
    <mergeCell ref="A25:A28"/>
    <mergeCell ref="E27:E28"/>
    <mergeCell ref="B25:B28"/>
    <mergeCell ref="C25:T25"/>
    <mergeCell ref="E26:N26"/>
    <mergeCell ref="O26:T26"/>
    <mergeCell ref="C27:C28"/>
    <mergeCell ref="D27:D28"/>
    <mergeCell ref="R27:R28"/>
    <mergeCell ref="S27:S28"/>
    <mergeCell ref="O27:O28"/>
    <mergeCell ref="Q27:Q28"/>
    <mergeCell ref="J27:K27"/>
  </mergeCells>
  <phoneticPr fontId="4" type="noConversion"/>
  <pageMargins left="0.78740157480314965" right="0.39370078740157483" top="0.39370078740157483" bottom="0.39370078740157483" header="0" footer="0"/>
  <pageSetup paperSize="9" scale="65" orientation="portrait" r:id="rId1"/>
  <headerFooter alignWithMargins="0"/>
  <drawing r:id="rId2"/>
</worksheet>
</file>

<file path=xl/worksheets/sheet5.xml><?xml version="1.0" encoding="utf-8"?>
<worksheet xmlns="http://schemas.openxmlformats.org/spreadsheetml/2006/main" xmlns:r="http://schemas.openxmlformats.org/officeDocument/2006/relationships">
  <dimension ref="A1:BB776"/>
  <sheetViews>
    <sheetView view="pageBreakPreview" topLeftCell="A731" zoomScale="60" zoomScaleNormal="60" workbookViewId="0">
      <selection activeCell="D771" sqref="D771"/>
    </sheetView>
  </sheetViews>
  <sheetFormatPr defaultRowHeight="14.25"/>
  <cols>
    <col min="1" max="1" width="10.42578125" style="377" customWidth="1"/>
    <col min="2" max="3" width="8.5703125" style="377" customWidth="1"/>
    <col min="4" max="4" width="67.7109375" style="377" customWidth="1"/>
    <col min="5" max="5" width="13.28515625" style="377" customWidth="1"/>
    <col min="6" max="6" width="16.140625" style="377" customWidth="1"/>
    <col min="7" max="14" width="10.7109375" style="377" customWidth="1"/>
    <col min="15" max="15" width="16.5703125" style="377" customWidth="1"/>
    <col min="16" max="16" width="17.7109375" style="377" customWidth="1"/>
    <col min="17" max="17" width="14.28515625" style="377" customWidth="1"/>
    <col min="18" max="20" width="16.7109375" style="377" customWidth="1"/>
    <col min="21" max="21" width="15.85546875" style="377" customWidth="1"/>
    <col min="22" max="22" width="12.42578125" style="377" customWidth="1"/>
    <col min="23" max="53" width="9.140625" style="377"/>
    <col min="54" max="54" width="13" style="377" bestFit="1" customWidth="1"/>
    <col min="55" max="16384" width="9.140625" style="377"/>
  </cols>
  <sheetData>
    <row r="1" spans="5:20" s="117" customFormat="1" ht="12.75">
      <c r="E1" s="215"/>
      <c r="F1" s="215"/>
      <c r="G1" s="215"/>
      <c r="H1" s="215"/>
      <c r="I1" s="215"/>
      <c r="J1" s="215"/>
      <c r="T1" s="215"/>
    </row>
    <row r="2" spans="5:20" s="117" customFormat="1" ht="12.75">
      <c r="E2" s="215"/>
      <c r="F2" s="215"/>
      <c r="G2" s="215"/>
      <c r="H2" s="215"/>
      <c r="I2" s="215"/>
      <c r="J2" s="215"/>
      <c r="T2" s="215"/>
    </row>
    <row r="3" spans="5:20" s="117" customFormat="1" ht="12.75">
      <c r="E3" s="215"/>
      <c r="F3" s="215"/>
      <c r="G3" s="215"/>
      <c r="H3" s="215"/>
      <c r="I3" s="215"/>
      <c r="J3" s="215"/>
      <c r="T3" s="215"/>
    </row>
    <row r="4" spans="5:20" s="117" customFormat="1" ht="12.75">
      <c r="E4" s="215"/>
      <c r="F4" s="215"/>
      <c r="G4" s="215"/>
      <c r="H4" s="215"/>
      <c r="I4" s="215"/>
      <c r="J4" s="215"/>
      <c r="T4" s="215"/>
    </row>
    <row r="5" spans="5:20" s="117" customFormat="1" ht="12.75">
      <c r="E5" s="215"/>
      <c r="F5" s="215"/>
      <c r="G5" s="215"/>
      <c r="H5" s="215"/>
      <c r="I5" s="215"/>
      <c r="J5" s="215"/>
      <c r="T5" s="215"/>
    </row>
    <row r="6" spans="5:20" s="117" customFormat="1" ht="12.75">
      <c r="E6" s="215"/>
      <c r="F6" s="215"/>
      <c r="G6" s="215"/>
      <c r="H6" s="215"/>
      <c r="I6" s="215"/>
      <c r="J6" s="215"/>
      <c r="T6" s="215"/>
    </row>
    <row r="7" spans="5:20" s="117" customFormat="1" ht="12.75">
      <c r="E7" s="215"/>
      <c r="F7" s="215"/>
      <c r="G7" s="215"/>
      <c r="H7" s="215"/>
      <c r="I7" s="215"/>
      <c r="J7" s="215"/>
      <c r="T7" s="215"/>
    </row>
    <row r="8" spans="5:20" s="117" customFormat="1" ht="12.75">
      <c r="E8" s="215"/>
      <c r="F8" s="215"/>
      <c r="G8" s="215"/>
      <c r="H8" s="215"/>
      <c r="I8" s="215"/>
      <c r="J8" s="215"/>
      <c r="T8" s="215"/>
    </row>
    <row r="9" spans="5:20" s="117" customFormat="1" ht="12.75">
      <c r="E9" s="215"/>
      <c r="F9" s="215"/>
      <c r="G9" s="215"/>
      <c r="H9" s="215"/>
      <c r="I9" s="215"/>
      <c r="J9" s="215"/>
      <c r="T9" s="215"/>
    </row>
    <row r="10" spans="5:20" s="117" customFormat="1" ht="12.75">
      <c r="E10" s="215"/>
      <c r="F10" s="215"/>
      <c r="G10" s="215"/>
      <c r="H10" s="215"/>
      <c r="I10" s="215"/>
      <c r="J10" s="215"/>
      <c r="T10" s="215"/>
    </row>
    <row r="11" spans="5:20" s="117" customFormat="1" ht="12.75">
      <c r="E11" s="215"/>
      <c r="F11" s="215"/>
      <c r="G11" s="215"/>
      <c r="H11" s="215"/>
      <c r="I11" s="215"/>
      <c r="J11" s="215"/>
      <c r="T11" s="215"/>
    </row>
    <row r="12" spans="5:20" s="117" customFormat="1" ht="12.75">
      <c r="E12" s="215"/>
      <c r="F12" s="215"/>
      <c r="G12" s="215"/>
      <c r="H12" s="215"/>
      <c r="I12" s="215"/>
      <c r="J12" s="215"/>
      <c r="T12" s="215"/>
    </row>
    <row r="13" spans="5:20" s="117" customFormat="1" ht="12.75">
      <c r="E13" s="215"/>
      <c r="F13" s="215"/>
      <c r="G13" s="215"/>
      <c r="H13" s="215"/>
      <c r="I13" s="215"/>
      <c r="J13" s="215"/>
      <c r="T13" s="215"/>
    </row>
    <row r="14" spans="5:20" s="117" customFormat="1" ht="12.75">
      <c r="E14" s="215"/>
      <c r="F14" s="215"/>
      <c r="G14" s="215"/>
      <c r="H14" s="215"/>
      <c r="I14" s="215"/>
      <c r="J14" s="215"/>
      <c r="T14" s="215"/>
    </row>
    <row r="15" spans="5:20" s="117" customFormat="1" ht="12.75">
      <c r="E15" s="215"/>
      <c r="F15" s="215"/>
      <c r="G15" s="215"/>
      <c r="H15" s="215"/>
      <c r="I15" s="215"/>
      <c r="J15" s="215"/>
      <c r="T15" s="215"/>
    </row>
    <row r="16" spans="5:20" s="117" customFormat="1" ht="12.75">
      <c r="E16" s="215"/>
      <c r="F16" s="215"/>
      <c r="G16" s="215"/>
      <c r="H16" s="215"/>
      <c r="I16" s="215"/>
      <c r="J16" s="215"/>
      <c r="T16" s="215"/>
    </row>
    <row r="17" spans="1:23" s="117" customFormat="1" ht="12.75">
      <c r="E17" s="215"/>
      <c r="F17" s="215"/>
      <c r="G17" s="215"/>
      <c r="H17" s="215"/>
      <c r="I17" s="215"/>
      <c r="J17" s="215"/>
      <c r="T17" s="215"/>
    </row>
    <row r="18" spans="1:23" s="117" customFormat="1" ht="12.75">
      <c r="E18" s="215"/>
      <c r="F18" s="215"/>
      <c r="G18" s="215"/>
      <c r="H18" s="215"/>
      <c r="I18" s="215"/>
      <c r="J18" s="215"/>
      <c r="T18" s="215"/>
    </row>
    <row r="19" spans="1:23" s="226" customFormat="1" ht="15.75">
      <c r="E19" s="227" t="s">
        <v>560</v>
      </c>
      <c r="F19" s="227"/>
      <c r="G19" s="227"/>
      <c r="H19" s="227"/>
      <c r="I19" s="227"/>
      <c r="J19" s="227"/>
      <c r="T19" s="227"/>
    </row>
    <row r="20" spans="1:23" s="226" customFormat="1" ht="12.75"/>
    <row r="21" spans="1:23" s="226" customFormat="1" ht="13.5" thickBot="1"/>
    <row r="22" spans="1:23" s="142" customFormat="1" ht="30" customHeight="1">
      <c r="A22" s="1300" t="s">
        <v>881</v>
      </c>
      <c r="B22" s="1303" t="s">
        <v>1038</v>
      </c>
      <c r="C22" s="1303" t="s">
        <v>1387</v>
      </c>
      <c r="D22" s="1297" t="s">
        <v>1386</v>
      </c>
      <c r="E22" s="1297" t="s">
        <v>584</v>
      </c>
      <c r="F22" s="1297" t="s">
        <v>1388</v>
      </c>
      <c r="G22" s="1306" t="s">
        <v>1389</v>
      </c>
      <c r="H22" s="1307"/>
      <c r="I22" s="1307"/>
      <c r="J22" s="1308"/>
      <c r="K22" s="1297" t="s">
        <v>1024</v>
      </c>
      <c r="L22" s="1297"/>
      <c r="M22" s="1297"/>
      <c r="N22" s="1297"/>
      <c r="O22" s="1297" t="s">
        <v>1025</v>
      </c>
      <c r="P22" s="1297" t="s">
        <v>1218</v>
      </c>
      <c r="Q22" s="1297" t="s">
        <v>1390</v>
      </c>
      <c r="R22" s="1294" t="s">
        <v>1391</v>
      </c>
      <c r="S22" s="1294" t="s">
        <v>1219</v>
      </c>
      <c r="T22" s="1297" t="s">
        <v>1388</v>
      </c>
      <c r="U22" s="1294" t="s">
        <v>1392</v>
      </c>
      <c r="V22" s="1294" t="s">
        <v>1393</v>
      </c>
      <c r="W22" s="1291" t="s">
        <v>1026</v>
      </c>
    </row>
    <row r="23" spans="1:23" s="142" customFormat="1" ht="75" customHeight="1">
      <c r="A23" s="1301"/>
      <c r="B23" s="1304"/>
      <c r="C23" s="1304"/>
      <c r="D23" s="1298"/>
      <c r="E23" s="1298"/>
      <c r="F23" s="1298"/>
      <c r="G23" s="1309"/>
      <c r="H23" s="1310"/>
      <c r="I23" s="1310"/>
      <c r="J23" s="1311"/>
      <c r="K23" s="1298" t="s">
        <v>1027</v>
      </c>
      <c r="L23" s="1298" t="s">
        <v>1028</v>
      </c>
      <c r="M23" s="1298" t="s">
        <v>1029</v>
      </c>
      <c r="N23" s="1298" t="s">
        <v>1030</v>
      </c>
      <c r="O23" s="1298"/>
      <c r="P23" s="1298"/>
      <c r="Q23" s="1298"/>
      <c r="R23" s="1295"/>
      <c r="S23" s="1295"/>
      <c r="T23" s="1298"/>
      <c r="U23" s="1295"/>
      <c r="V23" s="1295"/>
      <c r="W23" s="1292"/>
    </row>
    <row r="24" spans="1:23" s="142" customFormat="1" ht="58.5" customHeight="1" thickBot="1">
      <c r="A24" s="1302"/>
      <c r="B24" s="1305"/>
      <c r="C24" s="1305"/>
      <c r="D24" s="1299"/>
      <c r="E24" s="1299"/>
      <c r="F24" s="1299"/>
      <c r="G24" s="373" t="s">
        <v>904</v>
      </c>
      <c r="H24" s="373" t="s">
        <v>863</v>
      </c>
      <c r="I24" s="373" t="s">
        <v>864</v>
      </c>
      <c r="J24" s="373" t="s">
        <v>1103</v>
      </c>
      <c r="K24" s="1299"/>
      <c r="L24" s="1299"/>
      <c r="M24" s="1299"/>
      <c r="N24" s="1299"/>
      <c r="O24" s="1299"/>
      <c r="P24" s="1299"/>
      <c r="Q24" s="1299"/>
      <c r="R24" s="1296"/>
      <c r="S24" s="1296"/>
      <c r="T24" s="1299"/>
      <c r="U24" s="1296"/>
      <c r="V24" s="1296"/>
      <c r="W24" s="1293"/>
    </row>
    <row r="25" spans="1:23" s="142" customFormat="1" ht="15.75" thickBot="1">
      <c r="A25" s="143">
        <v>1</v>
      </c>
      <c r="B25" s="144">
        <v>2</v>
      </c>
      <c r="C25" s="144">
        <v>3</v>
      </c>
      <c r="D25" s="144">
        <v>4</v>
      </c>
      <c r="E25" s="144">
        <v>5</v>
      </c>
      <c r="F25" s="144">
        <v>6</v>
      </c>
      <c r="G25" s="144">
        <v>8</v>
      </c>
      <c r="H25" s="144">
        <v>9</v>
      </c>
      <c r="I25" s="144">
        <v>10</v>
      </c>
      <c r="J25" s="144">
        <v>11</v>
      </c>
      <c r="K25" s="144">
        <v>12</v>
      </c>
      <c r="L25" s="144">
        <v>13</v>
      </c>
      <c r="M25" s="144">
        <v>14</v>
      </c>
      <c r="N25" s="144">
        <v>15</v>
      </c>
      <c r="O25" s="144">
        <v>16</v>
      </c>
      <c r="P25" s="144">
        <v>17</v>
      </c>
      <c r="Q25" s="144">
        <v>18</v>
      </c>
      <c r="R25" s="144">
        <v>19</v>
      </c>
      <c r="S25" s="144">
        <v>20</v>
      </c>
      <c r="T25" s="144">
        <v>21</v>
      </c>
      <c r="U25" s="144">
        <v>22</v>
      </c>
      <c r="V25" s="144">
        <v>23</v>
      </c>
      <c r="W25" s="158">
        <v>24</v>
      </c>
    </row>
    <row r="26" spans="1:23" s="383" customFormat="1" ht="15.75">
      <c r="A26" s="379"/>
      <c r="B26" s="380"/>
      <c r="C26" s="380"/>
      <c r="D26" s="381" t="s">
        <v>468</v>
      </c>
      <c r="E26" s="382"/>
      <c r="F26" s="382"/>
      <c r="G26" s="382"/>
      <c r="H26" s="382"/>
      <c r="I26" s="382"/>
      <c r="J26" s="382"/>
      <c r="K26" s="382"/>
      <c r="L26" s="382"/>
      <c r="M26" s="382"/>
      <c r="N26" s="382"/>
      <c r="O26" s="382"/>
      <c r="P26" s="382"/>
      <c r="Q26" s="382"/>
      <c r="R26" s="382"/>
      <c r="S26" s="382"/>
      <c r="T26" s="382"/>
      <c r="U26" s="382"/>
      <c r="V26" s="382"/>
      <c r="W26" s="382"/>
    </row>
    <row r="27" spans="1:23" s="383" customFormat="1" ht="15.75">
      <c r="A27" s="379"/>
      <c r="B27" s="384" t="s">
        <v>783</v>
      </c>
      <c r="C27" s="384"/>
      <c r="D27" s="381" t="s">
        <v>646</v>
      </c>
      <c r="E27" s="382"/>
      <c r="F27" s="382"/>
      <c r="G27" s="382"/>
      <c r="H27" s="382"/>
      <c r="I27" s="382"/>
      <c r="J27" s="382"/>
      <c r="K27" s="382"/>
      <c r="L27" s="382"/>
      <c r="M27" s="382"/>
      <c r="N27" s="382"/>
      <c r="O27" s="382"/>
      <c r="P27" s="382"/>
      <c r="Q27" s="382"/>
      <c r="R27" s="382"/>
      <c r="S27" s="382"/>
      <c r="T27" s="382"/>
      <c r="U27" s="382"/>
      <c r="V27" s="382"/>
      <c r="W27" s="382"/>
    </row>
    <row r="28" spans="1:23" s="383" customFormat="1" ht="15.75">
      <c r="A28" s="379"/>
      <c r="B28" s="384" t="s">
        <v>716</v>
      </c>
      <c r="C28" s="384"/>
      <c r="D28" s="381" t="s">
        <v>784</v>
      </c>
      <c r="E28" s="382"/>
      <c r="F28" s="382"/>
      <c r="G28" s="382"/>
      <c r="H28" s="382"/>
      <c r="I28" s="382"/>
      <c r="J28" s="382"/>
      <c r="K28" s="382"/>
      <c r="L28" s="382"/>
      <c r="M28" s="382"/>
      <c r="N28" s="382"/>
      <c r="O28" s="382"/>
      <c r="P28" s="382"/>
      <c r="Q28" s="382"/>
      <c r="R28" s="382"/>
      <c r="S28" s="382"/>
      <c r="T28" s="382"/>
      <c r="U28" s="382"/>
      <c r="V28" s="382"/>
      <c r="W28" s="382"/>
    </row>
    <row r="29" spans="1:23" s="383" customFormat="1" ht="15.75">
      <c r="A29" s="379"/>
      <c r="B29" s="384" t="s">
        <v>712</v>
      </c>
      <c r="C29" s="384"/>
      <c r="D29" s="385" t="s">
        <v>790</v>
      </c>
      <c r="E29" s="382"/>
      <c r="F29" s="382"/>
      <c r="G29" s="382"/>
      <c r="H29" s="382"/>
      <c r="I29" s="382"/>
      <c r="J29" s="382"/>
      <c r="K29" s="382"/>
      <c r="L29" s="382"/>
      <c r="M29" s="382"/>
      <c r="N29" s="382"/>
      <c r="O29" s="382"/>
      <c r="P29" s="382"/>
      <c r="Q29" s="382"/>
      <c r="R29" s="382"/>
      <c r="S29" s="382"/>
      <c r="T29" s="382"/>
      <c r="U29" s="382"/>
      <c r="V29" s="382"/>
      <c r="W29" s="382"/>
    </row>
    <row r="30" spans="1:23" s="383" customFormat="1" ht="15.75">
      <c r="A30" s="379"/>
      <c r="B30" s="380" t="s">
        <v>791</v>
      </c>
      <c r="C30" s="380"/>
      <c r="D30" s="386" t="s">
        <v>792</v>
      </c>
      <c r="E30" s="382"/>
      <c r="F30" s="382"/>
      <c r="G30" s="382"/>
      <c r="H30" s="382"/>
      <c r="I30" s="382"/>
      <c r="J30" s="382"/>
      <c r="K30" s="382"/>
      <c r="L30" s="382"/>
      <c r="M30" s="382"/>
      <c r="N30" s="382"/>
      <c r="O30" s="382"/>
      <c r="P30" s="382"/>
      <c r="Q30" s="382"/>
      <c r="R30" s="382"/>
      <c r="S30" s="382"/>
      <c r="T30" s="382"/>
      <c r="U30" s="382"/>
      <c r="V30" s="382"/>
      <c r="W30" s="382"/>
    </row>
    <row r="31" spans="1:23" s="383" customFormat="1" ht="15.75">
      <c r="A31" s="379"/>
      <c r="B31" s="380"/>
      <c r="C31" s="380"/>
      <c r="D31" s="387" t="s">
        <v>793</v>
      </c>
      <c r="E31" s="382"/>
      <c r="F31" s="382"/>
      <c r="G31" s="382"/>
      <c r="H31" s="382"/>
      <c r="I31" s="382"/>
      <c r="J31" s="382"/>
      <c r="K31" s="382"/>
      <c r="L31" s="382"/>
      <c r="M31" s="382"/>
      <c r="N31" s="382"/>
      <c r="O31" s="382"/>
      <c r="P31" s="382"/>
      <c r="Q31" s="382"/>
      <c r="R31" s="382"/>
      <c r="S31" s="382"/>
      <c r="T31" s="382"/>
      <c r="U31" s="382"/>
      <c r="V31" s="382"/>
      <c r="W31" s="382"/>
    </row>
    <row r="32" spans="1:23" s="383" customFormat="1" ht="15.75">
      <c r="A32" s="379"/>
      <c r="B32" s="380"/>
      <c r="C32" s="380"/>
      <c r="D32" s="388" t="s">
        <v>794</v>
      </c>
      <c r="E32" s="382"/>
      <c r="F32" s="382"/>
      <c r="G32" s="382"/>
      <c r="H32" s="382"/>
      <c r="I32" s="382"/>
      <c r="J32" s="382"/>
      <c r="K32" s="382"/>
      <c r="L32" s="382"/>
      <c r="M32" s="382"/>
      <c r="N32" s="382"/>
      <c r="O32" s="382"/>
      <c r="P32" s="382"/>
      <c r="Q32" s="382"/>
      <c r="R32" s="382"/>
      <c r="S32" s="382"/>
      <c r="T32" s="382"/>
      <c r="U32" s="382"/>
      <c r="V32" s="382"/>
      <c r="W32" s="382"/>
    </row>
    <row r="33" spans="1:23" ht="15">
      <c r="A33" s="389" t="s">
        <v>390</v>
      </c>
      <c r="B33" s="390"/>
      <c r="C33" s="390">
        <v>1</v>
      </c>
      <c r="D33" s="391" t="s">
        <v>469</v>
      </c>
      <c r="E33" s="392">
        <v>6663</v>
      </c>
      <c r="F33" s="392">
        <v>0</v>
      </c>
      <c r="G33" s="392">
        <v>0</v>
      </c>
      <c r="H33" s="392">
        <v>18.3</v>
      </c>
      <c r="I33" s="392">
        <v>0</v>
      </c>
      <c r="J33" s="392">
        <v>0</v>
      </c>
      <c r="K33" s="392">
        <v>5918</v>
      </c>
      <c r="L33" s="392">
        <v>0</v>
      </c>
      <c r="M33" s="392">
        <v>744</v>
      </c>
      <c r="N33" s="392">
        <v>0</v>
      </c>
      <c r="O33" s="392">
        <v>123500</v>
      </c>
      <c r="P33" s="392">
        <v>30</v>
      </c>
      <c r="Q33" s="392" t="s">
        <v>470</v>
      </c>
      <c r="R33" s="392">
        <v>0</v>
      </c>
      <c r="S33" s="392"/>
      <c r="T33" s="392"/>
      <c r="U33" s="392">
        <v>0</v>
      </c>
      <c r="V33" s="392">
        <v>0</v>
      </c>
      <c r="W33" s="392"/>
    </row>
    <row r="34" spans="1:23" ht="28.5">
      <c r="A34" s="389" t="s">
        <v>386</v>
      </c>
      <c r="B34" s="390"/>
      <c r="C34" s="390"/>
      <c r="D34" s="391" t="s">
        <v>471</v>
      </c>
      <c r="E34" s="392"/>
      <c r="F34" s="392"/>
      <c r="G34" s="392"/>
      <c r="H34" s="392">
        <v>1</v>
      </c>
      <c r="I34" s="392"/>
      <c r="J34" s="392"/>
      <c r="K34" s="392"/>
      <c r="L34" s="392"/>
      <c r="M34" s="392">
        <v>17</v>
      </c>
      <c r="N34" s="392">
        <v>1100</v>
      </c>
      <c r="O34" s="392">
        <v>4300</v>
      </c>
      <c r="P34" s="392"/>
      <c r="Q34" s="392"/>
      <c r="R34" s="392"/>
      <c r="S34" s="392"/>
      <c r="T34" s="392"/>
      <c r="U34" s="392"/>
      <c r="V34" s="392"/>
      <c r="W34" s="392"/>
    </row>
    <row r="35" spans="1:23" ht="28.5">
      <c r="A35" s="389" t="s">
        <v>386</v>
      </c>
      <c r="B35" s="390"/>
      <c r="C35" s="390"/>
      <c r="D35" s="391" t="s">
        <v>472</v>
      </c>
      <c r="E35" s="392"/>
      <c r="F35" s="392"/>
      <c r="G35" s="392"/>
      <c r="H35" s="392">
        <v>0.4</v>
      </c>
      <c r="I35" s="392"/>
      <c r="J35" s="392"/>
      <c r="K35" s="392"/>
      <c r="L35" s="392"/>
      <c r="M35" s="392"/>
      <c r="N35" s="392">
        <v>1157</v>
      </c>
      <c r="O35" s="392"/>
      <c r="P35" s="392"/>
      <c r="Q35" s="392"/>
      <c r="R35" s="392"/>
      <c r="S35" s="392"/>
      <c r="T35" s="392"/>
      <c r="U35" s="392"/>
      <c r="V35" s="392"/>
      <c r="W35" s="392"/>
    </row>
    <row r="36" spans="1:23" ht="28.5">
      <c r="A36" s="389" t="s">
        <v>386</v>
      </c>
      <c r="B36" s="390"/>
      <c r="C36" s="390"/>
      <c r="D36" s="391" t="s">
        <v>473</v>
      </c>
      <c r="E36" s="392"/>
      <c r="F36" s="392"/>
      <c r="G36" s="392"/>
      <c r="H36" s="392"/>
      <c r="I36" s="392"/>
      <c r="J36" s="392"/>
      <c r="K36" s="392"/>
      <c r="L36" s="392"/>
      <c r="M36" s="392"/>
      <c r="N36" s="392">
        <v>596</v>
      </c>
      <c r="O36" s="392"/>
      <c r="P36" s="392"/>
      <c r="Q36" s="392"/>
      <c r="R36" s="392"/>
      <c r="S36" s="392"/>
      <c r="T36" s="392"/>
      <c r="U36" s="392"/>
      <c r="V36" s="392"/>
      <c r="W36" s="392"/>
    </row>
    <row r="37" spans="1:23" ht="15">
      <c r="A37" s="389" t="s">
        <v>386</v>
      </c>
      <c r="B37" s="390"/>
      <c r="C37" s="390"/>
      <c r="D37" s="391" t="s">
        <v>474</v>
      </c>
      <c r="E37" s="392"/>
      <c r="F37" s="392"/>
      <c r="G37" s="392"/>
      <c r="H37" s="392"/>
      <c r="I37" s="392"/>
      <c r="J37" s="392"/>
      <c r="K37" s="392">
        <v>4934</v>
      </c>
      <c r="L37" s="392">
        <v>3517</v>
      </c>
      <c r="M37" s="392">
        <v>1100</v>
      </c>
      <c r="N37" s="392">
        <v>459</v>
      </c>
      <c r="O37" s="392"/>
      <c r="P37" s="392"/>
      <c r="Q37" s="392"/>
      <c r="R37" s="392"/>
      <c r="S37" s="392"/>
      <c r="T37" s="392"/>
      <c r="U37" s="392"/>
      <c r="V37" s="392"/>
      <c r="W37" s="392"/>
    </row>
    <row r="38" spans="1:23" ht="42.75">
      <c r="A38" s="389" t="s">
        <v>386</v>
      </c>
      <c r="B38" s="390"/>
      <c r="C38" s="390"/>
      <c r="D38" s="391" t="s">
        <v>475</v>
      </c>
      <c r="E38" s="392"/>
      <c r="F38" s="392"/>
      <c r="G38" s="392"/>
      <c r="H38" s="392">
        <v>32</v>
      </c>
      <c r="I38" s="392"/>
      <c r="J38" s="392"/>
      <c r="K38" s="392"/>
      <c r="L38" s="392"/>
      <c r="M38" s="392">
        <v>251</v>
      </c>
      <c r="N38" s="392">
        <v>27570</v>
      </c>
      <c r="O38" s="392">
        <v>381264.76</v>
      </c>
      <c r="P38" s="392"/>
      <c r="Q38" s="392"/>
      <c r="R38" s="392"/>
      <c r="S38" s="392"/>
      <c r="T38" s="392"/>
      <c r="U38" s="392"/>
      <c r="V38" s="392"/>
      <c r="W38" s="392"/>
    </row>
    <row r="39" spans="1:23" ht="15" hidden="1">
      <c r="A39" s="389"/>
      <c r="B39" s="390"/>
      <c r="C39" s="390"/>
      <c r="D39" s="391"/>
      <c r="E39" s="392"/>
      <c r="F39" s="392"/>
      <c r="G39" s="392"/>
      <c r="H39" s="392"/>
      <c r="I39" s="392"/>
      <c r="J39" s="392"/>
      <c r="K39" s="392"/>
      <c r="L39" s="392"/>
      <c r="M39" s="392"/>
      <c r="N39" s="392"/>
      <c r="O39" s="392"/>
      <c r="P39" s="392"/>
      <c r="Q39" s="392"/>
      <c r="R39" s="392"/>
      <c r="S39" s="392"/>
      <c r="T39" s="392"/>
      <c r="U39" s="392"/>
      <c r="V39" s="392"/>
      <c r="W39" s="392"/>
    </row>
    <row r="40" spans="1:23" ht="15" hidden="1">
      <c r="A40" s="389"/>
      <c r="B40" s="390"/>
      <c r="C40" s="390"/>
      <c r="D40" s="391"/>
      <c r="E40" s="392"/>
      <c r="F40" s="392"/>
      <c r="G40" s="392"/>
      <c r="H40" s="392"/>
      <c r="I40" s="392"/>
      <c r="J40" s="392"/>
      <c r="K40" s="392"/>
      <c r="L40" s="392"/>
      <c r="M40" s="392"/>
      <c r="N40" s="392"/>
      <c r="O40" s="392"/>
      <c r="P40" s="392"/>
      <c r="Q40" s="392"/>
      <c r="R40" s="392"/>
      <c r="S40" s="392"/>
      <c r="T40" s="392"/>
      <c r="U40" s="392"/>
      <c r="V40" s="392"/>
      <c r="W40" s="392"/>
    </row>
    <row r="41" spans="1:23" ht="15" hidden="1">
      <c r="A41" s="389"/>
      <c r="B41" s="390"/>
      <c r="C41" s="390"/>
      <c r="D41" s="391"/>
      <c r="E41" s="392"/>
      <c r="F41" s="392"/>
      <c r="G41" s="392"/>
      <c r="H41" s="392"/>
      <c r="I41" s="392"/>
      <c r="J41" s="392"/>
      <c r="K41" s="392"/>
      <c r="L41" s="392"/>
      <c r="M41" s="392"/>
      <c r="N41" s="392"/>
      <c r="O41" s="392"/>
      <c r="P41" s="392"/>
      <c r="Q41" s="392"/>
      <c r="R41" s="392"/>
      <c r="S41" s="392"/>
      <c r="T41" s="392"/>
      <c r="U41" s="392"/>
      <c r="V41" s="392"/>
      <c r="W41" s="392"/>
    </row>
    <row r="42" spans="1:23" ht="15" hidden="1">
      <c r="A42" s="389"/>
      <c r="B42" s="390"/>
      <c r="C42" s="390"/>
      <c r="D42" s="391"/>
      <c r="E42" s="392"/>
      <c r="F42" s="392"/>
      <c r="G42" s="392"/>
      <c r="H42" s="392"/>
      <c r="I42" s="392"/>
      <c r="J42" s="392"/>
      <c r="K42" s="392"/>
      <c r="L42" s="392"/>
      <c r="M42" s="392"/>
      <c r="N42" s="392"/>
      <c r="O42" s="392"/>
      <c r="P42" s="392"/>
      <c r="Q42" s="392"/>
      <c r="R42" s="392"/>
      <c r="S42" s="392"/>
      <c r="T42" s="392"/>
      <c r="U42" s="392"/>
      <c r="V42" s="392"/>
      <c r="W42" s="392"/>
    </row>
    <row r="43" spans="1:23" ht="15" hidden="1">
      <c r="A43" s="389"/>
      <c r="B43" s="390"/>
      <c r="C43" s="390"/>
      <c r="D43" s="391"/>
      <c r="E43" s="392"/>
      <c r="F43" s="392"/>
      <c r="G43" s="392"/>
      <c r="H43" s="392"/>
      <c r="I43" s="392"/>
      <c r="J43" s="392"/>
      <c r="K43" s="392"/>
      <c r="L43" s="392"/>
      <c r="M43" s="392"/>
      <c r="N43" s="392"/>
      <c r="O43" s="392"/>
      <c r="P43" s="392"/>
      <c r="Q43" s="392"/>
      <c r="R43" s="392"/>
      <c r="S43" s="392"/>
      <c r="T43" s="392"/>
      <c r="U43" s="392"/>
      <c r="V43" s="392"/>
      <c r="W43" s="392"/>
    </row>
    <row r="44" spans="1:23" ht="15" hidden="1">
      <c r="A44" s="389"/>
      <c r="B44" s="390"/>
      <c r="C44" s="390"/>
      <c r="D44" s="391"/>
      <c r="E44" s="392"/>
      <c r="F44" s="392"/>
      <c r="G44" s="392"/>
      <c r="H44" s="392"/>
      <c r="I44" s="392"/>
      <c r="J44" s="392"/>
      <c r="K44" s="392"/>
      <c r="L44" s="392"/>
      <c r="M44" s="392"/>
      <c r="N44" s="392"/>
      <c r="O44" s="392"/>
      <c r="P44" s="392"/>
      <c r="Q44" s="392"/>
      <c r="R44" s="392"/>
      <c r="S44" s="392"/>
      <c r="T44" s="392"/>
      <c r="U44" s="392"/>
      <c r="V44" s="392"/>
      <c r="W44" s="392"/>
    </row>
    <row r="45" spans="1:23" ht="15" hidden="1">
      <c r="A45" s="389"/>
      <c r="B45" s="390"/>
      <c r="C45" s="390">
        <v>2</v>
      </c>
      <c r="D45" s="391"/>
      <c r="E45" s="392"/>
      <c r="F45" s="392"/>
      <c r="G45" s="392"/>
      <c r="H45" s="392"/>
      <c r="I45" s="392"/>
      <c r="J45" s="392"/>
      <c r="K45" s="392"/>
      <c r="L45" s="392"/>
      <c r="M45" s="392"/>
      <c r="N45" s="392"/>
      <c r="O45" s="392"/>
      <c r="P45" s="392"/>
      <c r="Q45" s="392"/>
      <c r="R45" s="392"/>
      <c r="S45" s="392"/>
      <c r="T45" s="392"/>
      <c r="U45" s="392"/>
      <c r="V45" s="392"/>
      <c r="W45" s="392"/>
    </row>
    <row r="46" spans="1:23" s="383" customFormat="1" ht="15.75">
      <c r="A46" s="379"/>
      <c r="B46" s="380"/>
      <c r="C46" s="380"/>
      <c r="D46" s="388" t="s">
        <v>795</v>
      </c>
      <c r="E46" s="382"/>
      <c r="F46" s="382"/>
      <c r="G46" s="382"/>
      <c r="H46" s="382"/>
      <c r="I46" s="382"/>
      <c r="J46" s="382"/>
      <c r="K46" s="382"/>
      <c r="L46" s="382"/>
      <c r="M46" s="382"/>
      <c r="N46" s="382"/>
      <c r="O46" s="382"/>
      <c r="P46" s="382"/>
      <c r="Q46" s="382"/>
      <c r="R46" s="382"/>
      <c r="S46" s="382"/>
      <c r="T46" s="382"/>
      <c r="U46" s="382"/>
      <c r="V46" s="382"/>
      <c r="W46" s="382"/>
    </row>
    <row r="47" spans="1:23" ht="28.5">
      <c r="A47" s="389" t="s">
        <v>387</v>
      </c>
      <c r="B47" s="390"/>
      <c r="C47" s="390"/>
      <c r="D47" s="393" t="s">
        <v>476</v>
      </c>
      <c r="E47" s="392">
        <v>292</v>
      </c>
      <c r="F47" s="392"/>
      <c r="G47" s="392"/>
      <c r="H47" s="392"/>
      <c r="I47" s="392"/>
      <c r="J47" s="392"/>
      <c r="K47" s="392"/>
      <c r="L47" s="392"/>
      <c r="M47" s="392"/>
      <c r="N47" s="392">
        <v>292</v>
      </c>
      <c r="O47" s="392">
        <v>1500</v>
      </c>
      <c r="P47" s="392"/>
      <c r="Q47" s="392"/>
      <c r="R47" s="392"/>
      <c r="S47" s="392"/>
      <c r="T47" s="392"/>
      <c r="U47" s="392"/>
      <c r="V47" s="392"/>
      <c r="W47" s="392"/>
    </row>
    <row r="48" spans="1:23" ht="15">
      <c r="A48" s="389" t="s">
        <v>394</v>
      </c>
      <c r="B48" s="390"/>
      <c r="C48" s="390"/>
      <c r="D48" s="392" t="s">
        <v>477</v>
      </c>
      <c r="E48" s="392">
        <v>768.96</v>
      </c>
      <c r="F48" s="392"/>
      <c r="G48" s="392"/>
      <c r="H48" s="392">
        <v>4.9000000000000004</v>
      </c>
      <c r="I48" s="392"/>
      <c r="J48" s="392"/>
      <c r="K48" s="392">
        <v>0</v>
      </c>
      <c r="L48" s="392">
        <v>0</v>
      </c>
      <c r="M48" s="392">
        <v>0</v>
      </c>
      <c r="N48" s="392">
        <v>768.96</v>
      </c>
      <c r="O48" s="392">
        <v>6927.96</v>
      </c>
      <c r="P48" s="392">
        <v>11.099371243482931</v>
      </c>
      <c r="Q48" s="392"/>
      <c r="R48" s="392"/>
      <c r="S48" s="392"/>
      <c r="T48" s="392"/>
      <c r="U48" s="392">
        <v>3</v>
      </c>
      <c r="V48" s="392" t="s">
        <v>478</v>
      </c>
      <c r="W48" s="392"/>
    </row>
    <row r="49" spans="1:23" ht="15" hidden="1">
      <c r="A49" s="389"/>
      <c r="B49" s="390"/>
      <c r="C49" s="390"/>
      <c r="D49" s="392"/>
      <c r="E49" s="392"/>
      <c r="F49" s="392"/>
      <c r="G49" s="392"/>
      <c r="H49" s="392"/>
      <c r="I49" s="392"/>
      <c r="J49" s="392"/>
      <c r="K49" s="392"/>
      <c r="L49" s="392"/>
      <c r="M49" s="392"/>
      <c r="N49" s="392"/>
      <c r="O49" s="392"/>
      <c r="P49" s="392"/>
      <c r="Q49" s="392"/>
      <c r="R49" s="392"/>
      <c r="S49" s="392"/>
      <c r="T49" s="392"/>
      <c r="U49" s="392"/>
      <c r="V49" s="392"/>
      <c r="W49" s="392"/>
    </row>
    <row r="50" spans="1:23" ht="15" hidden="1">
      <c r="A50" s="389"/>
      <c r="B50" s="390"/>
      <c r="C50" s="390"/>
      <c r="D50" s="392"/>
      <c r="E50" s="392"/>
      <c r="F50" s="392"/>
      <c r="G50" s="392"/>
      <c r="H50" s="392"/>
      <c r="I50" s="392"/>
      <c r="J50" s="392"/>
      <c r="K50" s="392"/>
      <c r="L50" s="392"/>
      <c r="M50" s="392"/>
      <c r="N50" s="392"/>
      <c r="O50" s="392"/>
      <c r="P50" s="392"/>
      <c r="Q50" s="392"/>
      <c r="R50" s="392"/>
      <c r="S50" s="392"/>
      <c r="T50" s="392"/>
      <c r="U50" s="392"/>
      <c r="V50" s="392"/>
      <c r="W50" s="392"/>
    </row>
    <row r="51" spans="1:23" ht="26.25" hidden="1" customHeight="1">
      <c r="A51" s="389"/>
      <c r="B51" s="390"/>
      <c r="C51" s="390"/>
      <c r="D51" s="392"/>
      <c r="E51" s="392"/>
      <c r="F51" s="392"/>
      <c r="G51" s="392"/>
      <c r="H51" s="392"/>
      <c r="I51" s="392"/>
      <c r="J51" s="392"/>
      <c r="K51" s="392"/>
      <c r="L51" s="392"/>
      <c r="M51" s="392"/>
      <c r="N51" s="392"/>
      <c r="O51" s="392"/>
      <c r="P51" s="392"/>
      <c r="Q51" s="392"/>
      <c r="R51" s="392"/>
      <c r="S51" s="392"/>
      <c r="T51" s="392"/>
      <c r="U51" s="392"/>
      <c r="V51" s="392"/>
      <c r="W51" s="392"/>
    </row>
    <row r="52" spans="1:23" ht="15" hidden="1">
      <c r="A52" s="389"/>
      <c r="B52" s="390"/>
      <c r="C52" s="390"/>
      <c r="D52" s="392"/>
      <c r="E52" s="392"/>
      <c r="F52" s="392"/>
      <c r="G52" s="392"/>
      <c r="H52" s="392"/>
      <c r="I52" s="392"/>
      <c r="J52" s="392"/>
      <c r="K52" s="392"/>
      <c r="L52" s="392"/>
      <c r="M52" s="392"/>
      <c r="N52" s="392"/>
      <c r="O52" s="392"/>
      <c r="P52" s="392"/>
      <c r="Q52" s="392"/>
      <c r="R52" s="392"/>
      <c r="S52" s="392"/>
      <c r="T52" s="392"/>
      <c r="U52" s="392"/>
      <c r="V52" s="392"/>
      <c r="W52" s="392"/>
    </row>
    <row r="53" spans="1:23" ht="21.75" hidden="1" customHeight="1">
      <c r="A53" s="389"/>
      <c r="B53" s="390"/>
      <c r="C53" s="390"/>
      <c r="D53" s="392"/>
      <c r="E53" s="392"/>
      <c r="F53" s="392"/>
      <c r="G53" s="392"/>
      <c r="H53" s="392"/>
      <c r="I53" s="392"/>
      <c r="J53" s="392"/>
      <c r="K53" s="392"/>
      <c r="L53" s="392"/>
      <c r="M53" s="392"/>
      <c r="N53" s="392"/>
      <c r="O53" s="392"/>
      <c r="P53" s="392"/>
      <c r="Q53" s="392"/>
      <c r="R53" s="392"/>
      <c r="S53" s="392"/>
      <c r="T53" s="392"/>
      <c r="U53" s="392"/>
      <c r="V53" s="392"/>
      <c r="W53" s="392"/>
    </row>
    <row r="54" spans="1:23" ht="15" hidden="1">
      <c r="A54" s="389"/>
      <c r="B54" s="390"/>
      <c r="C54" s="390"/>
      <c r="D54" s="392"/>
      <c r="E54" s="392"/>
      <c r="F54" s="392"/>
      <c r="G54" s="392"/>
      <c r="H54" s="392"/>
      <c r="I54" s="392"/>
      <c r="J54" s="392"/>
      <c r="K54" s="392"/>
      <c r="L54" s="392"/>
      <c r="M54" s="392"/>
      <c r="N54" s="392"/>
      <c r="O54" s="392"/>
      <c r="P54" s="392"/>
      <c r="Q54" s="392"/>
      <c r="R54" s="392"/>
      <c r="S54" s="392"/>
      <c r="T54" s="392"/>
      <c r="U54" s="392"/>
      <c r="V54" s="392"/>
      <c r="W54" s="392"/>
    </row>
    <row r="55" spans="1:23" ht="15" hidden="1">
      <c r="A55" s="389"/>
      <c r="B55" s="390"/>
      <c r="C55" s="390"/>
      <c r="D55" s="391"/>
      <c r="E55" s="392"/>
      <c r="F55" s="392"/>
      <c r="G55" s="392"/>
      <c r="H55" s="392"/>
      <c r="I55" s="392"/>
      <c r="J55" s="392"/>
      <c r="K55" s="392"/>
      <c r="L55" s="392"/>
      <c r="M55" s="392"/>
      <c r="N55" s="392"/>
      <c r="O55" s="392"/>
      <c r="P55" s="392"/>
      <c r="Q55" s="392"/>
      <c r="R55" s="392"/>
      <c r="S55" s="392"/>
      <c r="T55" s="392"/>
      <c r="U55" s="392"/>
      <c r="V55" s="392"/>
      <c r="W55" s="392"/>
    </row>
    <row r="56" spans="1:23" ht="15" hidden="1">
      <c r="A56" s="389"/>
      <c r="B56" s="390"/>
      <c r="C56" s="390"/>
      <c r="D56" s="391"/>
      <c r="E56" s="392"/>
      <c r="F56" s="392"/>
      <c r="G56" s="392"/>
      <c r="H56" s="392"/>
      <c r="I56" s="392"/>
      <c r="J56" s="392"/>
      <c r="K56" s="392"/>
      <c r="L56" s="392"/>
      <c r="M56" s="392"/>
      <c r="N56" s="392"/>
      <c r="O56" s="392"/>
      <c r="P56" s="392"/>
      <c r="Q56" s="392"/>
      <c r="R56" s="392"/>
      <c r="S56" s="392"/>
      <c r="T56" s="392"/>
      <c r="U56" s="392"/>
      <c r="V56" s="392"/>
      <c r="W56" s="392"/>
    </row>
    <row r="57" spans="1:23" ht="15" hidden="1">
      <c r="A57" s="389"/>
      <c r="B57" s="390"/>
      <c r="C57" s="390"/>
      <c r="D57" s="391"/>
      <c r="E57" s="392"/>
      <c r="F57" s="392"/>
      <c r="G57" s="392"/>
      <c r="H57" s="392"/>
      <c r="I57" s="392"/>
      <c r="J57" s="392"/>
      <c r="K57" s="392"/>
      <c r="L57" s="392"/>
      <c r="M57" s="392"/>
      <c r="N57" s="392"/>
      <c r="O57" s="392"/>
      <c r="P57" s="392"/>
      <c r="Q57" s="392"/>
      <c r="R57" s="392"/>
      <c r="S57" s="392"/>
      <c r="T57" s="392"/>
      <c r="U57" s="392"/>
      <c r="V57" s="392"/>
      <c r="W57" s="392"/>
    </row>
    <row r="58" spans="1:23" ht="15" hidden="1">
      <c r="A58" s="389"/>
      <c r="B58" s="390"/>
      <c r="C58" s="390"/>
      <c r="D58" s="391"/>
      <c r="E58" s="392"/>
      <c r="F58" s="392"/>
      <c r="G58" s="392"/>
      <c r="H58" s="392"/>
      <c r="I58" s="392"/>
      <c r="J58" s="392"/>
      <c r="K58" s="392"/>
      <c r="L58" s="392"/>
      <c r="M58" s="392"/>
      <c r="N58" s="392"/>
      <c r="O58" s="392"/>
      <c r="P58" s="392"/>
      <c r="Q58" s="392"/>
      <c r="R58" s="392"/>
      <c r="S58" s="392"/>
      <c r="T58" s="392"/>
      <c r="U58" s="392"/>
      <c r="V58" s="392"/>
      <c r="W58" s="392"/>
    </row>
    <row r="59" spans="1:23" ht="15" hidden="1">
      <c r="A59" s="389"/>
      <c r="B59" s="390"/>
      <c r="C59" s="390"/>
      <c r="D59" s="391"/>
      <c r="E59" s="392"/>
      <c r="F59" s="392"/>
      <c r="G59" s="392"/>
      <c r="H59" s="392"/>
      <c r="I59" s="392"/>
      <c r="J59" s="392"/>
      <c r="K59" s="392"/>
      <c r="L59" s="392"/>
      <c r="M59" s="392"/>
      <c r="N59" s="392"/>
      <c r="O59" s="392"/>
      <c r="P59" s="392"/>
      <c r="Q59" s="392"/>
      <c r="R59" s="392"/>
      <c r="S59" s="392"/>
      <c r="T59" s="392"/>
      <c r="U59" s="392"/>
      <c r="V59" s="392"/>
      <c r="W59" s="392"/>
    </row>
    <row r="60" spans="1:23" ht="15" hidden="1">
      <c r="A60" s="389"/>
      <c r="B60" s="390"/>
      <c r="C60" s="390"/>
      <c r="D60" s="391"/>
      <c r="E60" s="392"/>
      <c r="F60" s="392"/>
      <c r="G60" s="392"/>
      <c r="H60" s="392"/>
      <c r="I60" s="392"/>
      <c r="J60" s="392"/>
      <c r="K60" s="392"/>
      <c r="L60" s="392"/>
      <c r="M60" s="392"/>
      <c r="N60" s="392"/>
      <c r="O60" s="392"/>
      <c r="P60" s="392"/>
      <c r="Q60" s="392"/>
      <c r="R60" s="392"/>
      <c r="S60" s="392"/>
      <c r="T60" s="392"/>
      <c r="U60" s="392"/>
      <c r="V60" s="392"/>
      <c r="W60" s="392"/>
    </row>
    <row r="61" spans="1:23" ht="15" hidden="1">
      <c r="A61" s="389"/>
      <c r="B61" s="390"/>
      <c r="C61" s="390"/>
      <c r="D61" s="391"/>
      <c r="E61" s="392"/>
      <c r="F61" s="392"/>
      <c r="G61" s="392"/>
      <c r="H61" s="392"/>
      <c r="I61" s="392"/>
      <c r="J61" s="392"/>
      <c r="K61" s="392"/>
      <c r="L61" s="392"/>
      <c r="M61" s="392"/>
      <c r="N61" s="392"/>
      <c r="O61" s="392"/>
      <c r="P61" s="392"/>
      <c r="Q61" s="392"/>
      <c r="R61" s="392"/>
      <c r="S61" s="392"/>
      <c r="T61" s="392"/>
      <c r="U61" s="392"/>
      <c r="V61" s="392"/>
      <c r="W61" s="392"/>
    </row>
    <row r="62" spans="1:23" ht="15" hidden="1">
      <c r="A62" s="389"/>
      <c r="B62" s="390"/>
      <c r="C62" s="390"/>
      <c r="D62" s="391"/>
      <c r="E62" s="392"/>
      <c r="F62" s="392"/>
      <c r="G62" s="392"/>
      <c r="H62" s="392"/>
      <c r="I62" s="392"/>
      <c r="J62" s="392"/>
      <c r="K62" s="392"/>
      <c r="L62" s="392"/>
      <c r="M62" s="392"/>
      <c r="N62" s="392"/>
      <c r="O62" s="392"/>
      <c r="P62" s="392"/>
      <c r="Q62" s="392"/>
      <c r="R62" s="392"/>
      <c r="S62" s="392"/>
      <c r="T62" s="392"/>
      <c r="U62" s="392"/>
      <c r="V62" s="392"/>
      <c r="W62" s="392"/>
    </row>
    <row r="63" spans="1:23" ht="15" hidden="1">
      <c r="A63" s="389"/>
      <c r="B63" s="390"/>
      <c r="C63" s="390"/>
      <c r="D63" s="391"/>
      <c r="E63" s="392"/>
      <c r="F63" s="392"/>
      <c r="G63" s="392"/>
      <c r="H63" s="392"/>
      <c r="I63" s="392"/>
      <c r="J63" s="392"/>
      <c r="K63" s="392"/>
      <c r="L63" s="392"/>
      <c r="M63" s="392"/>
      <c r="N63" s="392"/>
      <c r="O63" s="392"/>
      <c r="P63" s="392"/>
      <c r="Q63" s="392"/>
      <c r="R63" s="392"/>
      <c r="S63" s="392"/>
      <c r="T63" s="392"/>
      <c r="U63" s="392"/>
      <c r="V63" s="392"/>
      <c r="W63" s="392"/>
    </row>
    <row r="64" spans="1:23" ht="15" hidden="1">
      <c r="A64" s="389"/>
      <c r="B64" s="390"/>
      <c r="C64" s="390"/>
      <c r="D64" s="391"/>
      <c r="E64" s="392"/>
      <c r="F64" s="392"/>
      <c r="G64" s="392"/>
      <c r="H64" s="392"/>
      <c r="I64" s="392"/>
      <c r="J64" s="392"/>
      <c r="K64" s="392"/>
      <c r="L64" s="392"/>
      <c r="M64" s="392"/>
      <c r="N64" s="392"/>
      <c r="O64" s="392"/>
      <c r="P64" s="392"/>
      <c r="Q64" s="392"/>
      <c r="R64" s="392"/>
      <c r="S64" s="392"/>
      <c r="T64" s="392"/>
      <c r="U64" s="392"/>
      <c r="V64" s="392"/>
      <c r="W64" s="392"/>
    </row>
    <row r="65" spans="1:23" ht="15" hidden="1">
      <c r="A65" s="389"/>
      <c r="B65" s="390"/>
      <c r="C65" s="390"/>
      <c r="D65" s="391"/>
      <c r="E65" s="392"/>
      <c r="F65" s="392"/>
      <c r="G65" s="392"/>
      <c r="H65" s="392"/>
      <c r="I65" s="392"/>
      <c r="J65" s="392"/>
      <c r="K65" s="392"/>
      <c r="L65" s="392"/>
      <c r="M65" s="392"/>
      <c r="N65" s="392"/>
      <c r="O65" s="392"/>
      <c r="P65" s="392"/>
      <c r="Q65" s="392"/>
      <c r="R65" s="392"/>
      <c r="S65" s="392"/>
      <c r="T65" s="392"/>
      <c r="U65" s="392"/>
      <c r="V65" s="392"/>
      <c r="W65" s="392"/>
    </row>
    <row r="66" spans="1:23" ht="15" hidden="1">
      <c r="A66" s="389"/>
      <c r="B66" s="390"/>
      <c r="C66" s="390"/>
      <c r="D66" s="391"/>
      <c r="E66" s="392"/>
      <c r="F66" s="392"/>
      <c r="G66" s="392"/>
      <c r="H66" s="392"/>
      <c r="I66" s="392"/>
      <c r="J66" s="392"/>
      <c r="K66" s="392"/>
      <c r="L66" s="392"/>
      <c r="M66" s="392"/>
      <c r="N66" s="392"/>
      <c r="O66" s="392"/>
      <c r="P66" s="392"/>
      <c r="Q66" s="392"/>
      <c r="R66" s="392"/>
      <c r="S66" s="392"/>
      <c r="T66" s="392"/>
      <c r="U66" s="392"/>
      <c r="V66" s="392"/>
      <c r="W66" s="392"/>
    </row>
    <row r="67" spans="1:23" ht="15" hidden="1">
      <c r="A67" s="389"/>
      <c r="B67" s="390"/>
      <c r="C67" s="390">
        <v>3</v>
      </c>
      <c r="D67" s="391"/>
      <c r="E67" s="392"/>
      <c r="F67" s="392"/>
      <c r="G67" s="392"/>
      <c r="H67" s="392"/>
      <c r="I67" s="392"/>
      <c r="J67" s="392"/>
      <c r="K67" s="392"/>
      <c r="L67" s="392"/>
      <c r="M67" s="392"/>
      <c r="N67" s="392"/>
      <c r="O67" s="392"/>
      <c r="P67" s="392"/>
      <c r="Q67" s="392"/>
      <c r="R67" s="392"/>
      <c r="S67" s="392"/>
      <c r="T67" s="392"/>
      <c r="U67" s="392"/>
      <c r="V67" s="392"/>
      <c r="W67" s="392"/>
    </row>
    <row r="68" spans="1:23" ht="15" hidden="1">
      <c r="A68" s="389"/>
      <c r="B68" s="390"/>
      <c r="C68" s="390">
        <v>4</v>
      </c>
      <c r="D68" s="391"/>
      <c r="E68" s="392"/>
      <c r="F68" s="392"/>
      <c r="G68" s="392"/>
      <c r="H68" s="392"/>
      <c r="I68" s="392"/>
      <c r="J68" s="392"/>
      <c r="K68" s="392"/>
      <c r="L68" s="392"/>
      <c r="M68" s="392"/>
      <c r="N68" s="392"/>
      <c r="O68" s="392"/>
      <c r="P68" s="392"/>
      <c r="Q68" s="392"/>
      <c r="R68" s="392"/>
      <c r="S68" s="392"/>
      <c r="T68" s="392"/>
      <c r="U68" s="392"/>
      <c r="V68" s="392"/>
      <c r="W68" s="392"/>
    </row>
    <row r="69" spans="1:23" s="383" customFormat="1" ht="15.75">
      <c r="A69" s="379"/>
      <c r="B69" s="380"/>
      <c r="C69" s="380"/>
      <c r="D69" s="388" t="s">
        <v>796</v>
      </c>
      <c r="E69" s="382"/>
      <c r="F69" s="382"/>
      <c r="G69" s="382"/>
      <c r="H69" s="382"/>
      <c r="I69" s="382"/>
      <c r="J69" s="382"/>
      <c r="K69" s="382"/>
      <c r="L69" s="382"/>
      <c r="M69" s="382"/>
      <c r="N69" s="382"/>
      <c r="O69" s="382"/>
      <c r="P69" s="382"/>
      <c r="Q69" s="382"/>
      <c r="R69" s="382"/>
      <c r="S69" s="382"/>
      <c r="T69" s="382"/>
      <c r="U69" s="382"/>
      <c r="V69" s="382"/>
      <c r="W69" s="382"/>
    </row>
    <row r="70" spans="1:23" ht="15">
      <c r="A70" s="389" t="s">
        <v>394</v>
      </c>
      <c r="B70" s="390"/>
      <c r="C70" s="390">
        <v>5</v>
      </c>
      <c r="D70" s="391" t="s">
        <v>479</v>
      </c>
      <c r="E70" s="392">
        <v>0</v>
      </c>
      <c r="F70" s="392"/>
      <c r="G70" s="392"/>
      <c r="H70" s="392"/>
      <c r="I70" s="392"/>
      <c r="J70" s="392"/>
      <c r="K70" s="392"/>
      <c r="L70" s="392"/>
      <c r="M70" s="392"/>
      <c r="N70" s="392"/>
      <c r="O70" s="392"/>
      <c r="P70" s="392"/>
      <c r="Q70" s="392"/>
      <c r="R70" s="392"/>
      <c r="S70" s="392"/>
      <c r="T70" s="392"/>
      <c r="U70" s="392"/>
      <c r="V70" s="392"/>
      <c r="W70" s="392"/>
    </row>
    <row r="71" spans="1:23" ht="114.75">
      <c r="A71" s="389" t="s">
        <v>388</v>
      </c>
      <c r="B71" s="390"/>
      <c r="C71" s="390"/>
      <c r="D71" s="391" t="s">
        <v>480</v>
      </c>
      <c r="E71" s="392"/>
      <c r="F71" s="392"/>
      <c r="G71" s="392"/>
      <c r="H71" s="392"/>
      <c r="I71" s="392"/>
      <c r="J71" s="392"/>
      <c r="K71" s="392"/>
      <c r="L71" s="392"/>
      <c r="M71" s="392"/>
      <c r="N71" s="392"/>
      <c r="O71" s="392"/>
      <c r="P71" s="392"/>
      <c r="Q71" s="395" t="s">
        <v>481</v>
      </c>
      <c r="R71" s="392"/>
      <c r="S71" s="392"/>
      <c r="T71" s="392"/>
      <c r="U71" s="392"/>
      <c r="V71" s="392"/>
      <c r="W71" s="392"/>
    </row>
    <row r="72" spans="1:23" ht="15">
      <c r="A72" s="389" t="s">
        <v>389</v>
      </c>
      <c r="B72" s="390"/>
      <c r="C72" s="390"/>
      <c r="D72" s="396" t="s">
        <v>482</v>
      </c>
      <c r="E72" s="392">
        <v>160.6</v>
      </c>
      <c r="F72" s="392">
        <v>0</v>
      </c>
      <c r="G72" s="392">
        <v>0</v>
      </c>
      <c r="H72" s="392">
        <v>7.5</v>
      </c>
      <c r="I72" s="392">
        <v>0</v>
      </c>
      <c r="J72" s="392">
        <v>0</v>
      </c>
      <c r="K72" s="392">
        <v>17838</v>
      </c>
      <c r="L72" s="392">
        <v>579</v>
      </c>
      <c r="M72" s="392">
        <v>3922</v>
      </c>
      <c r="N72" s="392">
        <v>192.1</v>
      </c>
      <c r="O72" s="392">
        <v>22532</v>
      </c>
      <c r="P72" s="392">
        <v>0.71276406887981536</v>
      </c>
      <c r="Q72" s="392">
        <v>2011</v>
      </c>
      <c r="R72" s="392">
        <v>22532</v>
      </c>
      <c r="S72" s="392"/>
      <c r="T72" s="392"/>
      <c r="U72" s="392"/>
      <c r="V72" s="392">
        <v>1</v>
      </c>
      <c r="W72" s="392"/>
    </row>
    <row r="73" spans="1:23" ht="15">
      <c r="A73" s="389" t="s">
        <v>389</v>
      </c>
      <c r="B73" s="390"/>
      <c r="C73" s="390"/>
      <c r="D73" s="396" t="s">
        <v>483</v>
      </c>
      <c r="E73" s="392">
        <v>34</v>
      </c>
      <c r="F73" s="392">
        <v>0</v>
      </c>
      <c r="G73" s="392">
        <v>0</v>
      </c>
      <c r="H73" s="392">
        <v>0.3</v>
      </c>
      <c r="I73" s="392">
        <v>0</v>
      </c>
      <c r="J73" s="392">
        <v>0</v>
      </c>
      <c r="K73" s="392">
        <v>921</v>
      </c>
      <c r="L73" s="392">
        <v>22</v>
      </c>
      <c r="M73" s="392">
        <v>198</v>
      </c>
      <c r="N73" s="392">
        <v>34</v>
      </c>
      <c r="O73" s="392">
        <v>1176</v>
      </c>
      <c r="P73" s="392">
        <v>2.8911564625850339</v>
      </c>
      <c r="Q73" s="392">
        <v>2014</v>
      </c>
      <c r="R73" s="392"/>
      <c r="S73" s="392"/>
      <c r="T73" s="392"/>
      <c r="U73" s="392"/>
      <c r="V73" s="392">
        <v>1</v>
      </c>
      <c r="W73" s="392"/>
    </row>
    <row r="74" spans="1:23" ht="15">
      <c r="A74" s="389" t="s">
        <v>389</v>
      </c>
      <c r="B74" s="390"/>
      <c r="C74" s="390"/>
      <c r="D74" s="396" t="s">
        <v>484</v>
      </c>
      <c r="E74" s="392">
        <v>59.7</v>
      </c>
      <c r="F74" s="392">
        <v>0</v>
      </c>
      <c r="G74" s="392">
        <v>0</v>
      </c>
      <c r="H74" s="392">
        <v>1</v>
      </c>
      <c r="I74" s="392">
        <v>0</v>
      </c>
      <c r="J74" s="392">
        <v>0</v>
      </c>
      <c r="K74" s="392">
        <v>1000</v>
      </c>
      <c r="L74" s="392">
        <v>800</v>
      </c>
      <c r="M74" s="392">
        <v>0</v>
      </c>
      <c r="N74" s="392">
        <v>59.7</v>
      </c>
      <c r="O74" s="392">
        <v>1800</v>
      </c>
      <c r="P74" s="392">
        <v>3.3166666666666669</v>
      </c>
      <c r="Q74" s="392">
        <v>2011</v>
      </c>
      <c r="R74" s="392">
        <v>1800</v>
      </c>
      <c r="S74" s="392"/>
      <c r="T74" s="392"/>
      <c r="U74" s="392"/>
      <c r="V74" s="392">
        <v>1</v>
      </c>
      <c r="W74" s="392"/>
    </row>
    <row r="75" spans="1:23" ht="28.5">
      <c r="A75" s="389" t="s">
        <v>386</v>
      </c>
      <c r="B75" s="390"/>
      <c r="C75" s="390"/>
      <c r="D75" s="391" t="s">
        <v>485</v>
      </c>
      <c r="E75" s="392"/>
      <c r="F75" s="392"/>
      <c r="G75" s="392"/>
      <c r="H75" s="392"/>
      <c r="I75" s="392"/>
      <c r="J75" s="392"/>
      <c r="K75" s="392"/>
      <c r="L75" s="392">
        <v>1004</v>
      </c>
      <c r="M75" s="392"/>
      <c r="N75" s="392"/>
      <c r="O75" s="392"/>
      <c r="P75" s="392"/>
      <c r="Q75" s="392"/>
      <c r="R75" s="392"/>
      <c r="S75" s="392"/>
      <c r="T75" s="392"/>
      <c r="U75" s="392"/>
      <c r="V75" s="392"/>
      <c r="W75" s="392"/>
    </row>
    <row r="76" spans="1:23" ht="28.5">
      <c r="A76" s="389" t="s">
        <v>386</v>
      </c>
      <c r="B76" s="390"/>
      <c r="C76" s="390"/>
      <c r="D76" s="391" t="s">
        <v>486</v>
      </c>
      <c r="E76" s="392"/>
      <c r="F76" s="392"/>
      <c r="G76" s="392"/>
      <c r="H76" s="392">
        <v>0.3</v>
      </c>
      <c r="I76" s="392"/>
      <c r="J76" s="392"/>
      <c r="K76" s="392"/>
      <c r="L76" s="392"/>
      <c r="M76" s="392"/>
      <c r="N76" s="392">
        <v>231.35</v>
      </c>
      <c r="O76" s="392">
        <v>3731.93</v>
      </c>
      <c r="P76" s="392"/>
      <c r="Q76" s="392"/>
      <c r="R76" s="392"/>
      <c r="S76" s="392"/>
      <c r="T76" s="392"/>
      <c r="U76" s="392"/>
      <c r="V76" s="392"/>
      <c r="W76" s="392"/>
    </row>
    <row r="77" spans="1:23" ht="28.5">
      <c r="A77" s="389" t="s">
        <v>386</v>
      </c>
      <c r="B77" s="390"/>
      <c r="C77" s="390"/>
      <c r="D77" s="391" t="s">
        <v>487</v>
      </c>
      <c r="E77" s="392"/>
      <c r="F77" s="392"/>
      <c r="G77" s="392"/>
      <c r="H77" s="392">
        <v>0.8</v>
      </c>
      <c r="I77" s="392"/>
      <c r="J77" s="392"/>
      <c r="K77" s="392"/>
      <c r="L77" s="392"/>
      <c r="M77" s="392"/>
      <c r="N77" s="392">
        <v>315.2</v>
      </c>
      <c r="O77" s="392">
        <v>4659.8900000000003</v>
      </c>
      <c r="P77" s="392"/>
      <c r="Q77" s="392"/>
      <c r="R77" s="392"/>
      <c r="S77" s="392"/>
      <c r="T77" s="392"/>
      <c r="U77" s="392"/>
      <c r="V77" s="392"/>
      <c r="W77" s="392"/>
    </row>
    <row r="78" spans="1:23" ht="28.5">
      <c r="A78" s="389" t="s">
        <v>386</v>
      </c>
      <c r="B78" s="390"/>
      <c r="C78" s="390"/>
      <c r="D78" s="391" t="s">
        <v>488</v>
      </c>
      <c r="E78" s="392"/>
      <c r="F78" s="392"/>
      <c r="G78" s="392"/>
      <c r="H78" s="392">
        <v>0.8</v>
      </c>
      <c r="I78" s="392"/>
      <c r="J78" s="392"/>
      <c r="K78" s="392"/>
      <c r="L78" s="392"/>
      <c r="M78" s="392"/>
      <c r="N78" s="392"/>
      <c r="O78" s="392">
        <v>1960.86</v>
      </c>
      <c r="P78" s="392"/>
      <c r="Q78" s="392"/>
      <c r="R78" s="392"/>
      <c r="S78" s="392"/>
      <c r="T78" s="392"/>
      <c r="U78" s="392"/>
      <c r="V78" s="392"/>
      <c r="W78" s="392"/>
    </row>
    <row r="79" spans="1:23" ht="15" hidden="1">
      <c r="A79" s="389"/>
      <c r="B79" s="390"/>
      <c r="C79" s="390"/>
      <c r="D79" s="391"/>
      <c r="E79" s="392"/>
      <c r="F79" s="392"/>
      <c r="G79" s="392"/>
      <c r="H79" s="392"/>
      <c r="I79" s="392"/>
      <c r="J79" s="392"/>
      <c r="K79" s="392"/>
      <c r="L79" s="392"/>
      <c r="M79" s="392"/>
      <c r="N79" s="392"/>
      <c r="O79" s="392"/>
      <c r="P79" s="392"/>
      <c r="Q79" s="392"/>
      <c r="R79" s="392"/>
      <c r="S79" s="392"/>
      <c r="T79" s="392"/>
      <c r="U79" s="392"/>
      <c r="V79" s="392"/>
      <c r="W79" s="392"/>
    </row>
    <row r="80" spans="1:23" ht="15" hidden="1">
      <c r="A80" s="389"/>
      <c r="B80" s="390"/>
      <c r="C80" s="390"/>
      <c r="D80" s="391"/>
      <c r="E80" s="392"/>
      <c r="F80" s="392"/>
      <c r="G80" s="392"/>
      <c r="H80" s="392"/>
      <c r="I80" s="392"/>
      <c r="J80" s="392"/>
      <c r="K80" s="392"/>
      <c r="L80" s="392"/>
      <c r="M80" s="392"/>
      <c r="N80" s="392"/>
      <c r="O80" s="392"/>
      <c r="P80" s="392"/>
      <c r="Q80" s="392"/>
      <c r="R80" s="392"/>
      <c r="S80" s="392"/>
      <c r="T80" s="392"/>
      <c r="U80" s="392"/>
      <c r="V80" s="392"/>
      <c r="W80" s="392"/>
    </row>
    <row r="81" spans="1:23" ht="15" hidden="1">
      <c r="A81" s="389"/>
      <c r="B81" s="390"/>
      <c r="C81" s="390">
        <v>6</v>
      </c>
      <c r="D81" s="391"/>
      <c r="E81" s="392"/>
      <c r="F81" s="392"/>
      <c r="G81" s="392"/>
      <c r="H81" s="392"/>
      <c r="I81" s="392"/>
      <c r="J81" s="392"/>
      <c r="K81" s="392"/>
      <c r="L81" s="392"/>
      <c r="M81" s="392"/>
      <c r="N81" s="392"/>
      <c r="O81" s="392"/>
      <c r="P81" s="392"/>
      <c r="Q81" s="392"/>
      <c r="R81" s="392"/>
      <c r="S81" s="392"/>
      <c r="T81" s="392"/>
      <c r="U81" s="392"/>
      <c r="V81" s="392"/>
      <c r="W81" s="392"/>
    </row>
    <row r="82" spans="1:23" s="383" customFormat="1" ht="15.75">
      <c r="A82" s="379"/>
      <c r="B82" s="380"/>
      <c r="C82" s="380"/>
      <c r="D82" s="388" t="s">
        <v>797</v>
      </c>
      <c r="E82" s="382"/>
      <c r="F82" s="382"/>
      <c r="G82" s="382"/>
      <c r="H82" s="382"/>
      <c r="I82" s="382"/>
      <c r="J82" s="382"/>
      <c r="K82" s="382"/>
      <c r="L82" s="382"/>
      <c r="M82" s="382"/>
      <c r="N82" s="382"/>
      <c r="O82" s="382"/>
      <c r="P82" s="382"/>
      <c r="Q82" s="382"/>
      <c r="R82" s="382"/>
      <c r="S82" s="382"/>
      <c r="T82" s="382"/>
      <c r="U82" s="382"/>
      <c r="V82" s="382"/>
      <c r="W82" s="382"/>
    </row>
    <row r="83" spans="1:23" s="383" customFormat="1" ht="28.5">
      <c r="A83" s="389" t="s">
        <v>394</v>
      </c>
      <c r="B83" s="378"/>
      <c r="C83" s="378"/>
      <c r="D83" s="391" t="s">
        <v>489</v>
      </c>
      <c r="E83" s="392">
        <v>8733.0499999999993</v>
      </c>
      <c r="F83" s="392"/>
      <c r="G83" s="392"/>
      <c r="H83" s="392"/>
      <c r="I83" s="392"/>
      <c r="J83" s="392"/>
      <c r="K83" s="392">
        <v>7300.75</v>
      </c>
      <c r="L83" s="392">
        <v>0</v>
      </c>
      <c r="M83" s="392">
        <v>1432.3</v>
      </c>
      <c r="N83" s="392">
        <v>0</v>
      </c>
      <c r="O83" s="392">
        <v>10224.049999999999</v>
      </c>
      <c r="P83" s="392">
        <v>85.416737985436299</v>
      </c>
      <c r="Q83" s="392"/>
      <c r="R83" s="392"/>
      <c r="S83" s="392"/>
      <c r="T83" s="392"/>
      <c r="U83" s="392"/>
      <c r="V83" s="392"/>
      <c r="W83" s="392"/>
    </row>
    <row r="84" spans="1:23" s="383" customFormat="1" ht="28.5">
      <c r="A84" s="389" t="s">
        <v>394</v>
      </c>
      <c r="B84" s="378"/>
      <c r="C84" s="378"/>
      <c r="D84" s="391" t="s">
        <v>490</v>
      </c>
      <c r="E84" s="392">
        <v>0</v>
      </c>
      <c r="F84" s="392"/>
      <c r="G84" s="392">
        <v>0.189</v>
      </c>
      <c r="H84" s="392">
        <v>3.83</v>
      </c>
      <c r="I84" s="392"/>
      <c r="J84" s="392"/>
      <c r="K84" s="392">
        <v>0</v>
      </c>
      <c r="L84" s="392">
        <v>0</v>
      </c>
      <c r="M84" s="392">
        <v>21.12</v>
      </c>
      <c r="N84" s="392">
        <v>556.41</v>
      </c>
      <c r="O84" s="392">
        <v>7873</v>
      </c>
      <c r="P84" s="392">
        <v>7.3355772894703408</v>
      </c>
      <c r="Q84" s="392"/>
      <c r="R84" s="392"/>
      <c r="S84" s="392"/>
      <c r="T84" s="392"/>
      <c r="U84" s="392">
        <v>2</v>
      </c>
      <c r="V84" s="392">
        <v>2</v>
      </c>
      <c r="W84" s="392"/>
    </row>
    <row r="85" spans="1:23" s="383" customFormat="1" ht="28.5">
      <c r="A85" s="389" t="s">
        <v>394</v>
      </c>
      <c r="B85" s="378"/>
      <c r="C85" s="378"/>
      <c r="D85" s="391" t="s">
        <v>491</v>
      </c>
      <c r="E85" s="392">
        <v>0</v>
      </c>
      <c r="F85" s="392"/>
      <c r="G85" s="392"/>
      <c r="H85" s="392">
        <v>1</v>
      </c>
      <c r="I85" s="392"/>
      <c r="J85" s="392"/>
      <c r="K85" s="392">
        <v>0</v>
      </c>
      <c r="L85" s="392">
        <v>0</v>
      </c>
      <c r="M85" s="392">
        <v>5.53</v>
      </c>
      <c r="N85" s="392">
        <v>131.08000000000001</v>
      </c>
      <c r="O85" s="392">
        <v>2842</v>
      </c>
      <c r="P85" s="392">
        <v>4.8068261787473618</v>
      </c>
      <c r="Q85" s="392"/>
      <c r="R85" s="392"/>
      <c r="S85" s="392"/>
      <c r="T85" s="392"/>
      <c r="U85" s="392">
        <v>2</v>
      </c>
      <c r="V85" s="392">
        <v>2</v>
      </c>
      <c r="W85" s="392"/>
    </row>
    <row r="86" spans="1:23" s="383" customFormat="1" ht="42.75">
      <c r="A86" s="389" t="s">
        <v>394</v>
      </c>
      <c r="B86" s="378"/>
      <c r="C86" s="378"/>
      <c r="D86" s="391" t="s">
        <v>492</v>
      </c>
      <c r="E86" s="392">
        <v>0</v>
      </c>
      <c r="F86" s="392"/>
      <c r="G86" s="392">
        <v>0.25</v>
      </c>
      <c r="H86" s="392">
        <v>0.15</v>
      </c>
      <c r="I86" s="392"/>
      <c r="J86" s="392"/>
      <c r="K86" s="392">
        <v>0</v>
      </c>
      <c r="L86" s="392">
        <v>0</v>
      </c>
      <c r="M86" s="392">
        <v>0</v>
      </c>
      <c r="N86" s="392">
        <v>36.67</v>
      </c>
      <c r="O86" s="392">
        <v>644</v>
      </c>
      <c r="P86" s="392">
        <v>5.6940993788819876</v>
      </c>
      <c r="Q86" s="392"/>
      <c r="R86" s="392"/>
      <c r="S86" s="392"/>
      <c r="T86" s="392"/>
      <c r="U86" s="392">
        <v>2</v>
      </c>
      <c r="V86" s="392">
        <v>2</v>
      </c>
      <c r="W86" s="392"/>
    </row>
    <row r="87" spans="1:23" s="383" customFormat="1" ht="28.5">
      <c r="A87" s="389" t="s">
        <v>394</v>
      </c>
      <c r="B87" s="378"/>
      <c r="C87" s="378"/>
      <c r="D87" s="391" t="s">
        <v>493</v>
      </c>
      <c r="E87" s="392">
        <v>344.86</v>
      </c>
      <c r="F87" s="392"/>
      <c r="G87" s="392"/>
      <c r="H87" s="392">
        <v>2.8</v>
      </c>
      <c r="I87" s="392"/>
      <c r="J87" s="392"/>
      <c r="K87" s="392">
        <v>0</v>
      </c>
      <c r="L87" s="392">
        <v>0</v>
      </c>
      <c r="M87" s="392">
        <v>0</v>
      </c>
      <c r="N87" s="392">
        <v>344.86</v>
      </c>
      <c r="O87" s="392">
        <v>4269.8599999999997</v>
      </c>
      <c r="P87" s="392">
        <v>8.0766114111469705</v>
      </c>
      <c r="Q87" s="392"/>
      <c r="R87" s="392"/>
      <c r="S87" s="392"/>
      <c r="T87" s="392"/>
      <c r="U87" s="392">
        <v>2</v>
      </c>
      <c r="V87" s="392">
        <v>2</v>
      </c>
      <c r="W87" s="392"/>
    </row>
    <row r="88" spans="1:23" s="383" customFormat="1" ht="28.5">
      <c r="A88" s="389" t="s">
        <v>394</v>
      </c>
      <c r="B88" s="378"/>
      <c r="C88" s="378"/>
      <c r="D88" s="391" t="s">
        <v>494</v>
      </c>
      <c r="E88" s="392">
        <v>0</v>
      </c>
      <c r="F88" s="392"/>
      <c r="G88" s="392"/>
      <c r="H88" s="392"/>
      <c r="I88" s="392"/>
      <c r="J88" s="392"/>
      <c r="K88" s="392"/>
      <c r="L88" s="392"/>
      <c r="M88" s="392"/>
      <c r="N88" s="392"/>
      <c r="O88" s="392"/>
      <c r="P88" s="392">
        <v>0</v>
      </c>
      <c r="Q88" s="392"/>
      <c r="R88" s="392"/>
      <c r="S88" s="392"/>
      <c r="T88" s="392"/>
      <c r="U88" s="392">
        <v>2</v>
      </c>
      <c r="V88" s="392">
        <v>2</v>
      </c>
      <c r="W88" s="392"/>
    </row>
    <row r="89" spans="1:23" s="383" customFormat="1" ht="28.5">
      <c r="A89" s="389" t="s">
        <v>394</v>
      </c>
      <c r="B89" s="378"/>
      <c r="C89" s="378"/>
      <c r="D89" s="391" t="s">
        <v>507</v>
      </c>
      <c r="E89" s="392">
        <v>0</v>
      </c>
      <c r="F89" s="392"/>
      <c r="G89" s="392"/>
      <c r="H89" s="392"/>
      <c r="I89" s="392"/>
      <c r="J89" s="392"/>
      <c r="K89" s="392"/>
      <c r="L89" s="392"/>
      <c r="M89" s="392"/>
      <c r="N89" s="392"/>
      <c r="O89" s="392"/>
      <c r="P89" s="392">
        <v>0</v>
      </c>
      <c r="Q89" s="392"/>
      <c r="R89" s="392"/>
      <c r="S89" s="392"/>
      <c r="T89" s="392"/>
      <c r="U89" s="392">
        <v>2</v>
      </c>
      <c r="V89" s="392">
        <v>2</v>
      </c>
      <c r="W89" s="392"/>
    </row>
    <row r="90" spans="1:23" s="383" customFormat="1" ht="28.5">
      <c r="A90" s="389" t="s">
        <v>394</v>
      </c>
      <c r="B90" s="378"/>
      <c r="C90" s="378"/>
      <c r="D90" s="391" t="s">
        <v>508</v>
      </c>
      <c r="E90" s="392">
        <v>0</v>
      </c>
      <c r="F90" s="392"/>
      <c r="G90" s="392"/>
      <c r="H90" s="392"/>
      <c r="I90" s="392"/>
      <c r="J90" s="392"/>
      <c r="K90" s="392"/>
      <c r="L90" s="392"/>
      <c r="M90" s="392"/>
      <c r="N90" s="392"/>
      <c r="O90" s="392"/>
      <c r="P90" s="392">
        <v>0</v>
      </c>
      <c r="Q90" s="392"/>
      <c r="R90" s="392"/>
      <c r="S90" s="392"/>
      <c r="T90" s="392"/>
      <c r="U90" s="392">
        <v>2</v>
      </c>
      <c r="V90" s="392">
        <v>2</v>
      </c>
      <c r="W90" s="392"/>
    </row>
    <row r="91" spans="1:23" s="383" customFormat="1" ht="15.75">
      <c r="A91" s="389" t="s">
        <v>394</v>
      </c>
      <c r="B91" s="378"/>
      <c r="C91" s="378"/>
      <c r="D91" s="391" t="s">
        <v>509</v>
      </c>
      <c r="E91" s="392">
        <v>0</v>
      </c>
      <c r="F91" s="392"/>
      <c r="G91" s="392"/>
      <c r="H91" s="392"/>
      <c r="I91" s="392"/>
      <c r="J91" s="392"/>
      <c r="K91" s="392"/>
      <c r="L91" s="392"/>
      <c r="M91" s="392"/>
      <c r="N91" s="392"/>
      <c r="O91" s="392"/>
      <c r="P91" s="392">
        <v>0</v>
      </c>
      <c r="Q91" s="392"/>
      <c r="R91" s="392"/>
      <c r="S91" s="392"/>
      <c r="T91" s="392"/>
      <c r="U91" s="392">
        <v>2</v>
      </c>
      <c r="V91" s="392">
        <v>2</v>
      </c>
      <c r="W91" s="392"/>
    </row>
    <row r="92" spans="1:23" s="383" customFormat="1" ht="71.25">
      <c r="A92" s="389" t="s">
        <v>395</v>
      </c>
      <c r="B92" s="378"/>
      <c r="C92" s="378"/>
      <c r="D92" s="396" t="s">
        <v>510</v>
      </c>
      <c r="E92" s="392">
        <v>565.49</v>
      </c>
      <c r="F92" s="392"/>
      <c r="G92" s="392">
        <v>1.1599999999999999</v>
      </c>
      <c r="H92" s="392">
        <v>22.9</v>
      </c>
      <c r="I92" s="392"/>
      <c r="J92" s="392"/>
      <c r="K92" s="392"/>
      <c r="L92" s="392"/>
      <c r="M92" s="392"/>
      <c r="N92" s="392">
        <v>565.49</v>
      </c>
      <c r="O92" s="392">
        <v>32539.54</v>
      </c>
      <c r="P92" s="392">
        <v>2</v>
      </c>
      <c r="Q92" s="392" t="s">
        <v>511</v>
      </c>
      <c r="R92" s="392"/>
      <c r="S92" s="392"/>
      <c r="T92" s="392"/>
      <c r="U92" s="392" t="s">
        <v>512</v>
      </c>
      <c r="V92" s="392">
        <v>2</v>
      </c>
      <c r="W92" s="392"/>
    </row>
    <row r="93" spans="1:23" s="383" customFormat="1" ht="85.5">
      <c r="A93" s="389" t="s">
        <v>395</v>
      </c>
      <c r="B93" s="378"/>
      <c r="C93" s="378"/>
      <c r="D93" s="396" t="s">
        <v>513</v>
      </c>
      <c r="E93" s="392">
        <v>2152.63</v>
      </c>
      <c r="F93" s="392">
        <v>158.27000000000001</v>
      </c>
      <c r="G93" s="392">
        <v>0.76</v>
      </c>
      <c r="H93" s="392">
        <v>29.5</v>
      </c>
      <c r="I93" s="392"/>
      <c r="J93" s="392"/>
      <c r="K93" s="392"/>
      <c r="L93" s="392">
        <v>158.27000000000001</v>
      </c>
      <c r="M93" s="392"/>
      <c r="N93" s="392">
        <v>1994.36</v>
      </c>
      <c r="O93" s="392">
        <v>47895.7</v>
      </c>
      <c r="P93" s="392">
        <v>4.5</v>
      </c>
      <c r="Q93" s="392" t="s">
        <v>514</v>
      </c>
      <c r="R93" s="392"/>
      <c r="S93" s="392"/>
      <c r="T93" s="392"/>
      <c r="U93" s="392" t="s">
        <v>512</v>
      </c>
      <c r="V93" s="392">
        <v>2</v>
      </c>
      <c r="W93" s="392"/>
    </row>
    <row r="94" spans="1:23" s="383" customFormat="1" ht="28.5">
      <c r="A94" s="389" t="s">
        <v>395</v>
      </c>
      <c r="B94" s="378"/>
      <c r="C94" s="378"/>
      <c r="D94" s="396" t="s">
        <v>515</v>
      </c>
      <c r="E94" s="392">
        <v>236.6</v>
      </c>
      <c r="F94" s="392"/>
      <c r="G94" s="392">
        <v>0.1</v>
      </c>
      <c r="H94" s="392">
        <v>2.39</v>
      </c>
      <c r="I94" s="392"/>
      <c r="J94" s="392"/>
      <c r="K94" s="392"/>
      <c r="L94" s="392"/>
      <c r="M94" s="392"/>
      <c r="N94" s="392">
        <v>236.6</v>
      </c>
      <c r="O94" s="392">
        <v>5594.46</v>
      </c>
      <c r="P94" s="392">
        <v>4.2</v>
      </c>
      <c r="Q94" s="392" t="s">
        <v>516</v>
      </c>
      <c r="R94" s="392"/>
      <c r="S94" s="392"/>
      <c r="T94" s="392"/>
      <c r="U94" s="392" t="s">
        <v>512</v>
      </c>
      <c r="V94" s="392">
        <v>2</v>
      </c>
      <c r="W94" s="392"/>
    </row>
    <row r="95" spans="1:23" s="383" customFormat="1" ht="28.5">
      <c r="A95" s="389" t="s">
        <v>395</v>
      </c>
      <c r="B95" s="378"/>
      <c r="C95" s="378"/>
      <c r="D95" s="396" t="s">
        <v>517</v>
      </c>
      <c r="E95" s="392">
        <v>437.36</v>
      </c>
      <c r="F95" s="392"/>
      <c r="G95" s="392">
        <v>0.1</v>
      </c>
      <c r="H95" s="392">
        <v>4.0999999999999996</v>
      </c>
      <c r="I95" s="392"/>
      <c r="J95" s="392"/>
      <c r="K95" s="392"/>
      <c r="L95" s="392"/>
      <c r="M95" s="392"/>
      <c r="N95" s="392">
        <v>437.36</v>
      </c>
      <c r="O95" s="392">
        <v>7285.9</v>
      </c>
      <c r="P95" s="392">
        <v>6</v>
      </c>
      <c r="Q95" s="392">
        <v>2014</v>
      </c>
      <c r="R95" s="392"/>
      <c r="S95" s="392"/>
      <c r="T95" s="392"/>
      <c r="U95" s="392" t="s">
        <v>512</v>
      </c>
      <c r="V95" s="392">
        <v>2</v>
      </c>
      <c r="W95" s="392"/>
    </row>
    <row r="96" spans="1:23" s="383" customFormat="1" ht="28.5">
      <c r="A96" s="389" t="s">
        <v>395</v>
      </c>
      <c r="B96" s="378"/>
      <c r="C96" s="378"/>
      <c r="D96" s="396" t="s">
        <v>518</v>
      </c>
      <c r="E96" s="392">
        <v>292.83999999999997</v>
      </c>
      <c r="F96" s="392"/>
      <c r="G96" s="392">
        <v>0.1</v>
      </c>
      <c r="H96" s="392">
        <v>2.36</v>
      </c>
      <c r="I96" s="392"/>
      <c r="J96" s="392"/>
      <c r="K96" s="392"/>
      <c r="L96" s="392"/>
      <c r="M96" s="392"/>
      <c r="N96" s="392">
        <v>292.83999999999997</v>
      </c>
      <c r="O96" s="392">
        <v>3542.02</v>
      </c>
      <c r="P96" s="392">
        <v>8.3000000000000007</v>
      </c>
      <c r="Q96" s="392">
        <v>2014</v>
      </c>
      <c r="R96" s="392"/>
      <c r="S96" s="392"/>
      <c r="T96" s="392"/>
      <c r="U96" s="392" t="s">
        <v>512</v>
      </c>
      <c r="V96" s="392">
        <v>2</v>
      </c>
      <c r="W96" s="392"/>
    </row>
    <row r="97" spans="1:23" s="383" customFormat="1" ht="28.5">
      <c r="A97" s="389" t="s">
        <v>395</v>
      </c>
      <c r="B97" s="378"/>
      <c r="C97" s="378"/>
      <c r="D97" s="396" t="s">
        <v>519</v>
      </c>
      <c r="E97" s="392">
        <v>365.05</v>
      </c>
      <c r="F97" s="392">
        <v>158.27000000000001</v>
      </c>
      <c r="G97" s="392">
        <v>0.16</v>
      </c>
      <c r="H97" s="392">
        <v>5.0999999999999996</v>
      </c>
      <c r="I97" s="392"/>
      <c r="J97" s="392"/>
      <c r="K97" s="392"/>
      <c r="L97" s="392">
        <v>158.27000000000001</v>
      </c>
      <c r="M97" s="392"/>
      <c r="N97" s="392">
        <v>365.05</v>
      </c>
      <c r="O97" s="392">
        <v>9605.7000000000007</v>
      </c>
      <c r="P97" s="392"/>
      <c r="Q97" s="392"/>
      <c r="R97" s="392"/>
      <c r="S97" s="392"/>
      <c r="T97" s="392"/>
      <c r="U97" s="392" t="s">
        <v>512</v>
      </c>
      <c r="V97" s="392">
        <v>2</v>
      </c>
      <c r="W97" s="392"/>
    </row>
    <row r="98" spans="1:23" s="383" customFormat="1" ht="57">
      <c r="A98" s="389" t="s">
        <v>395</v>
      </c>
      <c r="B98" s="378"/>
      <c r="C98" s="378"/>
      <c r="D98" s="396" t="s">
        <v>520</v>
      </c>
      <c r="E98" s="392">
        <v>260</v>
      </c>
      <c r="F98" s="392"/>
      <c r="G98" s="392"/>
      <c r="H98" s="392"/>
      <c r="I98" s="392"/>
      <c r="J98" s="392"/>
      <c r="K98" s="392"/>
      <c r="L98" s="392"/>
      <c r="M98" s="392"/>
      <c r="N98" s="392"/>
      <c r="O98" s="392">
        <v>2860</v>
      </c>
      <c r="P98" s="392">
        <v>0</v>
      </c>
      <c r="Q98" s="392">
        <v>2014</v>
      </c>
      <c r="R98" s="392"/>
      <c r="S98" s="392"/>
      <c r="T98" s="392"/>
      <c r="U98" s="392" t="s">
        <v>512</v>
      </c>
      <c r="V98" s="392">
        <v>2</v>
      </c>
      <c r="W98" s="392"/>
    </row>
    <row r="99" spans="1:23" s="383" customFormat="1" ht="71.25">
      <c r="A99" s="389" t="s">
        <v>395</v>
      </c>
      <c r="B99" s="378"/>
      <c r="C99" s="378"/>
      <c r="D99" s="396" t="s">
        <v>521</v>
      </c>
      <c r="E99" s="392">
        <v>250</v>
      </c>
      <c r="F99" s="392"/>
      <c r="G99" s="392"/>
      <c r="H99" s="392"/>
      <c r="I99" s="392"/>
      <c r="J99" s="392"/>
      <c r="K99" s="392"/>
      <c r="L99" s="392"/>
      <c r="M99" s="392"/>
      <c r="N99" s="392"/>
      <c r="O99" s="392">
        <v>2750</v>
      </c>
      <c r="P99" s="392">
        <v>0</v>
      </c>
      <c r="Q99" s="392">
        <v>2015</v>
      </c>
      <c r="R99" s="392"/>
      <c r="S99" s="392"/>
      <c r="T99" s="392"/>
      <c r="U99" s="392" t="s">
        <v>512</v>
      </c>
      <c r="V99" s="392">
        <v>2</v>
      </c>
      <c r="W99" s="392"/>
    </row>
    <row r="100" spans="1:23" s="383" customFormat="1" ht="28.5">
      <c r="A100" s="389" t="s">
        <v>395</v>
      </c>
      <c r="B100" s="378"/>
      <c r="C100" s="378"/>
      <c r="D100" s="396" t="s">
        <v>522</v>
      </c>
      <c r="E100" s="392">
        <v>0</v>
      </c>
      <c r="F100" s="392"/>
      <c r="G100" s="392"/>
      <c r="H100" s="392"/>
      <c r="I100" s="392"/>
      <c r="J100" s="392"/>
      <c r="K100" s="392"/>
      <c r="L100" s="392"/>
      <c r="M100" s="392"/>
      <c r="N100" s="392"/>
      <c r="O100" s="392">
        <v>11000</v>
      </c>
      <c r="P100" s="392"/>
      <c r="Q100" s="392"/>
      <c r="R100" s="392"/>
      <c r="S100" s="392"/>
      <c r="T100" s="392"/>
      <c r="U100" s="392" t="s">
        <v>512</v>
      </c>
      <c r="V100" s="392">
        <v>2</v>
      </c>
      <c r="W100" s="392"/>
    </row>
    <row r="101" spans="1:23" s="383" customFormat="1" ht="28.5">
      <c r="A101" s="389" t="s">
        <v>395</v>
      </c>
      <c r="B101" s="378"/>
      <c r="C101" s="378"/>
      <c r="D101" s="396" t="s">
        <v>523</v>
      </c>
      <c r="E101" s="392">
        <v>0</v>
      </c>
      <c r="F101" s="392"/>
      <c r="G101" s="392"/>
      <c r="H101" s="392"/>
      <c r="I101" s="392"/>
      <c r="J101" s="392"/>
      <c r="K101" s="392"/>
      <c r="L101" s="392"/>
      <c r="M101" s="392"/>
      <c r="N101" s="392"/>
      <c r="O101" s="392">
        <v>11000</v>
      </c>
      <c r="P101" s="392"/>
      <c r="Q101" s="392"/>
      <c r="R101" s="392"/>
      <c r="S101" s="392"/>
      <c r="T101" s="392"/>
      <c r="U101" s="392" t="s">
        <v>512</v>
      </c>
      <c r="V101" s="392">
        <v>2</v>
      </c>
      <c r="W101" s="392"/>
    </row>
    <row r="102" spans="1:23" s="383" customFormat="1" ht="28.5">
      <c r="A102" s="389" t="s">
        <v>395</v>
      </c>
      <c r="B102" s="378"/>
      <c r="C102" s="378"/>
      <c r="D102" s="396" t="s">
        <v>524</v>
      </c>
      <c r="E102" s="392">
        <v>0</v>
      </c>
      <c r="F102" s="392"/>
      <c r="G102" s="392"/>
      <c r="H102" s="392"/>
      <c r="I102" s="392"/>
      <c r="J102" s="392"/>
      <c r="K102" s="392"/>
      <c r="L102" s="392"/>
      <c r="M102" s="392"/>
      <c r="N102" s="392"/>
      <c r="O102" s="392">
        <v>11000</v>
      </c>
      <c r="P102" s="392"/>
      <c r="Q102" s="392"/>
      <c r="R102" s="392"/>
      <c r="S102" s="392"/>
      <c r="T102" s="392"/>
      <c r="U102" s="392" t="s">
        <v>512</v>
      </c>
      <c r="V102" s="392">
        <v>2</v>
      </c>
      <c r="W102" s="392"/>
    </row>
    <row r="103" spans="1:23" s="383" customFormat="1" ht="114.75">
      <c r="A103" s="389" t="s">
        <v>388</v>
      </c>
      <c r="B103" s="378"/>
      <c r="C103" s="378"/>
      <c r="D103" s="391" t="s">
        <v>588</v>
      </c>
      <c r="E103" s="392"/>
      <c r="F103" s="392"/>
      <c r="G103" s="392"/>
      <c r="H103" s="392"/>
      <c r="I103" s="392"/>
      <c r="J103" s="392"/>
      <c r="K103" s="392"/>
      <c r="L103" s="392"/>
      <c r="M103" s="392"/>
      <c r="N103" s="392"/>
      <c r="O103" s="392"/>
      <c r="P103" s="392"/>
      <c r="Q103" s="395" t="s">
        <v>589</v>
      </c>
      <c r="R103" s="392"/>
      <c r="S103" s="392"/>
      <c r="T103" s="392"/>
      <c r="U103" s="392"/>
      <c r="V103" s="392"/>
      <c r="W103" s="392"/>
    </row>
    <row r="104" spans="1:23" s="383" customFormat="1" ht="28.5">
      <c r="A104" s="389" t="s">
        <v>389</v>
      </c>
      <c r="B104" s="378"/>
      <c r="C104" s="378"/>
      <c r="D104" s="396" t="s">
        <v>590</v>
      </c>
      <c r="E104" s="392">
        <v>200</v>
      </c>
      <c r="F104" s="392">
        <v>0</v>
      </c>
      <c r="G104" s="392">
        <v>0</v>
      </c>
      <c r="H104" s="392">
        <v>6</v>
      </c>
      <c r="I104" s="392">
        <v>0</v>
      </c>
      <c r="J104" s="392">
        <v>0</v>
      </c>
      <c r="K104" s="392">
        <v>6600</v>
      </c>
      <c r="L104" s="392">
        <v>300</v>
      </c>
      <c r="M104" s="392">
        <v>600</v>
      </c>
      <c r="N104" s="392">
        <v>200</v>
      </c>
      <c r="O104" s="392">
        <v>7700</v>
      </c>
      <c r="P104" s="392">
        <v>2.5974025974025974</v>
      </c>
      <c r="Q104" s="392">
        <v>2015</v>
      </c>
      <c r="R104" s="392"/>
      <c r="S104" s="392"/>
      <c r="T104" s="392"/>
      <c r="U104" s="392"/>
      <c r="V104" s="392">
        <v>1</v>
      </c>
      <c r="W104" s="392"/>
    </row>
    <row r="105" spans="1:23" s="383" customFormat="1" ht="28.5">
      <c r="A105" s="389" t="s">
        <v>389</v>
      </c>
      <c r="B105" s="378"/>
      <c r="C105" s="378"/>
      <c r="D105" s="396" t="s">
        <v>591</v>
      </c>
      <c r="E105" s="392">
        <v>158.69999999999999</v>
      </c>
      <c r="F105" s="392">
        <v>0</v>
      </c>
      <c r="G105" s="392">
        <v>0</v>
      </c>
      <c r="H105" s="392">
        <v>2.5</v>
      </c>
      <c r="I105" s="392">
        <v>0</v>
      </c>
      <c r="J105" s="392">
        <v>0</v>
      </c>
      <c r="K105" s="392">
        <v>5150</v>
      </c>
      <c r="L105" s="392">
        <v>0</v>
      </c>
      <c r="M105" s="392">
        <v>988</v>
      </c>
      <c r="N105" s="392">
        <v>160</v>
      </c>
      <c r="O105" s="392">
        <v>6298.05</v>
      </c>
      <c r="P105" s="392">
        <v>2.5198275656750897</v>
      </c>
      <c r="Q105" s="392">
        <v>2013</v>
      </c>
      <c r="R105" s="392"/>
      <c r="S105" s="392"/>
      <c r="T105" s="392"/>
      <c r="U105" s="392"/>
      <c r="V105" s="392">
        <v>1</v>
      </c>
      <c r="W105" s="392"/>
    </row>
    <row r="106" spans="1:23" s="383" customFormat="1" ht="28.5">
      <c r="A106" s="389" t="s">
        <v>389</v>
      </c>
      <c r="B106" s="378"/>
      <c r="C106" s="378"/>
      <c r="D106" s="396" t="s">
        <v>592</v>
      </c>
      <c r="E106" s="392">
        <v>158.69999999999999</v>
      </c>
      <c r="F106" s="392">
        <v>0</v>
      </c>
      <c r="G106" s="392">
        <v>0</v>
      </c>
      <c r="H106" s="392">
        <v>1.72</v>
      </c>
      <c r="I106" s="392">
        <v>0</v>
      </c>
      <c r="J106" s="392">
        <v>0</v>
      </c>
      <c r="K106" s="392">
        <v>3386</v>
      </c>
      <c r="L106" s="392">
        <v>0</v>
      </c>
      <c r="M106" s="392">
        <v>649</v>
      </c>
      <c r="N106" s="392">
        <v>112</v>
      </c>
      <c r="O106" s="392">
        <v>4147.4390000000003</v>
      </c>
      <c r="P106" s="392">
        <v>3.8264577248755192</v>
      </c>
      <c r="Q106" s="392">
        <v>2014</v>
      </c>
      <c r="R106" s="392"/>
      <c r="S106" s="392"/>
      <c r="T106" s="392"/>
      <c r="U106" s="392"/>
      <c r="V106" s="392">
        <v>1</v>
      </c>
      <c r="W106" s="392"/>
    </row>
    <row r="107" spans="1:23" s="383" customFormat="1" ht="28.5">
      <c r="A107" s="389" t="s">
        <v>389</v>
      </c>
      <c r="B107" s="378"/>
      <c r="C107" s="378"/>
      <c r="D107" s="396" t="s">
        <v>593</v>
      </c>
      <c r="E107" s="392">
        <v>168.6</v>
      </c>
      <c r="F107" s="392">
        <v>0</v>
      </c>
      <c r="G107" s="392">
        <v>0</v>
      </c>
      <c r="H107" s="392">
        <v>3.6</v>
      </c>
      <c r="I107" s="392">
        <v>0</v>
      </c>
      <c r="J107" s="392">
        <v>0</v>
      </c>
      <c r="K107" s="392">
        <v>5248</v>
      </c>
      <c r="L107" s="392">
        <v>936</v>
      </c>
      <c r="M107" s="392">
        <v>1262</v>
      </c>
      <c r="N107" s="392">
        <v>158.69999999999999</v>
      </c>
      <c r="O107" s="392">
        <v>7606</v>
      </c>
      <c r="P107" s="392">
        <v>2.2166710491717065</v>
      </c>
      <c r="Q107" s="392">
        <v>2011</v>
      </c>
      <c r="R107" s="392">
        <v>7606</v>
      </c>
      <c r="S107" s="392"/>
      <c r="T107" s="392"/>
      <c r="U107" s="392"/>
      <c r="V107" s="392">
        <v>1</v>
      </c>
      <c r="W107" s="392"/>
    </row>
    <row r="108" spans="1:23" s="383" customFormat="1" ht="28.5">
      <c r="A108" s="389" t="s">
        <v>389</v>
      </c>
      <c r="B108" s="378"/>
      <c r="C108" s="378"/>
      <c r="D108" s="396" t="s">
        <v>594</v>
      </c>
      <c r="E108" s="392">
        <v>199.9</v>
      </c>
      <c r="F108" s="392">
        <v>0</v>
      </c>
      <c r="G108" s="392">
        <v>0</v>
      </c>
      <c r="H108" s="392">
        <v>3.6</v>
      </c>
      <c r="I108" s="392">
        <v>0</v>
      </c>
      <c r="J108" s="392">
        <v>0</v>
      </c>
      <c r="K108" s="392">
        <v>11071</v>
      </c>
      <c r="L108" s="392">
        <v>1640</v>
      </c>
      <c r="M108" s="392">
        <v>2636</v>
      </c>
      <c r="N108" s="392">
        <v>158.69999999999999</v>
      </c>
      <c r="O108" s="392">
        <v>15506</v>
      </c>
      <c r="P108" s="392">
        <v>1.289178382561589</v>
      </c>
      <c r="Q108" s="392">
        <v>2013</v>
      </c>
      <c r="R108" s="392"/>
      <c r="S108" s="392"/>
      <c r="T108" s="392"/>
      <c r="U108" s="392"/>
      <c r="V108" s="392">
        <v>1</v>
      </c>
      <c r="W108" s="392"/>
    </row>
    <row r="109" spans="1:23" s="383" customFormat="1" ht="28.5">
      <c r="A109" s="389" t="s">
        <v>389</v>
      </c>
      <c r="B109" s="378"/>
      <c r="C109" s="378"/>
      <c r="D109" s="396" t="s">
        <v>595</v>
      </c>
      <c r="E109" s="392">
        <v>107.9</v>
      </c>
      <c r="F109" s="392">
        <v>0</v>
      </c>
      <c r="G109" s="392">
        <v>0</v>
      </c>
      <c r="H109" s="392">
        <v>6.06</v>
      </c>
      <c r="I109" s="392">
        <v>0</v>
      </c>
      <c r="J109" s="392">
        <v>0</v>
      </c>
      <c r="K109" s="392">
        <v>7324</v>
      </c>
      <c r="L109" s="392">
        <v>886</v>
      </c>
      <c r="M109" s="392">
        <v>1770</v>
      </c>
      <c r="N109" s="392">
        <v>168.6</v>
      </c>
      <c r="O109" s="392">
        <v>10150</v>
      </c>
      <c r="P109" s="392">
        <v>1.0630541871921184</v>
      </c>
      <c r="Q109" s="392">
        <v>2012</v>
      </c>
      <c r="R109" s="392"/>
      <c r="S109" s="392"/>
      <c r="T109" s="392"/>
      <c r="U109" s="392"/>
      <c r="V109" s="392">
        <v>1</v>
      </c>
      <c r="W109" s="392"/>
    </row>
    <row r="110" spans="1:23" s="383" customFormat="1" ht="42.75">
      <c r="A110" s="389" t="s">
        <v>389</v>
      </c>
      <c r="B110" s="378"/>
      <c r="C110" s="378"/>
      <c r="D110" s="396" t="s">
        <v>596</v>
      </c>
      <c r="E110" s="392">
        <v>103</v>
      </c>
      <c r="F110" s="392">
        <v>0</v>
      </c>
      <c r="G110" s="392">
        <v>0</v>
      </c>
      <c r="H110" s="392">
        <v>3.69</v>
      </c>
      <c r="I110" s="392">
        <v>0</v>
      </c>
      <c r="J110" s="392">
        <v>0</v>
      </c>
      <c r="K110" s="392">
        <v>8486</v>
      </c>
      <c r="L110" s="392">
        <v>1369</v>
      </c>
      <c r="M110" s="392">
        <v>1997</v>
      </c>
      <c r="N110" s="392">
        <v>199.9</v>
      </c>
      <c r="O110" s="392">
        <v>12053</v>
      </c>
      <c r="P110" s="392">
        <v>0.8545590309466522</v>
      </c>
      <c r="Q110" s="392">
        <v>2015</v>
      </c>
      <c r="R110" s="392"/>
      <c r="S110" s="392"/>
      <c r="T110" s="392"/>
      <c r="U110" s="392"/>
      <c r="V110" s="392">
        <v>1</v>
      </c>
      <c r="W110" s="392"/>
    </row>
    <row r="111" spans="1:23" s="383" customFormat="1" ht="28.5">
      <c r="A111" s="389" t="s">
        <v>389</v>
      </c>
      <c r="B111" s="378"/>
      <c r="C111" s="378"/>
      <c r="D111" s="396" t="s">
        <v>597</v>
      </c>
      <c r="E111" s="392">
        <v>255.2</v>
      </c>
      <c r="F111" s="392">
        <v>0</v>
      </c>
      <c r="G111" s="392">
        <v>0</v>
      </c>
      <c r="H111" s="392">
        <v>10.3</v>
      </c>
      <c r="I111" s="392">
        <v>0</v>
      </c>
      <c r="J111" s="392">
        <v>0</v>
      </c>
      <c r="K111" s="392">
        <v>4732</v>
      </c>
      <c r="L111" s="392">
        <v>817</v>
      </c>
      <c r="M111" s="392">
        <v>1151</v>
      </c>
      <c r="N111" s="392">
        <v>103</v>
      </c>
      <c r="O111" s="392">
        <v>6804</v>
      </c>
      <c r="P111" s="392">
        <v>3.7507348618459733</v>
      </c>
      <c r="Q111" s="392">
        <v>2012</v>
      </c>
      <c r="R111" s="392"/>
      <c r="S111" s="392"/>
      <c r="T111" s="392"/>
      <c r="U111" s="392"/>
      <c r="V111" s="392">
        <v>1</v>
      </c>
      <c r="W111" s="392"/>
    </row>
    <row r="112" spans="1:23" s="383" customFormat="1" ht="28.5">
      <c r="A112" s="389" t="s">
        <v>389</v>
      </c>
      <c r="B112" s="378"/>
      <c r="C112" s="378"/>
      <c r="D112" s="396" t="s">
        <v>598</v>
      </c>
      <c r="E112" s="392">
        <v>68</v>
      </c>
      <c r="F112" s="392">
        <v>0</v>
      </c>
      <c r="G112" s="392">
        <v>0</v>
      </c>
      <c r="H112" s="392">
        <v>1.3</v>
      </c>
      <c r="I112" s="392">
        <v>0</v>
      </c>
      <c r="J112" s="392">
        <v>0</v>
      </c>
      <c r="K112" s="392">
        <v>6582</v>
      </c>
      <c r="L112" s="392">
        <v>968</v>
      </c>
      <c r="M112" s="392">
        <v>1556</v>
      </c>
      <c r="N112" s="392">
        <v>105.2</v>
      </c>
      <c r="O112" s="392">
        <v>9212</v>
      </c>
      <c r="P112" s="392">
        <v>0.73816760746851928</v>
      </c>
      <c r="Q112" s="392">
        <v>2011</v>
      </c>
      <c r="R112" s="392">
        <v>9212</v>
      </c>
      <c r="S112" s="392"/>
      <c r="T112" s="392"/>
      <c r="U112" s="392"/>
      <c r="V112" s="392">
        <v>1</v>
      </c>
      <c r="W112" s="392"/>
    </row>
    <row r="113" spans="1:23" s="383" customFormat="1" ht="28.5">
      <c r="A113" s="389" t="s">
        <v>389</v>
      </c>
      <c r="B113" s="378"/>
      <c r="C113" s="378"/>
      <c r="D113" s="396" t="s">
        <v>599</v>
      </c>
      <c r="E113" s="392">
        <v>182.9</v>
      </c>
      <c r="F113" s="392">
        <v>0</v>
      </c>
      <c r="G113" s="392">
        <v>0</v>
      </c>
      <c r="H113" s="392">
        <v>3.3</v>
      </c>
      <c r="I113" s="392">
        <v>0</v>
      </c>
      <c r="J113" s="392">
        <v>0</v>
      </c>
      <c r="K113" s="392">
        <v>11990</v>
      </c>
      <c r="L113" s="392">
        <v>1277</v>
      </c>
      <c r="M113" s="392">
        <v>2825</v>
      </c>
      <c r="N113" s="392">
        <v>161</v>
      </c>
      <c r="O113" s="392">
        <v>16254</v>
      </c>
      <c r="P113" s="392">
        <v>1.1252614740986833</v>
      </c>
      <c r="Q113" s="392">
        <v>2014</v>
      </c>
      <c r="R113" s="392"/>
      <c r="S113" s="392"/>
      <c r="T113" s="392"/>
      <c r="U113" s="392"/>
      <c r="V113" s="392">
        <v>1</v>
      </c>
      <c r="W113" s="392"/>
    </row>
    <row r="114" spans="1:23" s="383" customFormat="1" ht="42.75">
      <c r="A114" s="389" t="s">
        <v>389</v>
      </c>
      <c r="B114" s="378"/>
      <c r="C114" s="378"/>
      <c r="D114" s="396" t="s">
        <v>600</v>
      </c>
      <c r="E114" s="392">
        <v>160.4</v>
      </c>
      <c r="F114" s="392">
        <v>0</v>
      </c>
      <c r="G114" s="392">
        <v>0</v>
      </c>
      <c r="H114" s="392">
        <v>5.09</v>
      </c>
      <c r="I114" s="392">
        <v>0</v>
      </c>
      <c r="J114" s="392">
        <v>0</v>
      </c>
      <c r="K114" s="392">
        <v>24744</v>
      </c>
      <c r="L114" s="392">
        <v>1024</v>
      </c>
      <c r="M114" s="392">
        <v>6081</v>
      </c>
      <c r="N114" s="392">
        <v>68</v>
      </c>
      <c r="O114" s="392">
        <v>31917</v>
      </c>
      <c r="P114" s="392">
        <v>0.50255349813578976</v>
      </c>
      <c r="Q114" s="392">
        <v>2013</v>
      </c>
      <c r="R114" s="392"/>
      <c r="S114" s="392"/>
      <c r="T114" s="392"/>
      <c r="U114" s="392"/>
      <c r="V114" s="392">
        <v>1</v>
      </c>
      <c r="W114" s="392"/>
    </row>
    <row r="115" spans="1:23" s="383" customFormat="1" ht="57">
      <c r="A115" s="389" t="s">
        <v>389</v>
      </c>
      <c r="B115" s="378"/>
      <c r="C115" s="378"/>
      <c r="D115" s="396" t="s">
        <v>601</v>
      </c>
      <c r="E115" s="392">
        <v>112.4</v>
      </c>
      <c r="F115" s="392">
        <v>0</v>
      </c>
      <c r="G115" s="392">
        <v>0</v>
      </c>
      <c r="H115" s="392">
        <v>8.0950000000000006</v>
      </c>
      <c r="I115" s="392">
        <v>0</v>
      </c>
      <c r="J115" s="392">
        <v>0</v>
      </c>
      <c r="K115" s="392">
        <v>6228</v>
      </c>
      <c r="L115" s="392">
        <v>316</v>
      </c>
      <c r="M115" s="392">
        <v>1368</v>
      </c>
      <c r="N115" s="392">
        <v>183</v>
      </c>
      <c r="O115" s="392">
        <v>8095</v>
      </c>
      <c r="P115" s="392">
        <v>1.3885114268066707</v>
      </c>
      <c r="Q115" s="392">
        <v>2015</v>
      </c>
      <c r="R115" s="392"/>
      <c r="S115" s="392"/>
      <c r="T115" s="392"/>
      <c r="U115" s="392"/>
      <c r="V115" s="392">
        <v>1</v>
      </c>
      <c r="W115" s="392"/>
    </row>
    <row r="116" spans="1:23" s="383" customFormat="1" ht="42.75">
      <c r="A116" s="389" t="s">
        <v>390</v>
      </c>
      <c r="B116" s="378"/>
      <c r="C116" s="378"/>
      <c r="D116" s="396" t="s">
        <v>602</v>
      </c>
      <c r="E116" s="392">
        <v>0</v>
      </c>
      <c r="F116" s="392">
        <v>0</v>
      </c>
      <c r="G116" s="392">
        <v>0</v>
      </c>
      <c r="H116" s="392">
        <v>0</v>
      </c>
      <c r="I116" s="392">
        <v>0</v>
      </c>
      <c r="J116" s="392">
        <v>0</v>
      </c>
      <c r="K116" s="392">
        <v>0</v>
      </c>
      <c r="L116" s="392">
        <v>0</v>
      </c>
      <c r="M116" s="392">
        <v>0</v>
      </c>
      <c r="N116" s="392">
        <v>0</v>
      </c>
      <c r="O116" s="392">
        <v>0</v>
      </c>
      <c r="P116" s="392">
        <v>100</v>
      </c>
      <c r="Q116" s="392" t="s">
        <v>603</v>
      </c>
      <c r="R116" s="392">
        <v>0</v>
      </c>
      <c r="S116" s="392"/>
      <c r="T116" s="392"/>
      <c r="U116" s="392">
        <v>0</v>
      </c>
      <c r="V116" s="392">
        <v>0</v>
      </c>
      <c r="W116" s="392"/>
    </row>
    <row r="117" spans="1:23" s="383" customFormat="1" ht="28.5">
      <c r="A117" s="389" t="s">
        <v>390</v>
      </c>
      <c r="B117" s="378"/>
      <c r="C117" s="378"/>
      <c r="D117" s="396" t="s">
        <v>604</v>
      </c>
      <c r="E117" s="392">
        <v>0</v>
      </c>
      <c r="F117" s="392">
        <v>0</v>
      </c>
      <c r="G117" s="392">
        <v>0</v>
      </c>
      <c r="H117" s="392">
        <v>0</v>
      </c>
      <c r="I117" s="392">
        <v>0</v>
      </c>
      <c r="J117" s="392">
        <v>0</v>
      </c>
      <c r="K117" s="392">
        <v>0</v>
      </c>
      <c r="L117" s="392">
        <v>0</v>
      </c>
      <c r="M117" s="392">
        <v>0</v>
      </c>
      <c r="N117" s="392">
        <v>0</v>
      </c>
      <c r="O117" s="392">
        <v>0</v>
      </c>
      <c r="P117" s="392">
        <v>100</v>
      </c>
      <c r="Q117" s="392" t="s">
        <v>605</v>
      </c>
      <c r="R117" s="392">
        <v>0</v>
      </c>
      <c r="S117" s="392"/>
      <c r="T117" s="392"/>
      <c r="U117" s="392">
        <v>0</v>
      </c>
      <c r="V117" s="392">
        <v>0</v>
      </c>
      <c r="W117" s="392"/>
    </row>
    <row r="118" spans="1:23" s="383" customFormat="1" ht="28.5">
      <c r="A118" s="389" t="s">
        <v>386</v>
      </c>
      <c r="B118" s="378"/>
      <c r="C118" s="378"/>
      <c r="D118" s="391" t="s">
        <v>606</v>
      </c>
      <c r="E118" s="392"/>
      <c r="F118" s="392"/>
      <c r="G118" s="392"/>
      <c r="H118" s="392">
        <v>1.2</v>
      </c>
      <c r="I118" s="392"/>
      <c r="J118" s="392"/>
      <c r="K118" s="392"/>
      <c r="L118" s="392"/>
      <c r="M118" s="392"/>
      <c r="N118" s="392">
        <v>210.07</v>
      </c>
      <c r="O118" s="392">
        <v>2790.02</v>
      </c>
      <c r="P118" s="392"/>
      <c r="Q118" s="392"/>
      <c r="R118" s="392"/>
      <c r="S118" s="392"/>
      <c r="T118" s="392"/>
      <c r="U118" s="392"/>
      <c r="V118" s="392"/>
      <c r="W118" s="392"/>
    </row>
    <row r="119" spans="1:23" s="383" customFormat="1" ht="28.5">
      <c r="A119" s="389" t="s">
        <v>386</v>
      </c>
      <c r="B119" s="378"/>
      <c r="C119" s="378"/>
      <c r="D119" s="391" t="s">
        <v>607</v>
      </c>
      <c r="E119" s="392"/>
      <c r="F119" s="392"/>
      <c r="G119" s="392"/>
      <c r="H119" s="392">
        <v>1.8</v>
      </c>
      <c r="I119" s="392"/>
      <c r="J119" s="392"/>
      <c r="K119" s="392"/>
      <c r="L119" s="392"/>
      <c r="M119" s="392"/>
      <c r="N119" s="392">
        <v>308.36</v>
      </c>
      <c r="O119" s="392">
        <v>5882.64</v>
      </c>
      <c r="P119" s="392"/>
      <c r="Q119" s="392"/>
      <c r="R119" s="392"/>
      <c r="S119" s="392"/>
      <c r="T119" s="392"/>
      <c r="U119" s="392"/>
      <c r="V119" s="392"/>
      <c r="W119" s="392"/>
    </row>
    <row r="120" spans="1:23" s="383" customFormat="1" ht="28.5">
      <c r="A120" s="389" t="s">
        <v>386</v>
      </c>
      <c r="B120" s="378"/>
      <c r="C120" s="378"/>
      <c r="D120" s="391" t="s">
        <v>608</v>
      </c>
      <c r="E120" s="392"/>
      <c r="F120" s="392"/>
      <c r="G120" s="392"/>
      <c r="H120" s="392">
        <v>1.5</v>
      </c>
      <c r="I120" s="392"/>
      <c r="J120" s="392"/>
      <c r="K120" s="392"/>
      <c r="L120" s="392"/>
      <c r="M120" s="392"/>
      <c r="N120" s="392">
        <v>269.67</v>
      </c>
      <c r="O120" s="392">
        <v>4496.7700000000004</v>
      </c>
      <c r="P120" s="392"/>
      <c r="Q120" s="392"/>
      <c r="R120" s="392"/>
      <c r="S120" s="392"/>
      <c r="T120" s="392"/>
      <c r="U120" s="392"/>
      <c r="V120" s="392"/>
      <c r="W120" s="392"/>
    </row>
    <row r="121" spans="1:23" s="383" customFormat="1" ht="28.5">
      <c r="A121" s="389" t="s">
        <v>386</v>
      </c>
      <c r="B121" s="378"/>
      <c r="C121" s="378"/>
      <c r="D121" s="391" t="s">
        <v>653</v>
      </c>
      <c r="E121" s="392"/>
      <c r="F121" s="392"/>
      <c r="G121" s="392"/>
      <c r="H121" s="392">
        <v>1.47</v>
      </c>
      <c r="I121" s="392"/>
      <c r="J121" s="392"/>
      <c r="K121" s="392"/>
      <c r="L121" s="392"/>
      <c r="M121" s="392"/>
      <c r="N121" s="392">
        <v>147.66999999999999</v>
      </c>
      <c r="O121" s="392">
        <v>5067.6000000000004</v>
      </c>
      <c r="P121" s="392"/>
      <c r="Q121" s="392"/>
      <c r="R121" s="392"/>
      <c r="S121" s="392"/>
      <c r="T121" s="392"/>
      <c r="U121" s="392"/>
      <c r="V121" s="392"/>
      <c r="W121" s="392"/>
    </row>
    <row r="122" spans="1:23" s="383" customFormat="1" ht="15.75" hidden="1">
      <c r="A122" s="389"/>
      <c r="B122" s="378"/>
      <c r="C122" s="378"/>
      <c r="D122" s="391"/>
      <c r="E122" s="392"/>
      <c r="F122" s="392"/>
      <c r="G122" s="392"/>
      <c r="H122" s="392"/>
      <c r="I122" s="392"/>
      <c r="J122" s="392"/>
      <c r="K122" s="392"/>
      <c r="L122" s="392"/>
      <c r="M122" s="392"/>
      <c r="N122" s="392"/>
      <c r="O122" s="392"/>
      <c r="P122" s="392"/>
      <c r="Q122" s="392"/>
      <c r="R122" s="392"/>
      <c r="S122" s="392"/>
      <c r="T122" s="392"/>
      <c r="U122" s="392"/>
      <c r="V122" s="392"/>
      <c r="W122" s="392"/>
    </row>
    <row r="123" spans="1:23" s="383" customFormat="1" ht="15.75" hidden="1">
      <c r="A123" s="389"/>
      <c r="B123" s="378"/>
      <c r="C123" s="378"/>
      <c r="D123" s="391"/>
      <c r="E123" s="392"/>
      <c r="F123" s="392"/>
      <c r="G123" s="392"/>
      <c r="H123" s="392"/>
      <c r="I123" s="392"/>
      <c r="J123" s="392"/>
      <c r="K123" s="392"/>
      <c r="L123" s="392"/>
      <c r="M123" s="392"/>
      <c r="N123" s="392"/>
      <c r="O123" s="392"/>
      <c r="P123" s="392"/>
      <c r="Q123" s="392"/>
      <c r="R123" s="392"/>
      <c r="S123" s="392"/>
      <c r="T123" s="392"/>
      <c r="U123" s="392"/>
      <c r="V123" s="392"/>
      <c r="W123" s="392"/>
    </row>
    <row r="124" spans="1:23" s="383" customFormat="1" ht="15.75" hidden="1">
      <c r="A124" s="389"/>
      <c r="B124" s="378"/>
      <c r="C124" s="378"/>
      <c r="D124" s="391"/>
      <c r="E124" s="392"/>
      <c r="F124" s="392"/>
      <c r="G124" s="392"/>
      <c r="H124" s="392"/>
      <c r="I124" s="392"/>
      <c r="J124" s="392"/>
      <c r="K124" s="392"/>
      <c r="L124" s="392"/>
      <c r="M124" s="392"/>
      <c r="N124" s="392"/>
      <c r="O124" s="392"/>
      <c r="P124" s="392"/>
      <c r="Q124" s="392"/>
      <c r="R124" s="392"/>
      <c r="S124" s="392"/>
      <c r="T124" s="392"/>
      <c r="U124" s="392"/>
      <c r="V124" s="392"/>
      <c r="W124" s="392"/>
    </row>
    <row r="125" spans="1:23" s="383" customFormat="1" ht="15.75" hidden="1">
      <c r="A125" s="389"/>
      <c r="B125" s="378"/>
      <c r="C125" s="378"/>
      <c r="D125" s="391"/>
      <c r="E125" s="392"/>
      <c r="F125" s="392"/>
      <c r="G125" s="392"/>
      <c r="H125" s="392"/>
      <c r="I125" s="392"/>
      <c r="J125" s="392"/>
      <c r="K125" s="392"/>
      <c r="L125" s="392"/>
      <c r="M125" s="392"/>
      <c r="N125" s="392"/>
      <c r="O125" s="392"/>
      <c r="P125" s="392"/>
      <c r="Q125" s="392"/>
      <c r="R125" s="392"/>
      <c r="S125" s="392"/>
      <c r="T125" s="392"/>
      <c r="U125" s="392"/>
      <c r="V125" s="392"/>
      <c r="W125" s="392"/>
    </row>
    <row r="126" spans="1:23" s="383" customFormat="1" ht="15.75" hidden="1">
      <c r="A126" s="389"/>
      <c r="B126" s="378"/>
      <c r="C126" s="378"/>
      <c r="D126" s="391"/>
      <c r="E126" s="392"/>
      <c r="F126" s="392"/>
      <c r="G126" s="392"/>
      <c r="H126" s="392"/>
      <c r="I126" s="392"/>
      <c r="J126" s="392"/>
      <c r="K126" s="392"/>
      <c r="L126" s="392"/>
      <c r="M126" s="392"/>
      <c r="N126" s="392"/>
      <c r="O126" s="392"/>
      <c r="P126" s="392"/>
      <c r="Q126" s="392"/>
      <c r="R126" s="392"/>
      <c r="S126" s="392"/>
      <c r="T126" s="392"/>
      <c r="U126" s="392"/>
      <c r="V126" s="392"/>
      <c r="W126" s="392"/>
    </row>
    <row r="127" spans="1:23" s="383" customFormat="1" ht="15.75" hidden="1">
      <c r="A127" s="389"/>
      <c r="B127" s="378"/>
      <c r="C127" s="378"/>
      <c r="D127" s="391"/>
      <c r="E127" s="392"/>
      <c r="F127" s="392"/>
      <c r="G127" s="392"/>
      <c r="H127" s="392"/>
      <c r="I127" s="392"/>
      <c r="J127" s="392"/>
      <c r="K127" s="392"/>
      <c r="L127" s="392"/>
      <c r="M127" s="392"/>
      <c r="N127" s="392"/>
      <c r="O127" s="392"/>
      <c r="P127" s="392"/>
      <c r="Q127" s="392"/>
      <c r="R127" s="392"/>
      <c r="S127" s="392"/>
      <c r="T127" s="392"/>
      <c r="U127" s="392"/>
      <c r="V127" s="392"/>
      <c r="W127" s="392"/>
    </row>
    <row r="128" spans="1:23" s="383" customFormat="1" ht="15.75" hidden="1">
      <c r="A128" s="389"/>
      <c r="B128" s="378"/>
      <c r="C128" s="378"/>
      <c r="D128" s="391"/>
      <c r="E128" s="392"/>
      <c r="F128" s="392"/>
      <c r="G128" s="392"/>
      <c r="H128" s="392"/>
      <c r="I128" s="392"/>
      <c r="J128" s="392"/>
      <c r="K128" s="392"/>
      <c r="L128" s="392"/>
      <c r="M128" s="392"/>
      <c r="N128" s="392"/>
      <c r="O128" s="392"/>
      <c r="P128" s="392"/>
      <c r="Q128" s="392"/>
      <c r="R128" s="392"/>
      <c r="S128" s="392"/>
      <c r="T128" s="392"/>
      <c r="U128" s="392"/>
      <c r="V128" s="392"/>
      <c r="W128" s="392"/>
    </row>
    <row r="129" spans="1:23" s="383" customFormat="1" ht="15.75" hidden="1">
      <c r="A129" s="389"/>
      <c r="B129" s="378"/>
      <c r="C129" s="378"/>
      <c r="D129" s="391"/>
      <c r="E129" s="392"/>
      <c r="F129" s="392"/>
      <c r="G129" s="392"/>
      <c r="H129" s="392"/>
      <c r="I129" s="392"/>
      <c r="J129" s="392"/>
      <c r="K129" s="392"/>
      <c r="L129" s="392"/>
      <c r="M129" s="392"/>
      <c r="N129" s="392"/>
      <c r="O129" s="392"/>
      <c r="P129" s="392"/>
      <c r="Q129" s="392"/>
      <c r="R129" s="392"/>
      <c r="S129" s="392"/>
      <c r="T129" s="392"/>
      <c r="U129" s="392"/>
      <c r="V129" s="392"/>
      <c r="W129" s="392"/>
    </row>
    <row r="130" spans="1:23" s="383" customFormat="1" ht="15.75" hidden="1">
      <c r="A130" s="389"/>
      <c r="B130" s="378"/>
      <c r="C130" s="378"/>
      <c r="D130" s="391"/>
      <c r="E130" s="392"/>
      <c r="F130" s="392"/>
      <c r="G130" s="392"/>
      <c r="H130" s="392"/>
      <c r="I130" s="392"/>
      <c r="J130" s="392"/>
      <c r="K130" s="392"/>
      <c r="L130" s="392"/>
      <c r="M130" s="392"/>
      <c r="N130" s="392"/>
      <c r="O130" s="392"/>
      <c r="P130" s="392"/>
      <c r="Q130" s="392"/>
      <c r="R130" s="392"/>
      <c r="S130" s="392"/>
      <c r="T130" s="392"/>
      <c r="U130" s="392"/>
      <c r="V130" s="392"/>
      <c r="W130" s="392"/>
    </row>
    <row r="131" spans="1:23" s="383" customFormat="1" ht="15.75" hidden="1">
      <c r="A131" s="389"/>
      <c r="B131" s="378"/>
      <c r="C131" s="378"/>
      <c r="D131" s="391"/>
      <c r="E131" s="392"/>
      <c r="F131" s="392"/>
      <c r="G131" s="392"/>
      <c r="H131" s="392"/>
      <c r="I131" s="392"/>
      <c r="J131" s="392"/>
      <c r="K131" s="392"/>
      <c r="L131" s="392"/>
      <c r="M131" s="392"/>
      <c r="N131" s="392"/>
      <c r="O131" s="392"/>
      <c r="P131" s="392"/>
      <c r="Q131" s="392"/>
      <c r="R131" s="392"/>
      <c r="S131" s="392"/>
      <c r="T131" s="392"/>
      <c r="U131" s="392"/>
      <c r="V131" s="392"/>
      <c r="W131" s="392"/>
    </row>
    <row r="132" spans="1:23" s="383" customFormat="1" ht="15.75" hidden="1">
      <c r="A132" s="389"/>
      <c r="B132" s="378"/>
      <c r="C132" s="378"/>
      <c r="D132" s="391"/>
      <c r="E132" s="392"/>
      <c r="F132" s="392"/>
      <c r="G132" s="392"/>
      <c r="H132" s="392"/>
      <c r="I132" s="392"/>
      <c r="J132" s="392"/>
      <c r="K132" s="392"/>
      <c r="L132" s="392"/>
      <c r="M132" s="392"/>
      <c r="N132" s="392"/>
      <c r="O132" s="392"/>
      <c r="P132" s="392"/>
      <c r="Q132" s="392"/>
      <c r="R132" s="392"/>
      <c r="S132" s="392"/>
      <c r="T132" s="392"/>
      <c r="U132" s="392"/>
      <c r="V132" s="392"/>
      <c r="W132" s="392"/>
    </row>
    <row r="133" spans="1:23" s="383" customFormat="1" ht="15.75" hidden="1">
      <c r="A133" s="389"/>
      <c r="B133" s="378"/>
      <c r="C133" s="378"/>
      <c r="D133" s="391"/>
      <c r="E133" s="392"/>
      <c r="F133" s="392"/>
      <c r="G133" s="392"/>
      <c r="H133" s="392"/>
      <c r="I133" s="392"/>
      <c r="J133" s="392"/>
      <c r="K133" s="392"/>
      <c r="L133" s="392"/>
      <c r="M133" s="392"/>
      <c r="N133" s="392"/>
      <c r="O133" s="392"/>
      <c r="P133" s="392"/>
      <c r="Q133" s="392"/>
      <c r="R133" s="392"/>
      <c r="S133" s="392"/>
      <c r="T133" s="392"/>
      <c r="U133" s="392"/>
      <c r="V133" s="392"/>
      <c r="W133" s="392"/>
    </row>
    <row r="134" spans="1:23" s="383" customFormat="1" ht="15.75" hidden="1">
      <c r="A134" s="389"/>
      <c r="B134" s="378"/>
      <c r="C134" s="378"/>
      <c r="D134" s="391"/>
      <c r="E134" s="392"/>
      <c r="F134" s="392"/>
      <c r="G134" s="392"/>
      <c r="H134" s="392"/>
      <c r="I134" s="392"/>
      <c r="J134" s="392"/>
      <c r="K134" s="392"/>
      <c r="L134" s="392"/>
      <c r="M134" s="392"/>
      <c r="N134" s="392"/>
      <c r="O134" s="392"/>
      <c r="P134" s="392"/>
      <c r="Q134" s="392"/>
      <c r="R134" s="392"/>
      <c r="S134" s="392"/>
      <c r="T134" s="392"/>
      <c r="U134" s="392"/>
      <c r="V134" s="392"/>
      <c r="W134" s="392"/>
    </row>
    <row r="135" spans="1:23" s="383" customFormat="1" ht="15.75" hidden="1">
      <c r="A135" s="389"/>
      <c r="B135" s="378"/>
      <c r="C135" s="378"/>
      <c r="D135" s="391"/>
      <c r="E135" s="392"/>
      <c r="F135" s="392"/>
      <c r="G135" s="392"/>
      <c r="H135" s="392"/>
      <c r="I135" s="392"/>
      <c r="J135" s="392"/>
      <c r="K135" s="392"/>
      <c r="L135" s="392"/>
      <c r="M135" s="392"/>
      <c r="N135" s="392"/>
      <c r="O135" s="392"/>
      <c r="P135" s="392"/>
      <c r="Q135" s="392"/>
      <c r="R135" s="392"/>
      <c r="S135" s="392"/>
      <c r="T135" s="392"/>
      <c r="U135" s="392"/>
      <c r="V135" s="392"/>
      <c r="W135" s="392"/>
    </row>
    <row r="136" spans="1:23" s="383" customFormat="1" ht="15.75" hidden="1">
      <c r="A136" s="389"/>
      <c r="B136" s="378"/>
      <c r="C136" s="378"/>
      <c r="D136" s="391"/>
      <c r="E136" s="392"/>
      <c r="F136" s="392"/>
      <c r="G136" s="392"/>
      <c r="H136" s="392"/>
      <c r="I136" s="392"/>
      <c r="J136" s="392"/>
      <c r="K136" s="392"/>
      <c r="L136" s="392"/>
      <c r="M136" s="392"/>
      <c r="N136" s="392"/>
      <c r="O136" s="392"/>
      <c r="P136" s="392"/>
      <c r="Q136" s="392"/>
      <c r="R136" s="392"/>
      <c r="S136" s="392"/>
      <c r="T136" s="392"/>
      <c r="U136" s="392"/>
      <c r="V136" s="392"/>
      <c r="W136" s="392"/>
    </row>
    <row r="137" spans="1:23" s="383" customFormat="1" ht="15.75" hidden="1">
      <c r="A137" s="389"/>
      <c r="B137" s="378"/>
      <c r="C137" s="378"/>
      <c r="D137" s="391"/>
      <c r="E137" s="392"/>
      <c r="F137" s="392"/>
      <c r="G137" s="392"/>
      <c r="H137" s="392"/>
      <c r="I137" s="392"/>
      <c r="J137" s="392"/>
      <c r="K137" s="392"/>
      <c r="L137" s="392"/>
      <c r="M137" s="392"/>
      <c r="N137" s="392"/>
      <c r="O137" s="392"/>
      <c r="P137" s="392"/>
      <c r="Q137" s="392"/>
      <c r="R137" s="392"/>
      <c r="S137" s="392"/>
      <c r="T137" s="392"/>
      <c r="U137" s="392"/>
      <c r="V137" s="392"/>
      <c r="W137" s="392"/>
    </row>
    <row r="138" spans="1:23" s="383" customFormat="1" ht="15.75" hidden="1">
      <c r="A138" s="389"/>
      <c r="B138" s="378"/>
      <c r="C138" s="378"/>
      <c r="D138" s="391"/>
      <c r="E138" s="392"/>
      <c r="F138" s="392"/>
      <c r="G138" s="392"/>
      <c r="H138" s="392"/>
      <c r="I138" s="392"/>
      <c r="J138" s="392"/>
      <c r="K138" s="392"/>
      <c r="L138" s="392"/>
      <c r="M138" s="392"/>
      <c r="N138" s="392"/>
      <c r="O138" s="392"/>
      <c r="P138" s="392"/>
      <c r="Q138" s="392"/>
      <c r="R138" s="392"/>
      <c r="S138" s="392"/>
      <c r="T138" s="392"/>
      <c r="U138" s="392"/>
      <c r="V138" s="392"/>
      <c r="W138" s="392"/>
    </row>
    <row r="139" spans="1:23" s="383" customFormat="1" ht="15.75" hidden="1">
      <c r="A139" s="389"/>
      <c r="B139" s="378"/>
      <c r="C139" s="378"/>
      <c r="D139" s="391"/>
      <c r="E139" s="392"/>
      <c r="F139" s="392"/>
      <c r="G139" s="392"/>
      <c r="H139" s="392"/>
      <c r="I139" s="392"/>
      <c r="J139" s="392"/>
      <c r="K139" s="392"/>
      <c r="L139" s="392"/>
      <c r="M139" s="392"/>
      <c r="N139" s="392"/>
      <c r="O139" s="392"/>
      <c r="P139" s="392"/>
      <c r="Q139" s="392"/>
      <c r="R139" s="392"/>
      <c r="S139" s="392"/>
      <c r="T139" s="392"/>
      <c r="U139" s="392"/>
      <c r="V139" s="392"/>
      <c r="W139" s="392"/>
    </row>
    <row r="140" spans="1:23" s="383" customFormat="1" ht="15.75" hidden="1">
      <c r="A140" s="389"/>
      <c r="B140" s="378"/>
      <c r="C140" s="378"/>
      <c r="D140" s="391"/>
      <c r="E140" s="392"/>
      <c r="F140" s="392"/>
      <c r="G140" s="392"/>
      <c r="H140" s="392"/>
      <c r="I140" s="392"/>
      <c r="J140" s="392"/>
      <c r="K140" s="392"/>
      <c r="L140" s="392"/>
      <c r="M140" s="392"/>
      <c r="N140" s="392"/>
      <c r="O140" s="392"/>
      <c r="P140" s="392"/>
      <c r="Q140" s="392"/>
      <c r="R140" s="392"/>
      <c r="S140" s="392"/>
      <c r="T140" s="392"/>
      <c r="U140" s="392"/>
      <c r="V140" s="392"/>
      <c r="W140" s="392"/>
    </row>
    <row r="141" spans="1:23" s="383" customFormat="1" ht="15.75" hidden="1">
      <c r="A141" s="389"/>
      <c r="B141" s="378"/>
      <c r="C141" s="378"/>
      <c r="D141" s="391"/>
      <c r="E141" s="392"/>
      <c r="F141" s="392"/>
      <c r="G141" s="392"/>
      <c r="H141" s="392"/>
      <c r="I141" s="392"/>
      <c r="J141" s="392"/>
      <c r="K141" s="392"/>
      <c r="L141" s="392"/>
      <c r="M141" s="392"/>
      <c r="N141" s="392"/>
      <c r="O141" s="392"/>
      <c r="P141" s="392"/>
      <c r="Q141" s="392"/>
      <c r="R141" s="392"/>
      <c r="S141" s="392"/>
      <c r="T141" s="392"/>
      <c r="U141" s="392"/>
      <c r="V141" s="392"/>
      <c r="W141" s="392"/>
    </row>
    <row r="142" spans="1:23" s="383" customFormat="1" ht="15.75" hidden="1">
      <c r="A142" s="389"/>
      <c r="B142" s="378"/>
      <c r="C142" s="378"/>
      <c r="D142" s="391"/>
      <c r="E142" s="392"/>
      <c r="F142" s="392"/>
      <c r="G142" s="392"/>
      <c r="H142" s="392"/>
      <c r="I142" s="392"/>
      <c r="J142" s="392"/>
      <c r="K142" s="392"/>
      <c r="L142" s="392"/>
      <c r="M142" s="392"/>
      <c r="N142" s="392"/>
      <c r="O142" s="392"/>
      <c r="P142" s="392"/>
      <c r="Q142" s="392"/>
      <c r="R142" s="392"/>
      <c r="S142" s="392"/>
      <c r="T142" s="392"/>
      <c r="U142" s="392"/>
      <c r="V142" s="392"/>
      <c r="W142" s="392"/>
    </row>
    <row r="143" spans="1:23" s="383" customFormat="1" ht="15.75" hidden="1">
      <c r="A143" s="389"/>
      <c r="B143" s="378"/>
      <c r="C143" s="378"/>
      <c r="D143" s="391"/>
      <c r="E143" s="392"/>
      <c r="F143" s="392"/>
      <c r="G143" s="392"/>
      <c r="H143" s="392"/>
      <c r="I143" s="392"/>
      <c r="J143" s="392"/>
      <c r="K143" s="392"/>
      <c r="L143" s="392"/>
      <c r="M143" s="392"/>
      <c r="N143" s="392"/>
      <c r="O143" s="392"/>
      <c r="P143" s="392"/>
      <c r="Q143" s="392"/>
      <c r="R143" s="392"/>
      <c r="S143" s="392"/>
      <c r="T143" s="392"/>
      <c r="U143" s="392"/>
      <c r="V143" s="392"/>
      <c r="W143" s="392"/>
    </row>
    <row r="144" spans="1:23" s="383" customFormat="1" ht="15.75" hidden="1">
      <c r="A144" s="389"/>
      <c r="B144" s="378"/>
      <c r="C144" s="378"/>
      <c r="D144" s="391"/>
      <c r="E144" s="392"/>
      <c r="F144" s="392"/>
      <c r="G144" s="392"/>
      <c r="H144" s="392"/>
      <c r="I144" s="392"/>
      <c r="J144" s="392"/>
      <c r="K144" s="392"/>
      <c r="L144" s="392"/>
      <c r="M144" s="392"/>
      <c r="N144" s="392"/>
      <c r="O144" s="392"/>
      <c r="P144" s="392"/>
      <c r="Q144" s="392"/>
      <c r="R144" s="392"/>
      <c r="S144" s="392"/>
      <c r="T144" s="392"/>
      <c r="U144" s="392"/>
      <c r="V144" s="392"/>
      <c r="W144" s="392"/>
    </row>
    <row r="145" spans="1:23" s="383" customFormat="1" ht="15.75" hidden="1">
      <c r="A145" s="389"/>
      <c r="B145" s="378"/>
      <c r="C145" s="378"/>
      <c r="D145" s="391"/>
      <c r="E145" s="392"/>
      <c r="F145" s="392"/>
      <c r="G145" s="392"/>
      <c r="H145" s="392"/>
      <c r="I145" s="392"/>
      <c r="J145" s="392"/>
      <c r="K145" s="392"/>
      <c r="L145" s="392"/>
      <c r="M145" s="392"/>
      <c r="N145" s="392"/>
      <c r="O145" s="392"/>
      <c r="P145" s="392"/>
      <c r="Q145" s="392"/>
      <c r="R145" s="392"/>
      <c r="S145" s="392"/>
      <c r="T145" s="392"/>
      <c r="U145" s="392"/>
      <c r="V145" s="392"/>
      <c r="W145" s="392"/>
    </row>
    <row r="146" spans="1:23" s="383" customFormat="1" ht="15.75" hidden="1">
      <c r="A146" s="389"/>
      <c r="B146" s="378"/>
      <c r="C146" s="378"/>
      <c r="D146" s="391"/>
      <c r="E146" s="392"/>
      <c r="F146" s="392"/>
      <c r="G146" s="392"/>
      <c r="H146" s="392"/>
      <c r="I146" s="392"/>
      <c r="J146" s="392"/>
      <c r="K146" s="392"/>
      <c r="L146" s="392"/>
      <c r="M146" s="392"/>
      <c r="N146" s="392"/>
      <c r="O146" s="392"/>
      <c r="P146" s="392"/>
      <c r="Q146" s="392"/>
      <c r="R146" s="392"/>
      <c r="S146" s="392"/>
      <c r="T146" s="392"/>
      <c r="U146" s="392"/>
      <c r="V146" s="392"/>
      <c r="W146" s="392"/>
    </row>
    <row r="147" spans="1:23" s="383" customFormat="1" ht="15.75" hidden="1">
      <c r="A147" s="389"/>
      <c r="B147" s="378"/>
      <c r="C147" s="378"/>
      <c r="D147" s="391"/>
      <c r="E147" s="392"/>
      <c r="F147" s="392"/>
      <c r="G147" s="392"/>
      <c r="H147" s="392"/>
      <c r="I147" s="392"/>
      <c r="J147" s="392"/>
      <c r="K147" s="392"/>
      <c r="L147" s="392"/>
      <c r="M147" s="392"/>
      <c r="N147" s="392"/>
      <c r="O147" s="392"/>
      <c r="P147" s="392"/>
      <c r="Q147" s="392"/>
      <c r="R147" s="392"/>
      <c r="S147" s="392"/>
      <c r="T147" s="392"/>
      <c r="U147" s="392"/>
      <c r="V147" s="392"/>
      <c r="W147" s="392"/>
    </row>
    <row r="148" spans="1:23" s="383" customFormat="1" ht="15.75" hidden="1">
      <c r="A148" s="389"/>
      <c r="B148" s="378"/>
      <c r="C148" s="378"/>
      <c r="D148" s="391"/>
      <c r="E148" s="392"/>
      <c r="F148" s="392"/>
      <c r="G148" s="392"/>
      <c r="H148" s="392"/>
      <c r="I148" s="392"/>
      <c r="J148" s="392"/>
      <c r="K148" s="392"/>
      <c r="L148" s="392"/>
      <c r="M148" s="392"/>
      <c r="N148" s="392"/>
      <c r="O148" s="392"/>
      <c r="P148" s="392"/>
      <c r="Q148" s="392"/>
      <c r="R148" s="392"/>
      <c r="S148" s="392"/>
      <c r="T148" s="392"/>
      <c r="U148" s="392"/>
      <c r="V148" s="392"/>
      <c r="W148" s="392"/>
    </row>
    <row r="149" spans="1:23" s="383" customFormat="1" ht="15.75" hidden="1">
      <c r="A149" s="389"/>
      <c r="B149" s="378"/>
      <c r="C149" s="378"/>
      <c r="D149" s="391"/>
      <c r="E149" s="392"/>
      <c r="F149" s="392"/>
      <c r="G149" s="392"/>
      <c r="H149" s="392"/>
      <c r="I149" s="392"/>
      <c r="J149" s="392"/>
      <c r="K149" s="392"/>
      <c r="L149" s="392"/>
      <c r="M149" s="392"/>
      <c r="N149" s="392"/>
      <c r="O149" s="392"/>
      <c r="P149" s="392"/>
      <c r="Q149" s="392"/>
      <c r="R149" s="392"/>
      <c r="S149" s="392"/>
      <c r="T149" s="392"/>
      <c r="U149" s="392"/>
      <c r="V149" s="392"/>
      <c r="W149" s="392"/>
    </row>
    <row r="150" spans="1:23" s="383" customFormat="1" ht="15.75" hidden="1">
      <c r="A150" s="389"/>
      <c r="B150" s="378"/>
      <c r="C150" s="378"/>
      <c r="D150" s="391"/>
      <c r="E150" s="392"/>
      <c r="F150" s="392"/>
      <c r="G150" s="392"/>
      <c r="H150" s="392"/>
      <c r="I150" s="392"/>
      <c r="J150" s="392"/>
      <c r="K150" s="392"/>
      <c r="L150" s="392"/>
      <c r="M150" s="392"/>
      <c r="N150" s="392"/>
      <c r="O150" s="392"/>
      <c r="P150" s="392"/>
      <c r="Q150" s="392"/>
      <c r="R150" s="392"/>
      <c r="S150" s="392"/>
      <c r="T150" s="392"/>
      <c r="U150" s="392"/>
      <c r="V150" s="392"/>
      <c r="W150" s="392"/>
    </row>
    <row r="151" spans="1:23" s="383" customFormat="1" ht="15.75" hidden="1">
      <c r="A151" s="389"/>
      <c r="B151" s="378"/>
      <c r="C151" s="378"/>
      <c r="D151" s="391"/>
      <c r="E151" s="392"/>
      <c r="F151" s="392"/>
      <c r="G151" s="392"/>
      <c r="H151" s="392"/>
      <c r="I151" s="392"/>
      <c r="J151" s="392"/>
      <c r="K151" s="392"/>
      <c r="L151" s="392"/>
      <c r="M151" s="392"/>
      <c r="N151" s="392"/>
      <c r="O151" s="392"/>
      <c r="P151" s="392"/>
      <c r="Q151" s="392"/>
      <c r="R151" s="392"/>
      <c r="S151" s="392"/>
      <c r="T151" s="392"/>
      <c r="U151" s="392"/>
      <c r="V151" s="392"/>
      <c r="W151" s="392"/>
    </row>
    <row r="152" spans="1:23" hidden="1">
      <c r="A152" s="389"/>
      <c r="B152" s="378"/>
      <c r="C152" s="378">
        <v>7</v>
      </c>
      <c r="D152" s="396"/>
      <c r="E152" s="394"/>
      <c r="F152" s="392"/>
      <c r="G152" s="392"/>
      <c r="H152" s="392"/>
      <c r="I152" s="392"/>
      <c r="J152" s="392"/>
      <c r="K152" s="397"/>
      <c r="L152" s="397"/>
      <c r="M152" s="397"/>
      <c r="N152" s="394"/>
      <c r="O152" s="392"/>
      <c r="P152" s="392"/>
      <c r="Q152" s="392"/>
      <c r="R152" s="392"/>
      <c r="S152" s="392"/>
      <c r="T152" s="392"/>
      <c r="U152" s="392"/>
      <c r="V152" s="392"/>
      <c r="W152" s="392"/>
    </row>
    <row r="153" spans="1:23" hidden="1">
      <c r="A153" s="389"/>
      <c r="B153" s="378"/>
      <c r="C153" s="378">
        <v>8</v>
      </c>
      <c r="D153" s="391"/>
      <c r="E153" s="392"/>
      <c r="F153" s="392"/>
      <c r="G153" s="392"/>
      <c r="H153" s="392"/>
      <c r="I153" s="392"/>
      <c r="J153" s="392"/>
      <c r="K153" s="392"/>
      <c r="L153" s="392"/>
      <c r="M153" s="392"/>
      <c r="N153" s="392"/>
      <c r="O153" s="392"/>
      <c r="P153" s="392"/>
      <c r="Q153" s="392"/>
      <c r="R153" s="392"/>
      <c r="S153" s="392"/>
      <c r="T153" s="392"/>
      <c r="U153" s="392"/>
      <c r="V153" s="392"/>
      <c r="W153" s="392"/>
    </row>
    <row r="154" spans="1:23" s="383" customFormat="1" ht="15.75">
      <c r="A154" s="379"/>
      <c r="B154" s="380"/>
      <c r="C154" s="380"/>
      <c r="D154" s="387" t="s">
        <v>798</v>
      </c>
      <c r="E154" s="382"/>
      <c r="F154" s="382"/>
      <c r="G154" s="382"/>
      <c r="H154" s="382"/>
      <c r="I154" s="382"/>
      <c r="J154" s="382"/>
      <c r="K154" s="382"/>
      <c r="L154" s="382"/>
      <c r="M154" s="382"/>
      <c r="N154" s="382"/>
      <c r="O154" s="382"/>
      <c r="P154" s="382"/>
      <c r="Q154" s="382"/>
      <c r="R154" s="382"/>
      <c r="S154" s="382"/>
      <c r="T154" s="382"/>
      <c r="U154" s="382"/>
      <c r="V154" s="382"/>
      <c r="W154" s="382"/>
    </row>
    <row r="155" spans="1:23" s="383" customFormat="1" ht="15.75">
      <c r="A155" s="379"/>
      <c r="B155" s="380"/>
      <c r="C155" s="380"/>
      <c r="D155" s="388" t="s">
        <v>799</v>
      </c>
      <c r="E155" s="382"/>
      <c r="F155" s="382"/>
      <c r="G155" s="382"/>
      <c r="H155" s="382"/>
      <c r="I155" s="382"/>
      <c r="J155" s="382"/>
      <c r="K155" s="382"/>
      <c r="L155" s="382"/>
      <c r="M155" s="382"/>
      <c r="N155" s="382"/>
      <c r="O155" s="382"/>
      <c r="P155" s="382"/>
      <c r="Q155" s="382"/>
      <c r="R155" s="382"/>
      <c r="S155" s="382"/>
      <c r="T155" s="382"/>
      <c r="U155" s="382"/>
      <c r="V155" s="382"/>
      <c r="W155" s="382"/>
    </row>
    <row r="156" spans="1:23" ht="15" hidden="1">
      <c r="A156" s="389"/>
      <c r="B156" s="390"/>
      <c r="C156" s="390">
        <v>9</v>
      </c>
      <c r="D156" s="391"/>
      <c r="E156" s="392"/>
      <c r="F156" s="392"/>
      <c r="G156" s="392"/>
      <c r="H156" s="392"/>
      <c r="I156" s="392"/>
      <c r="J156" s="392"/>
      <c r="K156" s="392"/>
      <c r="L156" s="392"/>
      <c r="M156" s="392"/>
      <c r="N156" s="392"/>
      <c r="O156" s="392"/>
      <c r="P156" s="392"/>
      <c r="Q156" s="392"/>
      <c r="R156" s="392"/>
      <c r="S156" s="392"/>
      <c r="T156" s="392"/>
      <c r="U156" s="392"/>
      <c r="V156" s="392"/>
      <c r="W156" s="392"/>
    </row>
    <row r="157" spans="1:23" ht="15" hidden="1">
      <c r="A157" s="389"/>
      <c r="B157" s="390"/>
      <c r="C157" s="390">
        <v>10</v>
      </c>
      <c r="D157" s="391"/>
      <c r="E157" s="392"/>
      <c r="F157" s="392"/>
      <c r="G157" s="392"/>
      <c r="H157" s="392"/>
      <c r="I157" s="392"/>
      <c r="J157" s="392"/>
      <c r="K157" s="392"/>
      <c r="L157" s="392"/>
      <c r="M157" s="392"/>
      <c r="N157" s="392"/>
      <c r="O157" s="392"/>
      <c r="P157" s="392"/>
      <c r="Q157" s="392"/>
      <c r="R157" s="392"/>
      <c r="S157" s="392"/>
      <c r="T157" s="392"/>
      <c r="U157" s="392"/>
      <c r="V157" s="392"/>
      <c r="W157" s="392"/>
    </row>
    <row r="158" spans="1:23" s="383" customFormat="1" ht="15.75">
      <c r="A158" s="379"/>
      <c r="B158" s="380"/>
      <c r="C158" s="380"/>
      <c r="D158" s="388" t="s">
        <v>800</v>
      </c>
      <c r="E158" s="382"/>
      <c r="F158" s="382"/>
      <c r="G158" s="382"/>
      <c r="H158" s="382"/>
      <c r="I158" s="382"/>
      <c r="J158" s="382"/>
      <c r="K158" s="382"/>
      <c r="L158" s="382"/>
      <c r="M158" s="382"/>
      <c r="N158" s="382"/>
      <c r="O158" s="382"/>
      <c r="P158" s="382"/>
      <c r="Q158" s="382"/>
      <c r="R158" s="382"/>
      <c r="S158" s="382"/>
      <c r="T158" s="382"/>
      <c r="U158" s="382"/>
      <c r="V158" s="382"/>
      <c r="W158" s="382"/>
    </row>
    <row r="159" spans="1:23" ht="15" hidden="1">
      <c r="A159" s="389"/>
      <c r="B159" s="390"/>
      <c r="C159" s="390">
        <v>11</v>
      </c>
      <c r="D159" s="391"/>
      <c r="E159" s="392"/>
      <c r="F159" s="392"/>
      <c r="G159" s="392"/>
      <c r="H159" s="392"/>
      <c r="I159" s="392"/>
      <c r="J159" s="392"/>
      <c r="K159" s="392"/>
      <c r="L159" s="392"/>
      <c r="M159" s="392"/>
      <c r="N159" s="392"/>
      <c r="O159" s="392"/>
      <c r="P159" s="392"/>
      <c r="Q159" s="392"/>
      <c r="R159" s="392"/>
      <c r="S159" s="392"/>
      <c r="T159" s="392"/>
      <c r="U159" s="392"/>
      <c r="V159" s="392"/>
      <c r="W159" s="392"/>
    </row>
    <row r="160" spans="1:23" ht="15" hidden="1">
      <c r="A160" s="389"/>
      <c r="B160" s="390"/>
      <c r="C160" s="390">
        <v>12</v>
      </c>
      <c r="D160" s="391"/>
      <c r="E160" s="392"/>
      <c r="F160" s="392"/>
      <c r="G160" s="392"/>
      <c r="H160" s="392"/>
      <c r="I160" s="392"/>
      <c r="J160" s="392"/>
      <c r="K160" s="392"/>
      <c r="L160" s="392"/>
      <c r="M160" s="392"/>
      <c r="N160" s="392"/>
      <c r="O160" s="392"/>
      <c r="P160" s="392"/>
      <c r="Q160" s="392"/>
      <c r="R160" s="392"/>
      <c r="S160" s="392"/>
      <c r="T160" s="392"/>
      <c r="U160" s="392"/>
      <c r="V160" s="392"/>
      <c r="W160" s="392"/>
    </row>
    <row r="161" spans="1:23" s="383" customFormat="1" ht="15.75">
      <c r="A161" s="379"/>
      <c r="B161" s="380"/>
      <c r="C161" s="380"/>
      <c r="D161" s="388" t="s">
        <v>801</v>
      </c>
      <c r="E161" s="382"/>
      <c r="F161" s="382"/>
      <c r="G161" s="382"/>
      <c r="H161" s="382"/>
      <c r="I161" s="382"/>
      <c r="J161" s="382"/>
      <c r="K161" s="382"/>
      <c r="L161" s="382"/>
      <c r="M161" s="382"/>
      <c r="N161" s="382"/>
      <c r="O161" s="382"/>
      <c r="P161" s="382"/>
      <c r="Q161" s="382"/>
      <c r="R161" s="382"/>
      <c r="S161" s="382"/>
      <c r="T161" s="382"/>
      <c r="U161" s="382"/>
      <c r="V161" s="382"/>
      <c r="W161" s="382"/>
    </row>
    <row r="162" spans="1:23" ht="15">
      <c r="A162" s="389" t="s">
        <v>386</v>
      </c>
      <c r="B162" s="390"/>
      <c r="C162" s="390">
        <v>13</v>
      </c>
      <c r="D162" s="391" t="s">
        <v>654</v>
      </c>
      <c r="E162" s="392"/>
      <c r="F162" s="392"/>
      <c r="G162" s="392"/>
      <c r="H162" s="392"/>
      <c r="I162" s="392"/>
      <c r="J162" s="392"/>
      <c r="K162" s="392"/>
      <c r="L162" s="392"/>
      <c r="M162" s="392"/>
      <c r="N162" s="392">
        <v>174</v>
      </c>
      <c r="O162" s="392"/>
      <c r="P162" s="392"/>
      <c r="Q162" s="392"/>
      <c r="R162" s="392"/>
      <c r="S162" s="392"/>
      <c r="T162" s="392"/>
      <c r="U162" s="392"/>
      <c r="V162" s="392"/>
      <c r="W162" s="392"/>
    </row>
    <row r="163" spans="1:23" ht="15">
      <c r="A163" s="389" t="s">
        <v>386</v>
      </c>
      <c r="B163" s="390"/>
      <c r="C163" s="390"/>
      <c r="D163" s="391" t="s">
        <v>655</v>
      </c>
      <c r="E163" s="392"/>
      <c r="F163" s="392"/>
      <c r="G163" s="392"/>
      <c r="H163" s="392">
        <v>0.33</v>
      </c>
      <c r="I163" s="392"/>
      <c r="J163" s="392"/>
      <c r="K163" s="392"/>
      <c r="L163" s="392"/>
      <c r="M163" s="392"/>
      <c r="N163" s="392">
        <v>67</v>
      </c>
      <c r="O163" s="392">
        <v>1000</v>
      </c>
      <c r="P163" s="392"/>
      <c r="Q163" s="392"/>
      <c r="R163" s="392"/>
      <c r="S163" s="392"/>
      <c r="T163" s="392"/>
      <c r="U163" s="392"/>
      <c r="V163" s="392"/>
      <c r="W163" s="392"/>
    </row>
    <row r="164" spans="1:23" ht="28.5">
      <c r="A164" s="389" t="s">
        <v>386</v>
      </c>
      <c r="B164" s="390"/>
      <c r="C164" s="390"/>
      <c r="D164" s="391" t="s">
        <v>656</v>
      </c>
      <c r="E164" s="392"/>
      <c r="F164" s="392"/>
      <c r="G164" s="392"/>
      <c r="H164" s="392"/>
      <c r="I164" s="392"/>
      <c r="J164" s="392"/>
      <c r="K164" s="392"/>
      <c r="L164" s="392"/>
      <c r="M164" s="392"/>
      <c r="N164" s="392">
        <v>129</v>
      </c>
      <c r="O164" s="392"/>
      <c r="P164" s="392"/>
      <c r="Q164" s="392"/>
      <c r="R164" s="392"/>
      <c r="S164" s="392"/>
      <c r="T164" s="392"/>
      <c r="U164" s="392"/>
      <c r="V164" s="392"/>
      <c r="W164" s="392"/>
    </row>
    <row r="165" spans="1:23" ht="28.5">
      <c r="A165" s="389" t="s">
        <v>386</v>
      </c>
      <c r="B165" s="390"/>
      <c r="C165" s="390"/>
      <c r="D165" s="391" t="s">
        <v>657</v>
      </c>
      <c r="E165" s="392"/>
      <c r="F165" s="392"/>
      <c r="G165" s="392"/>
      <c r="H165" s="392">
        <v>1.78</v>
      </c>
      <c r="I165" s="392"/>
      <c r="J165" s="392"/>
      <c r="K165" s="392"/>
      <c r="L165" s="392"/>
      <c r="M165" s="392">
        <v>6</v>
      </c>
      <c r="N165" s="392"/>
      <c r="O165" s="392">
        <v>5772</v>
      </c>
      <c r="P165" s="392"/>
      <c r="Q165" s="392"/>
      <c r="R165" s="392"/>
      <c r="S165" s="392"/>
      <c r="T165" s="392"/>
      <c r="U165" s="392"/>
      <c r="V165" s="392"/>
      <c r="W165" s="392"/>
    </row>
    <row r="166" spans="1:23" ht="28.5">
      <c r="A166" s="389" t="s">
        <v>386</v>
      </c>
      <c r="B166" s="390"/>
      <c r="C166" s="390"/>
      <c r="D166" s="391" t="s">
        <v>658</v>
      </c>
      <c r="E166" s="392"/>
      <c r="F166" s="392"/>
      <c r="G166" s="392"/>
      <c r="H166" s="392">
        <v>5</v>
      </c>
      <c r="I166" s="392"/>
      <c r="J166" s="392"/>
      <c r="K166" s="392"/>
      <c r="L166" s="392"/>
      <c r="M166" s="392"/>
      <c r="N166" s="392">
        <v>614</v>
      </c>
      <c r="O166" s="392">
        <v>11777.17</v>
      </c>
      <c r="P166" s="392"/>
      <c r="Q166" s="392"/>
      <c r="R166" s="392"/>
      <c r="S166" s="392"/>
      <c r="T166" s="392"/>
      <c r="U166" s="392"/>
      <c r="V166" s="392"/>
      <c r="W166" s="392"/>
    </row>
    <row r="167" spans="1:23" ht="28.5">
      <c r="A167" s="389" t="s">
        <v>386</v>
      </c>
      <c r="B167" s="390"/>
      <c r="C167" s="390"/>
      <c r="D167" s="391" t="s">
        <v>659</v>
      </c>
      <c r="E167" s="392"/>
      <c r="F167" s="392"/>
      <c r="G167" s="392"/>
      <c r="H167" s="392">
        <v>1.52</v>
      </c>
      <c r="I167" s="392"/>
      <c r="J167" s="392"/>
      <c r="K167" s="392"/>
      <c r="L167" s="392"/>
      <c r="M167" s="392"/>
      <c r="N167" s="392">
        <v>293</v>
      </c>
      <c r="O167" s="392">
        <v>5090</v>
      </c>
      <c r="P167" s="392"/>
      <c r="Q167" s="392"/>
      <c r="R167" s="392"/>
      <c r="S167" s="392"/>
      <c r="T167" s="392"/>
      <c r="U167" s="392"/>
      <c r="V167" s="392"/>
      <c r="W167" s="392"/>
    </row>
    <row r="168" spans="1:23" ht="15">
      <c r="A168" s="389" t="s">
        <v>386</v>
      </c>
      <c r="B168" s="390"/>
      <c r="C168" s="390"/>
      <c r="D168" s="391" t="s">
        <v>660</v>
      </c>
      <c r="E168" s="392"/>
      <c r="F168" s="392"/>
      <c r="G168" s="392"/>
      <c r="H168" s="392">
        <v>2.8</v>
      </c>
      <c r="I168" s="392"/>
      <c r="J168" s="392"/>
      <c r="K168" s="392">
        <v>2417</v>
      </c>
      <c r="L168" s="392"/>
      <c r="M168" s="392">
        <v>233</v>
      </c>
      <c r="N168" s="392">
        <v>801</v>
      </c>
      <c r="O168" s="392"/>
      <c r="P168" s="392"/>
      <c r="Q168" s="392"/>
      <c r="R168" s="392"/>
      <c r="S168" s="392"/>
      <c r="T168" s="392"/>
      <c r="U168" s="392"/>
      <c r="V168" s="392"/>
      <c r="W168" s="392"/>
    </row>
    <row r="169" spans="1:23" ht="15">
      <c r="A169" s="389" t="s">
        <v>386</v>
      </c>
      <c r="B169" s="390"/>
      <c r="C169" s="390"/>
      <c r="D169" s="391" t="s">
        <v>661</v>
      </c>
      <c r="E169" s="392"/>
      <c r="F169" s="392"/>
      <c r="G169" s="392"/>
      <c r="H169" s="392">
        <v>1.2</v>
      </c>
      <c r="I169" s="392"/>
      <c r="J169" s="392"/>
      <c r="K169" s="392">
        <v>847</v>
      </c>
      <c r="L169" s="392"/>
      <c r="M169" s="392">
        <v>27</v>
      </c>
      <c r="N169" s="392">
        <v>461</v>
      </c>
      <c r="O169" s="392">
        <v>6341.66</v>
      </c>
      <c r="P169" s="392"/>
      <c r="Q169" s="392"/>
      <c r="R169" s="392"/>
      <c r="S169" s="392"/>
      <c r="T169" s="392"/>
      <c r="U169" s="392"/>
      <c r="V169" s="392"/>
      <c r="W169" s="392"/>
    </row>
    <row r="170" spans="1:23" ht="28.5">
      <c r="A170" s="389" t="s">
        <v>386</v>
      </c>
      <c r="B170" s="390"/>
      <c r="C170" s="390"/>
      <c r="D170" s="391" t="s">
        <v>662</v>
      </c>
      <c r="E170" s="392"/>
      <c r="F170" s="392"/>
      <c r="G170" s="392"/>
      <c r="H170" s="392">
        <v>3.7</v>
      </c>
      <c r="I170" s="392"/>
      <c r="J170" s="392"/>
      <c r="K170" s="392"/>
      <c r="L170" s="392"/>
      <c r="M170" s="392">
        <v>617</v>
      </c>
      <c r="N170" s="392">
        <v>1101</v>
      </c>
      <c r="O170" s="392"/>
      <c r="P170" s="392"/>
      <c r="Q170" s="392"/>
      <c r="R170" s="392"/>
      <c r="S170" s="392"/>
      <c r="T170" s="392"/>
      <c r="U170" s="392"/>
      <c r="V170" s="392"/>
      <c r="W170" s="392"/>
    </row>
    <row r="171" spans="1:23" ht="15">
      <c r="A171" s="389" t="s">
        <v>386</v>
      </c>
      <c r="B171" s="390"/>
      <c r="C171" s="390"/>
      <c r="D171" s="391" t="s">
        <v>663</v>
      </c>
      <c r="E171" s="392"/>
      <c r="F171" s="392"/>
      <c r="G171" s="392"/>
      <c r="H171" s="392">
        <v>1.4</v>
      </c>
      <c r="I171" s="392"/>
      <c r="J171" s="392"/>
      <c r="K171" s="392"/>
      <c r="L171" s="392"/>
      <c r="M171" s="392">
        <v>63</v>
      </c>
      <c r="N171" s="392">
        <v>508</v>
      </c>
      <c r="O171" s="392">
        <v>9268</v>
      </c>
      <c r="P171" s="392"/>
      <c r="Q171" s="392"/>
      <c r="R171" s="392"/>
      <c r="S171" s="392"/>
      <c r="T171" s="392"/>
      <c r="U171" s="392"/>
      <c r="V171" s="392"/>
      <c r="W171" s="392"/>
    </row>
    <row r="172" spans="1:23" ht="28.5">
      <c r="A172" s="389" t="s">
        <v>386</v>
      </c>
      <c r="B172" s="390"/>
      <c r="C172" s="390"/>
      <c r="D172" s="391" t="s">
        <v>664</v>
      </c>
      <c r="E172" s="392"/>
      <c r="F172" s="392"/>
      <c r="G172" s="392"/>
      <c r="H172" s="392">
        <v>2.2999999999999998</v>
      </c>
      <c r="I172" s="392"/>
      <c r="J172" s="392"/>
      <c r="K172" s="392"/>
      <c r="L172" s="392"/>
      <c r="M172" s="392"/>
      <c r="N172" s="392"/>
      <c r="O172" s="392"/>
      <c r="P172" s="392"/>
      <c r="Q172" s="392"/>
      <c r="R172" s="392"/>
      <c r="S172" s="392"/>
      <c r="T172" s="392"/>
      <c r="U172" s="392"/>
      <c r="V172" s="392"/>
      <c r="W172" s="392"/>
    </row>
    <row r="173" spans="1:23" ht="28.5">
      <c r="A173" s="389" t="s">
        <v>386</v>
      </c>
      <c r="B173" s="390"/>
      <c r="C173" s="390"/>
      <c r="D173" s="391" t="s">
        <v>665</v>
      </c>
      <c r="E173" s="392"/>
      <c r="F173" s="392"/>
      <c r="G173" s="392"/>
      <c r="H173" s="392"/>
      <c r="I173" s="392"/>
      <c r="J173" s="392"/>
      <c r="K173" s="392"/>
      <c r="L173" s="392"/>
      <c r="M173" s="392"/>
      <c r="N173" s="392">
        <v>490.34</v>
      </c>
      <c r="O173" s="392">
        <v>6902.81</v>
      </c>
      <c r="P173" s="392"/>
      <c r="Q173" s="392"/>
      <c r="R173" s="392"/>
      <c r="S173" s="392"/>
      <c r="T173" s="392"/>
      <c r="U173" s="392"/>
      <c r="V173" s="392"/>
      <c r="W173" s="392"/>
    </row>
    <row r="174" spans="1:23" ht="15" hidden="1">
      <c r="A174" s="389"/>
      <c r="B174" s="390"/>
      <c r="C174" s="390"/>
      <c r="D174" s="391"/>
      <c r="E174" s="392"/>
      <c r="F174" s="392"/>
      <c r="G174" s="392"/>
      <c r="H174" s="392"/>
      <c r="I174" s="392"/>
      <c r="J174" s="392"/>
      <c r="K174" s="392"/>
      <c r="L174" s="392"/>
      <c r="M174" s="392"/>
      <c r="N174" s="392"/>
      <c r="O174" s="392"/>
      <c r="P174" s="392"/>
      <c r="Q174" s="392"/>
      <c r="R174" s="392"/>
      <c r="S174" s="392"/>
      <c r="T174" s="392"/>
      <c r="U174" s="392"/>
      <c r="V174" s="392"/>
      <c r="W174" s="392"/>
    </row>
    <row r="175" spans="1:23" ht="15" hidden="1">
      <c r="A175" s="389"/>
      <c r="B175" s="390"/>
      <c r="C175" s="390"/>
      <c r="D175" s="391"/>
      <c r="E175" s="392"/>
      <c r="F175" s="392"/>
      <c r="G175" s="392"/>
      <c r="H175" s="392"/>
      <c r="I175" s="392"/>
      <c r="J175" s="392"/>
      <c r="K175" s="392"/>
      <c r="L175" s="392"/>
      <c r="M175" s="392"/>
      <c r="N175" s="392"/>
      <c r="O175" s="392"/>
      <c r="P175" s="392"/>
      <c r="Q175" s="392"/>
      <c r="R175" s="392"/>
      <c r="S175" s="392"/>
      <c r="T175" s="392"/>
      <c r="U175" s="392"/>
      <c r="V175" s="392"/>
      <c r="W175" s="392"/>
    </row>
    <row r="176" spans="1:23" ht="15" hidden="1">
      <c r="A176" s="389"/>
      <c r="B176" s="390"/>
      <c r="C176" s="390"/>
      <c r="D176" s="391"/>
      <c r="E176" s="392"/>
      <c r="F176" s="392"/>
      <c r="G176" s="392"/>
      <c r="H176" s="392"/>
      <c r="I176" s="392"/>
      <c r="J176" s="392"/>
      <c r="K176" s="392"/>
      <c r="L176" s="392"/>
      <c r="M176" s="392"/>
      <c r="N176" s="392"/>
      <c r="O176" s="392"/>
      <c r="P176" s="392"/>
      <c r="Q176" s="392"/>
      <c r="R176" s="392"/>
      <c r="S176" s="392"/>
      <c r="T176" s="392"/>
      <c r="U176" s="392"/>
      <c r="V176" s="392"/>
      <c r="W176" s="392"/>
    </row>
    <row r="177" spans="1:23" ht="15" hidden="1">
      <c r="A177" s="389"/>
      <c r="B177" s="390"/>
      <c r="C177" s="390"/>
      <c r="D177" s="391"/>
      <c r="E177" s="392"/>
      <c r="F177" s="392"/>
      <c r="G177" s="392"/>
      <c r="H177" s="392"/>
      <c r="I177" s="392"/>
      <c r="J177" s="392"/>
      <c r="K177" s="392"/>
      <c r="L177" s="392"/>
      <c r="M177" s="392"/>
      <c r="N177" s="392"/>
      <c r="O177" s="392"/>
      <c r="P177" s="392"/>
      <c r="Q177" s="392"/>
      <c r="R177" s="392"/>
      <c r="S177" s="392"/>
      <c r="T177" s="392"/>
      <c r="U177" s="392"/>
      <c r="V177" s="392"/>
      <c r="W177" s="392"/>
    </row>
    <row r="178" spans="1:23" ht="15" hidden="1">
      <c r="A178" s="389"/>
      <c r="B178" s="390"/>
      <c r="C178" s="390"/>
      <c r="D178" s="391"/>
      <c r="E178" s="392"/>
      <c r="F178" s="392"/>
      <c r="G178" s="392"/>
      <c r="H178" s="392"/>
      <c r="I178" s="392"/>
      <c r="J178" s="392"/>
      <c r="K178" s="392"/>
      <c r="L178" s="392"/>
      <c r="M178" s="392"/>
      <c r="N178" s="392"/>
      <c r="O178" s="392"/>
      <c r="P178" s="392"/>
      <c r="Q178" s="392"/>
      <c r="R178" s="392"/>
      <c r="S178" s="392"/>
      <c r="T178" s="392"/>
      <c r="U178" s="392"/>
      <c r="V178" s="392"/>
      <c r="W178" s="392"/>
    </row>
    <row r="179" spans="1:23" ht="15" hidden="1">
      <c r="A179" s="389"/>
      <c r="B179" s="390"/>
      <c r="C179" s="390"/>
      <c r="D179" s="391"/>
      <c r="E179" s="392"/>
      <c r="F179" s="392"/>
      <c r="G179" s="392"/>
      <c r="H179" s="392"/>
      <c r="I179" s="392"/>
      <c r="J179" s="392"/>
      <c r="K179" s="392"/>
      <c r="L179" s="392"/>
      <c r="M179" s="392"/>
      <c r="N179" s="392"/>
      <c r="O179" s="392"/>
      <c r="P179" s="392"/>
      <c r="Q179" s="392"/>
      <c r="R179" s="392"/>
      <c r="S179" s="392"/>
      <c r="T179" s="392"/>
      <c r="U179" s="392"/>
      <c r="V179" s="392"/>
      <c r="W179" s="392"/>
    </row>
    <row r="180" spans="1:23" ht="15" hidden="1">
      <c r="A180" s="389"/>
      <c r="B180" s="390"/>
      <c r="C180" s="390"/>
      <c r="D180" s="391"/>
      <c r="E180" s="392"/>
      <c r="F180" s="392"/>
      <c r="G180" s="392"/>
      <c r="H180" s="392"/>
      <c r="I180" s="392"/>
      <c r="J180" s="392"/>
      <c r="K180" s="392"/>
      <c r="L180" s="392"/>
      <c r="M180" s="392"/>
      <c r="N180" s="392"/>
      <c r="O180" s="392"/>
      <c r="P180" s="392"/>
      <c r="Q180" s="392"/>
      <c r="R180" s="392"/>
      <c r="S180" s="392"/>
      <c r="T180" s="392"/>
      <c r="U180" s="392"/>
      <c r="V180" s="392"/>
      <c r="W180" s="392"/>
    </row>
    <row r="181" spans="1:23" ht="15" hidden="1">
      <c r="A181" s="389"/>
      <c r="B181" s="390"/>
      <c r="C181" s="390">
        <v>14</v>
      </c>
      <c r="D181" s="391"/>
      <c r="E181" s="392"/>
      <c r="F181" s="392"/>
      <c r="G181" s="392"/>
      <c r="H181" s="392"/>
      <c r="I181" s="392"/>
      <c r="J181" s="392"/>
      <c r="K181" s="392"/>
      <c r="L181" s="392"/>
      <c r="M181" s="392"/>
      <c r="N181" s="392"/>
      <c r="O181" s="392"/>
      <c r="P181" s="392"/>
      <c r="Q181" s="392"/>
      <c r="R181" s="392"/>
      <c r="S181" s="392"/>
      <c r="T181" s="392"/>
      <c r="U181" s="392"/>
      <c r="V181" s="392"/>
      <c r="W181" s="392"/>
    </row>
    <row r="182" spans="1:23" s="383" customFormat="1" ht="15.75">
      <c r="A182" s="379"/>
      <c r="B182" s="380"/>
      <c r="C182" s="380"/>
      <c r="D182" s="388" t="s">
        <v>802</v>
      </c>
      <c r="E182" s="382"/>
      <c r="F182" s="382"/>
      <c r="G182" s="382"/>
      <c r="H182" s="382"/>
      <c r="I182" s="382"/>
      <c r="J182" s="382"/>
      <c r="K182" s="382"/>
      <c r="L182" s="382"/>
      <c r="M182" s="382"/>
      <c r="N182" s="382"/>
      <c r="O182" s="382"/>
      <c r="P182" s="382"/>
      <c r="Q182" s="382"/>
      <c r="R182" s="382"/>
      <c r="S182" s="382"/>
      <c r="T182" s="382"/>
      <c r="U182" s="382"/>
      <c r="V182" s="382"/>
      <c r="W182" s="382"/>
    </row>
    <row r="183" spans="1:23" ht="27.75" hidden="1" customHeight="1">
      <c r="A183" s="389"/>
      <c r="B183" s="390"/>
      <c r="C183" s="390">
        <v>15</v>
      </c>
      <c r="D183" s="391"/>
      <c r="E183" s="392"/>
      <c r="F183" s="392"/>
      <c r="G183" s="392"/>
      <c r="H183" s="392"/>
      <c r="I183" s="392"/>
      <c r="J183" s="392"/>
      <c r="K183" s="392"/>
      <c r="L183" s="392"/>
      <c r="M183" s="392"/>
      <c r="N183" s="392"/>
      <c r="O183" s="392"/>
      <c r="P183" s="392"/>
      <c r="Q183" s="392"/>
      <c r="R183" s="392"/>
      <c r="S183" s="392"/>
      <c r="T183" s="392"/>
      <c r="U183" s="392"/>
      <c r="V183" s="392"/>
      <c r="W183" s="392"/>
    </row>
    <row r="184" spans="1:23" ht="15" hidden="1">
      <c r="A184" s="389"/>
      <c r="B184" s="390"/>
      <c r="C184" s="390">
        <v>16</v>
      </c>
      <c r="D184" s="391"/>
      <c r="E184" s="392"/>
      <c r="F184" s="392"/>
      <c r="G184" s="392"/>
      <c r="H184" s="392"/>
      <c r="I184" s="392"/>
      <c r="J184" s="392"/>
      <c r="K184" s="392"/>
      <c r="L184" s="392"/>
      <c r="M184" s="392"/>
      <c r="N184" s="392"/>
      <c r="O184" s="392"/>
      <c r="P184" s="392"/>
      <c r="Q184" s="392"/>
      <c r="R184" s="392"/>
      <c r="S184" s="392"/>
      <c r="T184" s="392"/>
      <c r="U184" s="392"/>
      <c r="V184" s="392"/>
      <c r="W184" s="392"/>
    </row>
    <row r="185" spans="1:23" s="383" customFormat="1" ht="15.75">
      <c r="A185" s="379"/>
      <c r="B185" s="380" t="s">
        <v>803</v>
      </c>
      <c r="C185" s="380"/>
      <c r="D185" s="386" t="s">
        <v>804</v>
      </c>
      <c r="E185" s="382"/>
      <c r="F185" s="382"/>
      <c r="G185" s="382"/>
      <c r="H185" s="382"/>
      <c r="I185" s="382"/>
      <c r="J185" s="382"/>
      <c r="K185" s="382"/>
      <c r="L185" s="382"/>
      <c r="M185" s="382"/>
      <c r="N185" s="382"/>
      <c r="O185" s="382"/>
      <c r="P185" s="382"/>
      <c r="Q185" s="382"/>
      <c r="R185" s="382"/>
      <c r="S185" s="382"/>
      <c r="T185" s="382"/>
      <c r="U185" s="382"/>
      <c r="V185" s="382"/>
      <c r="W185" s="382"/>
    </row>
    <row r="186" spans="1:23" s="383" customFormat="1" ht="15.75">
      <c r="A186" s="379"/>
      <c r="B186" s="380"/>
      <c r="C186" s="380"/>
      <c r="D186" s="387" t="s">
        <v>805</v>
      </c>
      <c r="E186" s="382"/>
      <c r="F186" s="382"/>
      <c r="G186" s="382"/>
      <c r="H186" s="382"/>
      <c r="I186" s="382"/>
      <c r="J186" s="382"/>
      <c r="K186" s="382"/>
      <c r="L186" s="382"/>
      <c r="M186" s="382"/>
      <c r="N186" s="382"/>
      <c r="O186" s="382"/>
      <c r="P186" s="382"/>
      <c r="Q186" s="382"/>
      <c r="R186" s="382"/>
      <c r="S186" s="382"/>
      <c r="T186" s="382"/>
      <c r="U186" s="382"/>
      <c r="V186" s="382"/>
      <c r="W186" s="382"/>
    </row>
    <row r="187" spans="1:23" ht="42.75">
      <c r="A187" s="389" t="s">
        <v>393</v>
      </c>
      <c r="B187" s="390"/>
      <c r="C187" s="390">
        <v>17</v>
      </c>
      <c r="D187" s="396" t="s">
        <v>666</v>
      </c>
      <c r="E187" s="394"/>
      <c r="F187" s="392"/>
      <c r="G187" s="392">
        <v>40</v>
      </c>
      <c r="H187" s="392"/>
      <c r="I187" s="392"/>
      <c r="J187" s="392"/>
      <c r="K187" s="392">
        <v>14597.8</v>
      </c>
      <c r="L187" s="392">
        <v>35568.160000000003</v>
      </c>
      <c r="M187" s="392">
        <v>3122.44</v>
      </c>
      <c r="N187" s="392">
        <v>3792.5</v>
      </c>
      <c r="O187" s="392">
        <v>209835</v>
      </c>
      <c r="P187" s="392"/>
      <c r="Q187" s="392" t="s">
        <v>667</v>
      </c>
      <c r="R187" s="392"/>
      <c r="S187" s="392"/>
      <c r="T187" s="392"/>
      <c r="U187" s="392" t="s">
        <v>668</v>
      </c>
      <c r="V187" s="392">
        <v>2</v>
      </c>
      <c r="W187" s="392"/>
    </row>
    <row r="188" spans="1:23" ht="15">
      <c r="A188" s="389" t="s">
        <v>394</v>
      </c>
      <c r="B188" s="390"/>
      <c r="C188" s="390"/>
      <c r="D188" s="396" t="s">
        <v>669</v>
      </c>
      <c r="E188" s="394">
        <v>381.2</v>
      </c>
      <c r="F188" s="392"/>
      <c r="G188" s="392"/>
      <c r="H188" s="392"/>
      <c r="I188" s="392"/>
      <c r="J188" s="392"/>
      <c r="K188" s="392">
        <v>0</v>
      </c>
      <c r="L188" s="392">
        <v>0</v>
      </c>
      <c r="M188" s="392">
        <v>0</v>
      </c>
      <c r="N188" s="392">
        <v>381.2</v>
      </c>
      <c r="O188" s="392">
        <v>10900</v>
      </c>
      <c r="P188" s="392">
        <v>3.497247706422018</v>
      </c>
      <c r="Q188" s="392"/>
      <c r="R188" s="392"/>
      <c r="S188" s="392"/>
      <c r="T188" s="392"/>
      <c r="U188" s="392">
        <v>3</v>
      </c>
      <c r="V188" s="392" t="s">
        <v>670</v>
      </c>
      <c r="W188" s="392"/>
    </row>
    <row r="189" spans="1:23" ht="42.75">
      <c r="A189" s="389" t="s">
        <v>394</v>
      </c>
      <c r="B189" s="390"/>
      <c r="C189" s="390"/>
      <c r="D189" s="396" t="s">
        <v>671</v>
      </c>
      <c r="E189" s="394">
        <v>0</v>
      </c>
      <c r="F189" s="392"/>
      <c r="G189" s="392">
        <v>16</v>
      </c>
      <c r="H189" s="392"/>
      <c r="I189" s="392"/>
      <c r="J189" s="392"/>
      <c r="K189" s="392">
        <v>0</v>
      </c>
      <c r="L189" s="392">
        <v>0</v>
      </c>
      <c r="M189" s="392">
        <v>0</v>
      </c>
      <c r="N189" s="392">
        <v>512</v>
      </c>
      <c r="O189" s="392">
        <v>15324</v>
      </c>
      <c r="P189" s="392">
        <v>3.3411641868963717</v>
      </c>
      <c r="Q189" s="392"/>
      <c r="R189" s="392"/>
      <c r="S189" s="392"/>
      <c r="T189" s="392"/>
      <c r="U189" s="392">
        <v>5</v>
      </c>
      <c r="V189" s="392" t="s">
        <v>672</v>
      </c>
      <c r="W189" s="392"/>
    </row>
    <row r="190" spans="1:23" ht="42.75">
      <c r="A190" s="389" t="s">
        <v>394</v>
      </c>
      <c r="B190" s="390"/>
      <c r="C190" s="390"/>
      <c r="D190" s="396" t="s">
        <v>673</v>
      </c>
      <c r="E190" s="394">
        <v>0</v>
      </c>
      <c r="F190" s="392"/>
      <c r="G190" s="392"/>
      <c r="H190" s="392"/>
      <c r="I190" s="392"/>
      <c r="J190" s="392"/>
      <c r="K190" s="392"/>
      <c r="L190" s="392"/>
      <c r="M190" s="392"/>
      <c r="N190" s="392"/>
      <c r="O190" s="392"/>
      <c r="P190" s="392">
        <v>0</v>
      </c>
      <c r="Q190" s="392"/>
      <c r="R190" s="392"/>
      <c r="S190" s="392"/>
      <c r="T190" s="392"/>
      <c r="U190" s="392">
        <v>3</v>
      </c>
      <c r="V190" s="392" t="s">
        <v>674</v>
      </c>
      <c r="W190" s="392"/>
    </row>
    <row r="191" spans="1:23" ht="28.5">
      <c r="A191" s="389" t="s">
        <v>395</v>
      </c>
      <c r="B191" s="390"/>
      <c r="C191" s="390"/>
      <c r="D191" s="396" t="s">
        <v>675</v>
      </c>
      <c r="E191" s="392">
        <v>584.34</v>
      </c>
      <c r="F191" s="392">
        <v>335.59</v>
      </c>
      <c r="G191" s="392"/>
      <c r="H191" s="392"/>
      <c r="I191" s="392"/>
      <c r="J191" s="392" t="s">
        <v>676</v>
      </c>
      <c r="K191" s="392"/>
      <c r="L191" s="392">
        <v>335.59</v>
      </c>
      <c r="M191" s="392"/>
      <c r="N191" s="392">
        <v>248.75</v>
      </c>
      <c r="O191" s="392">
        <v>3839.34</v>
      </c>
      <c r="P191" s="392">
        <v>8</v>
      </c>
      <c r="Q191" s="392" t="s">
        <v>677</v>
      </c>
      <c r="R191" s="392"/>
      <c r="S191" s="392"/>
      <c r="T191" s="392"/>
      <c r="U191" s="392" t="s">
        <v>512</v>
      </c>
      <c r="V191" s="392">
        <v>2</v>
      </c>
      <c r="W191" s="392"/>
    </row>
    <row r="192" spans="1:23" ht="15">
      <c r="A192" s="389" t="s">
        <v>389</v>
      </c>
      <c r="B192" s="390"/>
      <c r="C192" s="390"/>
      <c r="D192" s="396" t="s">
        <v>678</v>
      </c>
      <c r="E192" s="392">
        <v>74</v>
      </c>
      <c r="F192" s="392">
        <v>0</v>
      </c>
      <c r="G192" s="392">
        <v>0</v>
      </c>
      <c r="H192" s="392">
        <v>0</v>
      </c>
      <c r="I192" s="392">
        <v>0</v>
      </c>
      <c r="J192" s="392">
        <v>0</v>
      </c>
      <c r="K192" s="392">
        <v>1000</v>
      </c>
      <c r="L192" s="392">
        <v>3000</v>
      </c>
      <c r="M192" s="392">
        <v>79</v>
      </c>
      <c r="N192" s="392">
        <v>74</v>
      </c>
      <c r="O192" s="398">
        <v>4153</v>
      </c>
      <c r="P192" s="392">
        <v>1.7818444497953285</v>
      </c>
      <c r="Q192" s="392">
        <v>2015</v>
      </c>
      <c r="R192" s="392">
        <v>0</v>
      </c>
      <c r="S192" s="392"/>
      <c r="T192" s="392"/>
      <c r="U192" s="392"/>
      <c r="V192" s="392">
        <v>1</v>
      </c>
      <c r="W192" s="392"/>
    </row>
    <row r="193" spans="1:23" ht="15">
      <c r="A193" s="389" t="s">
        <v>389</v>
      </c>
      <c r="B193" s="390"/>
      <c r="C193" s="390"/>
      <c r="D193" s="396" t="s">
        <v>679</v>
      </c>
      <c r="E193" s="392">
        <v>100</v>
      </c>
      <c r="F193" s="392">
        <v>0</v>
      </c>
      <c r="G193" s="392">
        <v>0</v>
      </c>
      <c r="H193" s="392">
        <v>0</v>
      </c>
      <c r="I193" s="392">
        <v>0</v>
      </c>
      <c r="J193" s="392">
        <v>0</v>
      </c>
      <c r="K193" s="392">
        <v>500</v>
      </c>
      <c r="L193" s="392">
        <v>1500</v>
      </c>
      <c r="M193" s="392">
        <v>0</v>
      </c>
      <c r="N193" s="392">
        <v>100</v>
      </c>
      <c r="O193" s="392">
        <v>2100</v>
      </c>
      <c r="P193" s="392">
        <v>4.7619047619047619</v>
      </c>
      <c r="Q193" s="392">
        <v>2015</v>
      </c>
      <c r="R193" s="392">
        <v>0</v>
      </c>
      <c r="S193" s="392"/>
      <c r="T193" s="392"/>
      <c r="U193" s="392"/>
      <c r="V193" s="392">
        <v>1</v>
      </c>
      <c r="W193" s="392"/>
    </row>
    <row r="194" spans="1:23" ht="42.75">
      <c r="A194" s="389" t="s">
        <v>390</v>
      </c>
      <c r="B194" s="390"/>
      <c r="C194" s="390"/>
      <c r="D194" s="396" t="s">
        <v>680</v>
      </c>
      <c r="E194" s="392">
        <v>23374</v>
      </c>
      <c r="F194" s="392">
        <v>95853</v>
      </c>
      <c r="G194" s="392">
        <v>40</v>
      </c>
      <c r="H194" s="392"/>
      <c r="I194" s="392"/>
      <c r="J194" s="392"/>
      <c r="K194" s="392">
        <v>86938</v>
      </c>
      <c r="L194" s="392">
        <v>149038</v>
      </c>
      <c r="M194" s="392">
        <v>6734</v>
      </c>
      <c r="N194" s="392">
        <v>23491</v>
      </c>
      <c r="O194" s="392" t="s">
        <v>681</v>
      </c>
      <c r="P194" s="392">
        <v>10</v>
      </c>
      <c r="Q194" s="392" t="s">
        <v>682</v>
      </c>
      <c r="R194" s="392">
        <v>23374</v>
      </c>
      <c r="S194" s="392"/>
      <c r="T194" s="392"/>
      <c r="U194" s="392"/>
      <c r="V194" s="392"/>
      <c r="W194" s="392"/>
    </row>
    <row r="195" spans="1:23" ht="15">
      <c r="A195" s="389" t="s">
        <v>386</v>
      </c>
      <c r="B195" s="390"/>
      <c r="C195" s="390"/>
      <c r="D195" s="396" t="s">
        <v>683</v>
      </c>
      <c r="E195" s="392"/>
      <c r="F195" s="392"/>
      <c r="G195" s="392">
        <v>50</v>
      </c>
      <c r="H195" s="392"/>
      <c r="I195" s="392"/>
      <c r="J195" s="392"/>
      <c r="K195" s="392"/>
      <c r="L195" s="392"/>
      <c r="M195" s="392"/>
      <c r="N195" s="392"/>
      <c r="O195" s="392">
        <v>239003.97</v>
      </c>
      <c r="P195" s="392"/>
      <c r="Q195" s="392"/>
      <c r="R195" s="392"/>
      <c r="S195" s="392"/>
      <c r="T195" s="392"/>
      <c r="U195" s="392"/>
      <c r="V195" s="392"/>
      <c r="W195" s="392"/>
    </row>
    <row r="196" spans="1:23" ht="15">
      <c r="A196" s="389" t="s">
        <v>386</v>
      </c>
      <c r="B196" s="390"/>
      <c r="C196" s="390"/>
      <c r="D196" s="396" t="s">
        <v>684</v>
      </c>
      <c r="E196" s="392"/>
      <c r="F196" s="392"/>
      <c r="G196" s="392"/>
      <c r="H196" s="392"/>
      <c r="I196" s="392">
        <v>50</v>
      </c>
      <c r="J196" s="392"/>
      <c r="K196" s="392">
        <v>5698.06</v>
      </c>
      <c r="L196" s="392">
        <v>1654.41</v>
      </c>
      <c r="M196" s="392"/>
      <c r="N196" s="392"/>
      <c r="O196" s="392">
        <v>56800</v>
      </c>
      <c r="P196" s="392"/>
      <c r="Q196" s="392"/>
      <c r="R196" s="392"/>
      <c r="S196" s="392"/>
      <c r="T196" s="392"/>
      <c r="U196" s="392"/>
      <c r="V196" s="392"/>
      <c r="W196" s="392"/>
    </row>
    <row r="197" spans="1:23" ht="42.75">
      <c r="A197" s="389" t="s">
        <v>386</v>
      </c>
      <c r="B197" s="390"/>
      <c r="C197" s="390"/>
      <c r="D197" s="396" t="s">
        <v>685</v>
      </c>
      <c r="E197" s="392"/>
      <c r="F197" s="392"/>
      <c r="G197" s="392"/>
      <c r="H197" s="392"/>
      <c r="I197" s="392"/>
      <c r="J197" s="392"/>
      <c r="K197" s="392"/>
      <c r="L197" s="392"/>
      <c r="M197" s="392">
        <v>1234</v>
      </c>
      <c r="N197" s="392">
        <v>268</v>
      </c>
      <c r="O197" s="392">
        <v>203886</v>
      </c>
      <c r="P197" s="392"/>
      <c r="Q197" s="392"/>
      <c r="R197" s="392"/>
      <c r="S197" s="392"/>
      <c r="T197" s="392"/>
      <c r="U197" s="392"/>
      <c r="V197" s="392"/>
      <c r="W197" s="392"/>
    </row>
    <row r="198" spans="1:23" ht="28.5">
      <c r="A198" s="389" t="s">
        <v>386</v>
      </c>
      <c r="B198" s="390"/>
      <c r="C198" s="390"/>
      <c r="D198" s="396" t="s">
        <v>686</v>
      </c>
      <c r="E198" s="392"/>
      <c r="F198" s="392"/>
      <c r="G198" s="392">
        <v>80</v>
      </c>
      <c r="H198" s="392"/>
      <c r="I198" s="392"/>
      <c r="J198" s="392"/>
      <c r="K198" s="392"/>
      <c r="L198" s="392"/>
      <c r="M198" s="392"/>
      <c r="N198" s="392"/>
      <c r="O198" s="392">
        <v>310921.78000000003</v>
      </c>
      <c r="P198" s="392"/>
      <c r="Q198" s="392"/>
      <c r="R198" s="392"/>
      <c r="S198" s="392"/>
      <c r="T198" s="392"/>
      <c r="U198" s="392"/>
      <c r="V198" s="392"/>
      <c r="W198" s="392"/>
    </row>
    <row r="199" spans="1:23" ht="57">
      <c r="A199" s="389" t="s">
        <v>386</v>
      </c>
      <c r="B199" s="390"/>
      <c r="C199" s="390"/>
      <c r="D199" s="396" t="s">
        <v>687</v>
      </c>
      <c r="E199" s="392"/>
      <c r="F199" s="392"/>
      <c r="G199" s="392"/>
      <c r="H199" s="392"/>
      <c r="I199" s="392"/>
      <c r="J199" s="392"/>
      <c r="K199" s="392"/>
      <c r="L199" s="392"/>
      <c r="M199" s="392">
        <v>30</v>
      </c>
      <c r="N199" s="392">
        <v>6797</v>
      </c>
      <c r="O199" s="392"/>
      <c r="P199" s="392"/>
      <c r="Q199" s="392"/>
      <c r="R199" s="392"/>
      <c r="S199" s="392"/>
      <c r="T199" s="392"/>
      <c r="U199" s="392"/>
      <c r="V199" s="392"/>
      <c r="W199" s="392"/>
    </row>
    <row r="200" spans="1:23" ht="28.5">
      <c r="A200" s="389" t="s">
        <v>386</v>
      </c>
      <c r="B200" s="390"/>
      <c r="C200" s="390"/>
      <c r="D200" s="396" t="s">
        <v>688</v>
      </c>
      <c r="E200" s="392"/>
      <c r="F200" s="392"/>
      <c r="G200" s="392">
        <v>10</v>
      </c>
      <c r="H200" s="392"/>
      <c r="I200" s="392"/>
      <c r="J200" s="392"/>
      <c r="K200" s="392"/>
      <c r="L200" s="392"/>
      <c r="M200" s="392">
        <v>455.65</v>
      </c>
      <c r="N200" s="392">
        <v>23280.39</v>
      </c>
      <c r="O200" s="392">
        <v>277374.2</v>
      </c>
      <c r="P200" s="392"/>
      <c r="Q200" s="392"/>
      <c r="R200" s="392"/>
      <c r="S200" s="392"/>
      <c r="T200" s="392"/>
      <c r="U200" s="392"/>
      <c r="V200" s="392"/>
      <c r="W200" s="392"/>
    </row>
    <row r="201" spans="1:23" ht="15">
      <c r="A201" s="389" t="s">
        <v>386</v>
      </c>
      <c r="B201" s="390"/>
      <c r="C201" s="390"/>
      <c r="D201" s="396" t="s">
        <v>689</v>
      </c>
      <c r="E201" s="392"/>
      <c r="F201" s="392"/>
      <c r="G201" s="392">
        <v>50</v>
      </c>
      <c r="H201" s="392"/>
      <c r="I201" s="392"/>
      <c r="J201" s="392"/>
      <c r="K201" s="392">
        <v>48375.44</v>
      </c>
      <c r="L201" s="392">
        <v>112276.58</v>
      </c>
      <c r="M201" s="392">
        <v>9508.08</v>
      </c>
      <c r="N201" s="392">
        <v>10578</v>
      </c>
      <c r="O201" s="392">
        <v>174560</v>
      </c>
      <c r="P201" s="392"/>
      <c r="Q201" s="392"/>
      <c r="R201" s="392"/>
      <c r="S201" s="392"/>
      <c r="T201" s="392"/>
      <c r="U201" s="392"/>
      <c r="V201" s="392"/>
      <c r="W201" s="392"/>
    </row>
    <row r="202" spans="1:23" ht="71.25">
      <c r="A202" s="389" t="s">
        <v>386</v>
      </c>
      <c r="B202" s="390"/>
      <c r="C202" s="390"/>
      <c r="D202" s="396" t="s">
        <v>0</v>
      </c>
      <c r="E202" s="392"/>
      <c r="F202" s="392"/>
      <c r="G202" s="392">
        <v>50</v>
      </c>
      <c r="H202" s="392"/>
      <c r="I202" s="392"/>
      <c r="J202" s="392"/>
      <c r="K202" s="392"/>
      <c r="L202" s="392">
        <v>145</v>
      </c>
      <c r="M202" s="392">
        <v>104</v>
      </c>
      <c r="N202" s="392">
        <v>19648.55</v>
      </c>
      <c r="O202" s="392">
        <v>180698.33</v>
      </c>
      <c r="P202" s="392"/>
      <c r="Q202" s="392"/>
      <c r="R202" s="392"/>
      <c r="S202" s="392"/>
      <c r="T202" s="392"/>
      <c r="U202" s="392"/>
      <c r="V202" s="392"/>
      <c r="W202" s="392"/>
    </row>
    <row r="203" spans="1:23" ht="15" hidden="1">
      <c r="A203" s="389"/>
      <c r="B203" s="390"/>
      <c r="C203" s="390"/>
      <c r="D203" s="396"/>
      <c r="E203" s="392"/>
      <c r="F203" s="392"/>
      <c r="G203" s="392"/>
      <c r="H203" s="392"/>
      <c r="I203" s="392"/>
      <c r="J203" s="392"/>
      <c r="K203" s="392"/>
      <c r="L203" s="392"/>
      <c r="M203" s="392"/>
      <c r="N203" s="392"/>
      <c r="O203" s="392"/>
      <c r="P203" s="392"/>
      <c r="Q203" s="392"/>
      <c r="R203" s="392"/>
      <c r="S203" s="392"/>
      <c r="T203" s="392"/>
      <c r="U203" s="392"/>
      <c r="V203" s="392"/>
      <c r="W203" s="392"/>
    </row>
    <row r="204" spans="1:23" ht="15" hidden="1">
      <c r="A204" s="389"/>
      <c r="B204" s="390"/>
      <c r="C204" s="390"/>
      <c r="D204" s="396"/>
      <c r="E204" s="392"/>
      <c r="F204" s="392"/>
      <c r="G204" s="392"/>
      <c r="H204" s="392"/>
      <c r="I204" s="392"/>
      <c r="J204" s="392"/>
      <c r="K204" s="392"/>
      <c r="L204" s="392"/>
      <c r="M204" s="392"/>
      <c r="N204" s="392"/>
      <c r="O204" s="392"/>
      <c r="P204" s="392"/>
      <c r="Q204" s="392"/>
      <c r="R204" s="392"/>
      <c r="S204" s="392"/>
      <c r="T204" s="392"/>
      <c r="U204" s="392"/>
      <c r="V204" s="392"/>
      <c r="W204" s="392"/>
    </row>
    <row r="205" spans="1:23" ht="15" hidden="1">
      <c r="A205" s="389"/>
      <c r="B205" s="390"/>
      <c r="C205" s="390"/>
      <c r="D205" s="399"/>
      <c r="E205" s="392"/>
      <c r="F205" s="392"/>
      <c r="G205" s="392"/>
      <c r="H205" s="392"/>
      <c r="I205" s="392"/>
      <c r="J205" s="392"/>
      <c r="K205" s="392"/>
      <c r="L205" s="392"/>
      <c r="M205" s="392"/>
      <c r="N205" s="392"/>
      <c r="O205" s="392"/>
      <c r="P205" s="392"/>
      <c r="Q205" s="392"/>
      <c r="R205" s="392"/>
      <c r="S205" s="392"/>
      <c r="T205" s="392"/>
      <c r="U205" s="392"/>
      <c r="V205" s="392"/>
      <c r="W205" s="392"/>
    </row>
    <row r="206" spans="1:23" ht="15" hidden="1">
      <c r="A206" s="389"/>
      <c r="B206" s="390"/>
      <c r="C206" s="390"/>
      <c r="D206" s="399"/>
      <c r="E206" s="392"/>
      <c r="F206" s="392"/>
      <c r="G206" s="392"/>
      <c r="H206" s="392"/>
      <c r="I206" s="392"/>
      <c r="J206" s="392"/>
      <c r="K206" s="392"/>
      <c r="L206" s="392"/>
      <c r="M206" s="392"/>
      <c r="N206" s="392"/>
      <c r="O206" s="392"/>
      <c r="P206" s="392"/>
      <c r="Q206" s="392"/>
      <c r="R206" s="392"/>
      <c r="S206" s="392"/>
      <c r="T206" s="392"/>
      <c r="U206" s="392"/>
      <c r="V206" s="392"/>
      <c r="W206" s="392"/>
    </row>
    <row r="207" spans="1:23" ht="15" hidden="1">
      <c r="A207" s="389"/>
      <c r="B207" s="390"/>
      <c r="C207" s="390"/>
      <c r="D207" s="399"/>
      <c r="E207" s="392"/>
      <c r="F207" s="392"/>
      <c r="G207" s="392"/>
      <c r="H207" s="392"/>
      <c r="I207" s="392"/>
      <c r="J207" s="392"/>
      <c r="K207" s="392"/>
      <c r="L207" s="392"/>
      <c r="M207" s="392"/>
      <c r="N207" s="392"/>
      <c r="O207" s="392"/>
      <c r="P207" s="392"/>
      <c r="Q207" s="392"/>
      <c r="R207" s="392"/>
      <c r="S207" s="392"/>
      <c r="T207" s="392"/>
      <c r="U207" s="392"/>
      <c r="V207" s="392"/>
      <c r="W207" s="392"/>
    </row>
    <row r="208" spans="1:23" ht="15" hidden="1">
      <c r="A208" s="389"/>
      <c r="B208" s="390"/>
      <c r="C208" s="390"/>
      <c r="D208" s="399"/>
      <c r="E208" s="392"/>
      <c r="F208" s="392"/>
      <c r="G208" s="392"/>
      <c r="H208" s="392"/>
      <c r="I208" s="392"/>
      <c r="J208" s="392"/>
      <c r="K208" s="392"/>
      <c r="L208" s="392"/>
      <c r="M208" s="392"/>
      <c r="N208" s="392"/>
      <c r="O208" s="392"/>
      <c r="P208" s="392"/>
      <c r="Q208" s="392"/>
      <c r="R208" s="392"/>
      <c r="S208" s="392"/>
      <c r="T208" s="392"/>
      <c r="U208" s="392"/>
      <c r="V208" s="392"/>
      <c r="W208" s="392"/>
    </row>
    <row r="209" spans="1:52" ht="15" hidden="1">
      <c r="A209" s="389"/>
      <c r="B209" s="390"/>
      <c r="C209" s="390"/>
      <c r="D209" s="399"/>
      <c r="E209" s="392"/>
      <c r="F209" s="392"/>
      <c r="G209" s="392"/>
      <c r="H209" s="392"/>
      <c r="I209" s="392"/>
      <c r="J209" s="392"/>
      <c r="K209" s="392"/>
      <c r="L209" s="392"/>
      <c r="M209" s="392"/>
      <c r="N209" s="392"/>
      <c r="O209" s="392"/>
      <c r="P209" s="392"/>
      <c r="Q209" s="392"/>
      <c r="R209" s="392"/>
      <c r="S209" s="392"/>
      <c r="T209" s="392"/>
      <c r="U209" s="392"/>
      <c r="V209" s="392"/>
      <c r="W209" s="392"/>
    </row>
    <row r="210" spans="1:52" ht="15" hidden="1">
      <c r="A210" s="389"/>
      <c r="B210" s="390"/>
      <c r="C210" s="390"/>
      <c r="D210" s="399"/>
      <c r="E210" s="392"/>
      <c r="F210" s="392"/>
      <c r="G210" s="392"/>
      <c r="H210" s="392"/>
      <c r="I210" s="392"/>
      <c r="J210" s="392"/>
      <c r="K210" s="392"/>
      <c r="L210" s="392"/>
      <c r="M210" s="392"/>
      <c r="N210" s="392"/>
      <c r="O210" s="392"/>
      <c r="P210" s="392"/>
      <c r="Q210" s="392"/>
      <c r="R210" s="392"/>
      <c r="S210" s="392"/>
      <c r="T210" s="392"/>
      <c r="U210" s="392"/>
      <c r="V210" s="392"/>
      <c r="W210" s="392"/>
    </row>
    <row r="211" spans="1:52" ht="15" hidden="1">
      <c r="A211" s="389"/>
      <c r="B211" s="390"/>
      <c r="C211" s="390"/>
      <c r="D211" s="399"/>
      <c r="E211" s="392"/>
      <c r="F211" s="392"/>
      <c r="G211" s="392"/>
      <c r="H211" s="392"/>
      <c r="I211" s="392"/>
      <c r="J211" s="392"/>
      <c r="K211" s="392"/>
      <c r="L211" s="392"/>
      <c r="M211" s="392"/>
      <c r="N211" s="392"/>
      <c r="O211" s="392"/>
      <c r="P211" s="392"/>
      <c r="Q211" s="392"/>
      <c r="R211" s="392"/>
      <c r="S211" s="392"/>
      <c r="T211" s="392"/>
      <c r="U211" s="392"/>
      <c r="V211" s="392"/>
      <c r="W211" s="392"/>
    </row>
    <row r="212" spans="1:52" ht="15" hidden="1">
      <c r="A212" s="389"/>
      <c r="B212" s="390"/>
      <c r="C212" s="390">
        <v>18</v>
      </c>
      <c r="D212" s="399"/>
      <c r="E212" s="392"/>
      <c r="F212" s="392"/>
      <c r="G212" s="392"/>
      <c r="H212" s="392"/>
      <c r="I212" s="392"/>
      <c r="J212" s="392"/>
      <c r="K212" s="392"/>
      <c r="L212" s="392"/>
      <c r="M212" s="392"/>
      <c r="N212" s="392"/>
      <c r="O212" s="392"/>
      <c r="P212" s="392"/>
      <c r="Q212" s="392"/>
      <c r="R212" s="392"/>
      <c r="S212" s="392"/>
      <c r="T212" s="392"/>
      <c r="U212" s="392"/>
      <c r="V212" s="392"/>
      <c r="W212" s="392"/>
    </row>
    <row r="213" spans="1:52" s="383" customFormat="1" ht="15.75">
      <c r="A213" s="379"/>
      <c r="B213" s="380"/>
      <c r="C213" s="380"/>
      <c r="D213" s="387" t="s">
        <v>806</v>
      </c>
      <c r="E213" s="382"/>
      <c r="F213" s="382"/>
      <c r="G213" s="382"/>
      <c r="H213" s="382"/>
      <c r="I213" s="382"/>
      <c r="J213" s="382"/>
      <c r="K213" s="382"/>
      <c r="L213" s="382"/>
      <c r="M213" s="382"/>
      <c r="N213" s="382"/>
      <c r="O213" s="382"/>
      <c r="P213" s="382"/>
      <c r="Q213" s="382"/>
      <c r="R213" s="382"/>
      <c r="S213" s="382"/>
      <c r="T213" s="382"/>
      <c r="U213" s="382"/>
      <c r="V213" s="382"/>
      <c r="W213" s="382"/>
    </row>
    <row r="214" spans="1:52" ht="28.5">
      <c r="A214" s="389" t="s">
        <v>394</v>
      </c>
      <c r="B214" s="378"/>
      <c r="C214" s="378"/>
      <c r="D214" s="399" t="s">
        <v>1</v>
      </c>
      <c r="E214" s="392">
        <v>378.92</v>
      </c>
      <c r="F214" s="392"/>
      <c r="G214" s="392"/>
      <c r="H214" s="392"/>
      <c r="I214" s="392"/>
      <c r="J214" s="392"/>
      <c r="K214" s="392">
        <v>0</v>
      </c>
      <c r="L214" s="392">
        <v>0</v>
      </c>
      <c r="M214" s="392">
        <v>0</v>
      </c>
      <c r="N214" s="392">
        <v>378.92</v>
      </c>
      <c r="O214" s="392">
        <v>31561.919999999998</v>
      </c>
      <c r="P214" s="392">
        <v>1.2005606756496436</v>
      </c>
      <c r="Q214" s="392"/>
      <c r="R214" s="392"/>
      <c r="S214" s="392"/>
      <c r="T214" s="392"/>
      <c r="U214" s="392">
        <v>3</v>
      </c>
      <c r="V214" s="392" t="s">
        <v>670</v>
      </c>
      <c r="W214" s="392"/>
    </row>
    <row r="215" spans="1:52" ht="57">
      <c r="A215" s="389" t="s">
        <v>394</v>
      </c>
      <c r="B215" s="378"/>
      <c r="C215" s="378"/>
      <c r="D215" s="399" t="s">
        <v>2</v>
      </c>
      <c r="E215" s="392">
        <v>0</v>
      </c>
      <c r="F215" s="392"/>
      <c r="G215" s="392"/>
      <c r="H215" s="392"/>
      <c r="I215" s="392"/>
      <c r="J215" s="392"/>
      <c r="K215" s="392">
        <v>0</v>
      </c>
      <c r="L215" s="392">
        <v>0</v>
      </c>
      <c r="M215" s="392">
        <v>0</v>
      </c>
      <c r="N215" s="392">
        <v>54</v>
      </c>
      <c r="O215" s="392">
        <v>484</v>
      </c>
      <c r="P215" s="392">
        <v>11.15702479338843</v>
      </c>
      <c r="Q215" s="392"/>
      <c r="R215" s="392"/>
      <c r="S215" s="392"/>
      <c r="T215" s="392"/>
      <c r="U215" s="392">
        <v>5</v>
      </c>
      <c r="V215" s="392" t="s">
        <v>672</v>
      </c>
      <c r="W215" s="392"/>
    </row>
    <row r="216" spans="1:52" ht="57">
      <c r="A216" s="389" t="s">
        <v>394</v>
      </c>
      <c r="B216" s="378"/>
      <c r="C216" s="378"/>
      <c r="D216" s="399" t="s">
        <v>3</v>
      </c>
      <c r="E216" s="392">
        <v>3278.93</v>
      </c>
      <c r="F216" s="392"/>
      <c r="G216" s="392">
        <v>6.3</v>
      </c>
      <c r="H216" s="392"/>
      <c r="I216" s="392"/>
      <c r="J216" s="392"/>
      <c r="K216" s="392">
        <v>0</v>
      </c>
      <c r="L216" s="392">
        <v>0</v>
      </c>
      <c r="M216" s="392">
        <v>32.93</v>
      </c>
      <c r="N216" s="392">
        <v>3246</v>
      </c>
      <c r="O216" s="392">
        <v>39836.1</v>
      </c>
      <c r="P216" s="392">
        <v>8.2310517344820386</v>
      </c>
      <c r="Q216" s="392"/>
      <c r="R216" s="392"/>
      <c r="S216" s="392"/>
      <c r="T216" s="392"/>
      <c r="U216" s="392">
        <v>5</v>
      </c>
      <c r="V216" s="392" t="s">
        <v>672</v>
      </c>
      <c r="W216" s="392"/>
    </row>
    <row r="217" spans="1:52" hidden="1">
      <c r="A217" s="389"/>
      <c r="B217" s="378"/>
      <c r="C217" s="378"/>
      <c r="D217" s="399"/>
      <c r="E217" s="392"/>
      <c r="F217" s="392"/>
      <c r="G217" s="392"/>
      <c r="H217" s="392"/>
      <c r="I217" s="392"/>
      <c r="J217" s="392"/>
      <c r="K217" s="392"/>
      <c r="L217" s="392"/>
      <c r="M217" s="392"/>
      <c r="N217" s="392"/>
      <c r="O217" s="392"/>
      <c r="P217" s="392"/>
      <c r="Q217" s="392"/>
      <c r="R217" s="392"/>
      <c r="S217" s="392"/>
      <c r="T217" s="392"/>
      <c r="U217" s="392"/>
      <c r="V217" s="392"/>
      <c r="W217" s="392"/>
    </row>
    <row r="218" spans="1:52" hidden="1">
      <c r="A218" s="389"/>
      <c r="B218" s="378"/>
      <c r="C218" s="378"/>
      <c r="D218" s="399"/>
      <c r="E218" s="392"/>
      <c r="F218" s="392"/>
      <c r="G218" s="392"/>
      <c r="H218" s="392"/>
      <c r="I218" s="392"/>
      <c r="J218" s="392"/>
      <c r="K218" s="392"/>
      <c r="L218" s="392"/>
      <c r="M218" s="392"/>
      <c r="N218" s="392"/>
      <c r="O218" s="392"/>
      <c r="P218" s="392"/>
      <c r="Q218" s="392"/>
      <c r="R218" s="392"/>
      <c r="S218" s="392"/>
      <c r="T218" s="392"/>
      <c r="U218" s="392"/>
      <c r="V218" s="392"/>
      <c r="W218" s="392"/>
    </row>
    <row r="219" spans="1:52" hidden="1">
      <c r="A219" s="389"/>
      <c r="B219" s="378"/>
      <c r="C219" s="378"/>
      <c r="D219" s="399"/>
      <c r="E219" s="392"/>
      <c r="F219" s="392"/>
      <c r="G219" s="392"/>
      <c r="H219" s="392"/>
      <c r="I219" s="392"/>
      <c r="J219" s="392"/>
      <c r="K219" s="392"/>
      <c r="L219" s="392"/>
      <c r="M219" s="392"/>
      <c r="N219" s="392"/>
      <c r="O219" s="392"/>
      <c r="P219" s="392"/>
      <c r="Q219" s="392"/>
      <c r="R219" s="392"/>
      <c r="S219" s="392"/>
      <c r="T219" s="392"/>
      <c r="U219" s="392"/>
      <c r="V219" s="392"/>
      <c r="W219" s="392"/>
      <c r="AZ219" s="377">
        <v>0</v>
      </c>
    </row>
    <row r="220" spans="1:52" hidden="1">
      <c r="A220" s="389"/>
      <c r="B220" s="378"/>
      <c r="C220" s="378"/>
      <c r="D220" s="399"/>
      <c r="E220" s="392"/>
      <c r="F220" s="392"/>
      <c r="G220" s="392"/>
      <c r="H220" s="392"/>
      <c r="I220" s="392"/>
      <c r="J220" s="392"/>
      <c r="K220" s="392"/>
      <c r="L220" s="392"/>
      <c r="M220" s="392"/>
      <c r="N220" s="392"/>
      <c r="O220" s="392"/>
      <c r="P220" s="392"/>
      <c r="Q220" s="392"/>
      <c r="R220" s="392"/>
      <c r="S220" s="392"/>
      <c r="T220" s="392"/>
      <c r="U220" s="392"/>
      <c r="V220" s="392"/>
      <c r="W220" s="392"/>
    </row>
    <row r="221" spans="1:52" hidden="1">
      <c r="A221" s="389"/>
      <c r="B221" s="378"/>
      <c r="C221" s="378"/>
      <c r="D221" s="399"/>
      <c r="E221" s="392"/>
      <c r="F221" s="392"/>
      <c r="G221" s="392"/>
      <c r="H221" s="392"/>
      <c r="I221" s="392"/>
      <c r="J221" s="392"/>
      <c r="K221" s="392"/>
      <c r="L221" s="392"/>
      <c r="M221" s="392"/>
      <c r="N221" s="392"/>
      <c r="O221" s="392"/>
      <c r="P221" s="392"/>
      <c r="Q221" s="392"/>
      <c r="R221" s="392"/>
      <c r="S221" s="392"/>
      <c r="T221" s="392"/>
      <c r="U221" s="392"/>
      <c r="V221" s="392"/>
      <c r="W221" s="392"/>
    </row>
    <row r="222" spans="1:52" hidden="1">
      <c r="A222" s="389"/>
      <c r="B222" s="378"/>
      <c r="C222" s="378"/>
      <c r="D222" s="399"/>
      <c r="E222" s="392"/>
      <c r="F222" s="392"/>
      <c r="G222" s="392"/>
      <c r="H222" s="392"/>
      <c r="I222" s="392"/>
      <c r="J222" s="392"/>
      <c r="K222" s="392"/>
      <c r="L222" s="392"/>
      <c r="M222" s="392"/>
      <c r="N222" s="392"/>
      <c r="O222" s="392"/>
      <c r="P222" s="392"/>
      <c r="Q222" s="392"/>
      <c r="R222" s="392"/>
      <c r="S222" s="392"/>
      <c r="T222" s="392"/>
      <c r="U222" s="392"/>
      <c r="V222" s="392"/>
      <c r="W222" s="392"/>
    </row>
    <row r="223" spans="1:52" hidden="1">
      <c r="A223" s="389"/>
      <c r="B223" s="378"/>
      <c r="C223" s="378"/>
      <c r="D223" s="399"/>
      <c r="E223" s="392"/>
      <c r="F223" s="392"/>
      <c r="G223" s="392"/>
      <c r="H223" s="392"/>
      <c r="I223" s="392"/>
      <c r="J223" s="392"/>
      <c r="K223" s="392"/>
      <c r="L223" s="392"/>
      <c r="M223" s="392"/>
      <c r="N223" s="392"/>
      <c r="O223" s="392"/>
      <c r="P223" s="392"/>
      <c r="Q223" s="392"/>
      <c r="R223" s="392"/>
      <c r="S223" s="392"/>
      <c r="T223" s="392"/>
      <c r="U223" s="392"/>
      <c r="V223" s="392"/>
      <c r="W223" s="392"/>
    </row>
    <row r="224" spans="1:52" hidden="1">
      <c r="A224" s="389"/>
      <c r="B224" s="378"/>
      <c r="C224" s="378">
        <v>19</v>
      </c>
      <c r="D224" s="392"/>
      <c r="E224" s="392"/>
      <c r="F224" s="392"/>
      <c r="G224" s="392"/>
      <c r="H224" s="392"/>
      <c r="I224" s="392"/>
      <c r="J224" s="392"/>
      <c r="K224" s="392"/>
      <c r="L224" s="392"/>
      <c r="M224" s="392"/>
      <c r="N224" s="392"/>
      <c r="O224" s="392"/>
      <c r="P224" s="392"/>
      <c r="Q224" s="392"/>
      <c r="R224" s="392"/>
      <c r="S224" s="392"/>
      <c r="T224" s="392"/>
      <c r="U224" s="392"/>
      <c r="V224" s="392"/>
      <c r="W224" s="392"/>
    </row>
    <row r="225" spans="1:23" hidden="1">
      <c r="A225" s="389"/>
      <c r="B225" s="378"/>
      <c r="C225" s="378">
        <v>20</v>
      </c>
      <c r="D225" s="399"/>
      <c r="E225" s="392"/>
      <c r="F225" s="392"/>
      <c r="G225" s="392"/>
      <c r="H225" s="392"/>
      <c r="I225" s="392"/>
      <c r="J225" s="392"/>
      <c r="K225" s="392"/>
      <c r="L225" s="392"/>
      <c r="M225" s="392"/>
      <c r="N225" s="392"/>
      <c r="O225" s="392"/>
      <c r="P225" s="392"/>
      <c r="Q225" s="392"/>
      <c r="R225" s="392"/>
      <c r="S225" s="392"/>
      <c r="T225" s="392"/>
      <c r="U225" s="392"/>
      <c r="V225" s="392"/>
      <c r="W225" s="392"/>
    </row>
    <row r="226" spans="1:23" s="383" customFormat="1" ht="15.75">
      <c r="A226" s="379"/>
      <c r="B226" s="380"/>
      <c r="C226" s="380"/>
      <c r="D226" s="387" t="s">
        <v>807</v>
      </c>
      <c r="E226" s="382"/>
      <c r="F226" s="382"/>
      <c r="G226" s="382"/>
      <c r="H226" s="382"/>
      <c r="I226" s="382"/>
      <c r="J226" s="382"/>
      <c r="K226" s="382"/>
      <c r="L226" s="382"/>
      <c r="M226" s="382"/>
      <c r="N226" s="382"/>
      <c r="O226" s="382"/>
      <c r="P226" s="382"/>
      <c r="Q226" s="382"/>
      <c r="R226" s="382"/>
      <c r="S226" s="382"/>
      <c r="T226" s="382"/>
      <c r="U226" s="382"/>
      <c r="V226" s="382"/>
      <c r="W226" s="382"/>
    </row>
    <row r="227" spans="1:23" ht="15">
      <c r="A227" s="389" t="s">
        <v>388</v>
      </c>
      <c r="B227" s="390"/>
      <c r="C227" s="390">
        <v>21</v>
      </c>
      <c r="D227" s="399" t="s">
        <v>4</v>
      </c>
      <c r="E227" s="392"/>
      <c r="F227" s="392"/>
      <c r="G227" s="392">
        <v>35</v>
      </c>
      <c r="H227" s="392">
        <v>18.184000000000001</v>
      </c>
      <c r="I227" s="392"/>
      <c r="J227" s="392"/>
      <c r="K227" s="392"/>
      <c r="L227" s="392"/>
      <c r="M227" s="392">
        <v>11919.1</v>
      </c>
      <c r="N227" s="392">
        <v>10304.33</v>
      </c>
      <c r="O227" s="392">
        <v>174306.57</v>
      </c>
      <c r="P227" s="392">
        <v>6.8</v>
      </c>
      <c r="Q227" s="392"/>
      <c r="R227" s="392"/>
      <c r="S227" s="392"/>
      <c r="T227" s="392"/>
      <c r="U227" s="392"/>
      <c r="V227" s="392" t="s">
        <v>5</v>
      </c>
      <c r="W227" s="392"/>
    </row>
    <row r="228" spans="1:23" ht="28.5">
      <c r="A228" s="389" t="s">
        <v>386</v>
      </c>
      <c r="B228" s="390"/>
      <c r="C228" s="390"/>
      <c r="D228" s="399" t="s">
        <v>6</v>
      </c>
      <c r="E228" s="392"/>
      <c r="F228" s="392"/>
      <c r="G228" s="392"/>
      <c r="H228" s="392"/>
      <c r="I228" s="392"/>
      <c r="J228" s="392"/>
      <c r="K228" s="392"/>
      <c r="L228" s="392"/>
      <c r="M228" s="392"/>
      <c r="N228" s="392">
        <v>2316.9699999999998</v>
      </c>
      <c r="O228" s="392">
        <v>37125.5</v>
      </c>
      <c r="P228" s="392"/>
      <c r="Q228" s="392"/>
      <c r="R228" s="392"/>
      <c r="S228" s="392"/>
      <c r="T228" s="392"/>
      <c r="U228" s="392"/>
      <c r="V228" s="392"/>
      <c r="W228" s="392"/>
    </row>
    <row r="229" spans="1:23" ht="28.5">
      <c r="A229" s="389" t="s">
        <v>386</v>
      </c>
      <c r="B229" s="390"/>
      <c r="C229" s="390"/>
      <c r="D229" s="399" t="s">
        <v>7</v>
      </c>
      <c r="E229" s="392"/>
      <c r="F229" s="392"/>
      <c r="G229" s="392"/>
      <c r="H229" s="392"/>
      <c r="I229" s="392"/>
      <c r="J229" s="392"/>
      <c r="K229" s="392"/>
      <c r="L229" s="392"/>
      <c r="M229" s="392"/>
      <c r="N229" s="392">
        <v>2695.97</v>
      </c>
      <c r="O229" s="392"/>
      <c r="P229" s="392"/>
      <c r="Q229" s="392"/>
      <c r="R229" s="392"/>
      <c r="S229" s="392"/>
      <c r="T229" s="392"/>
      <c r="U229" s="392"/>
      <c r="V229" s="392"/>
      <c r="W229" s="392"/>
    </row>
    <row r="230" spans="1:23" ht="28.5">
      <c r="A230" s="389" t="s">
        <v>386</v>
      </c>
      <c r="B230" s="390"/>
      <c r="C230" s="390"/>
      <c r="D230" s="399" t="s">
        <v>8</v>
      </c>
      <c r="E230" s="392"/>
      <c r="F230" s="392"/>
      <c r="G230" s="392"/>
      <c r="H230" s="392"/>
      <c r="I230" s="392"/>
      <c r="J230" s="392"/>
      <c r="K230" s="392"/>
      <c r="L230" s="392"/>
      <c r="M230" s="392"/>
      <c r="N230" s="392">
        <v>2641.22</v>
      </c>
      <c r="O230" s="392"/>
      <c r="P230" s="392"/>
      <c r="Q230" s="392"/>
      <c r="R230" s="392"/>
      <c r="S230" s="392"/>
      <c r="T230" s="392"/>
      <c r="U230" s="392"/>
      <c r="V230" s="392"/>
      <c r="W230" s="392"/>
    </row>
    <row r="231" spans="1:23" ht="28.5">
      <c r="A231" s="389" t="s">
        <v>386</v>
      </c>
      <c r="B231" s="390"/>
      <c r="C231" s="390"/>
      <c r="D231" s="399" t="s">
        <v>9</v>
      </c>
      <c r="E231" s="392"/>
      <c r="F231" s="392"/>
      <c r="G231" s="392"/>
      <c r="H231" s="392"/>
      <c r="I231" s="392"/>
      <c r="J231" s="392"/>
      <c r="K231" s="392"/>
      <c r="L231" s="392"/>
      <c r="M231" s="392">
        <v>19.149999999999999</v>
      </c>
      <c r="N231" s="392">
        <v>2641.22</v>
      </c>
      <c r="O231" s="392"/>
      <c r="P231" s="392"/>
      <c r="Q231" s="392"/>
      <c r="R231" s="392"/>
      <c r="S231" s="392"/>
      <c r="T231" s="392"/>
      <c r="U231" s="392"/>
      <c r="V231" s="392"/>
      <c r="W231" s="392"/>
    </row>
    <row r="232" spans="1:23" ht="15" hidden="1">
      <c r="A232" s="389"/>
      <c r="B232" s="390"/>
      <c r="C232" s="390"/>
      <c r="D232" s="399"/>
      <c r="E232" s="392"/>
      <c r="F232" s="392"/>
      <c r="G232" s="392"/>
      <c r="H232" s="392"/>
      <c r="I232" s="392"/>
      <c r="J232" s="392"/>
      <c r="K232" s="392"/>
      <c r="L232" s="392"/>
      <c r="M232" s="392"/>
      <c r="N232" s="392"/>
      <c r="O232" s="392"/>
      <c r="P232" s="392"/>
      <c r="Q232" s="392"/>
      <c r="R232" s="392"/>
      <c r="S232" s="392"/>
      <c r="T232" s="392"/>
      <c r="U232" s="392"/>
      <c r="V232" s="392"/>
      <c r="W232" s="392"/>
    </row>
    <row r="233" spans="1:23" ht="15" hidden="1">
      <c r="A233" s="389"/>
      <c r="B233" s="390"/>
      <c r="C233" s="390"/>
      <c r="D233" s="399"/>
      <c r="E233" s="392"/>
      <c r="F233" s="392"/>
      <c r="G233" s="392"/>
      <c r="H233" s="392"/>
      <c r="I233" s="392"/>
      <c r="J233" s="392"/>
      <c r="K233" s="392"/>
      <c r="L233" s="392"/>
      <c r="M233" s="392"/>
      <c r="N233" s="392"/>
      <c r="O233" s="392"/>
      <c r="P233" s="392"/>
      <c r="Q233" s="392"/>
      <c r="R233" s="392"/>
      <c r="S233" s="392"/>
      <c r="T233" s="392"/>
      <c r="U233" s="392"/>
      <c r="V233" s="392"/>
      <c r="W233" s="392"/>
    </row>
    <row r="234" spans="1:23" ht="15" hidden="1">
      <c r="A234" s="389"/>
      <c r="B234" s="390"/>
      <c r="C234" s="390"/>
      <c r="D234" s="399"/>
      <c r="E234" s="392"/>
      <c r="F234" s="392"/>
      <c r="G234" s="392"/>
      <c r="H234" s="392"/>
      <c r="I234" s="392"/>
      <c r="J234" s="392"/>
      <c r="K234" s="392"/>
      <c r="L234" s="392"/>
      <c r="M234" s="392"/>
      <c r="N234" s="392"/>
      <c r="O234" s="392"/>
      <c r="P234" s="392"/>
      <c r="Q234" s="392"/>
      <c r="R234" s="392"/>
      <c r="S234" s="392"/>
      <c r="T234" s="392"/>
      <c r="U234" s="392"/>
      <c r="V234" s="392"/>
      <c r="W234" s="392"/>
    </row>
    <row r="235" spans="1:23" ht="15" hidden="1">
      <c r="A235" s="389"/>
      <c r="B235" s="390"/>
      <c r="C235" s="390"/>
      <c r="D235" s="399"/>
      <c r="E235" s="392"/>
      <c r="F235" s="392"/>
      <c r="G235" s="392"/>
      <c r="H235" s="392"/>
      <c r="I235" s="392"/>
      <c r="J235" s="392"/>
      <c r="K235" s="392"/>
      <c r="L235" s="392"/>
      <c r="M235" s="392"/>
      <c r="N235" s="392"/>
      <c r="O235" s="392"/>
      <c r="P235" s="392"/>
      <c r="Q235" s="392"/>
      <c r="R235" s="392"/>
      <c r="S235" s="392"/>
      <c r="T235" s="392"/>
      <c r="U235" s="392"/>
      <c r="V235" s="392"/>
      <c r="W235" s="392"/>
    </row>
    <row r="236" spans="1:23" ht="15" hidden="1">
      <c r="A236" s="389"/>
      <c r="B236" s="390"/>
      <c r="C236" s="390"/>
      <c r="D236" s="399"/>
      <c r="E236" s="392"/>
      <c r="F236" s="392"/>
      <c r="G236" s="392"/>
      <c r="H236" s="392"/>
      <c r="I236" s="392"/>
      <c r="J236" s="392"/>
      <c r="K236" s="392"/>
      <c r="L236" s="392"/>
      <c r="M236" s="392"/>
      <c r="N236" s="392"/>
      <c r="O236" s="392"/>
      <c r="P236" s="392"/>
      <c r="Q236" s="392"/>
      <c r="R236" s="392"/>
      <c r="S236" s="392"/>
      <c r="T236" s="392"/>
      <c r="U236" s="392"/>
      <c r="V236" s="392"/>
      <c r="W236" s="392"/>
    </row>
    <row r="237" spans="1:23" ht="15" hidden="1">
      <c r="A237" s="389"/>
      <c r="B237" s="390"/>
      <c r="C237" s="390"/>
      <c r="D237" s="399"/>
      <c r="E237" s="392"/>
      <c r="F237" s="392"/>
      <c r="G237" s="392"/>
      <c r="H237" s="392"/>
      <c r="I237" s="392"/>
      <c r="J237" s="392"/>
      <c r="K237" s="392"/>
      <c r="L237" s="392"/>
      <c r="M237" s="392"/>
      <c r="N237" s="392"/>
      <c r="O237" s="392"/>
      <c r="P237" s="392"/>
      <c r="Q237" s="392"/>
      <c r="R237" s="392"/>
      <c r="S237" s="392"/>
      <c r="T237" s="392"/>
      <c r="U237" s="392"/>
      <c r="V237" s="392"/>
      <c r="W237" s="392"/>
    </row>
    <row r="238" spans="1:23" ht="15" hidden="1">
      <c r="A238" s="389"/>
      <c r="B238" s="390"/>
      <c r="C238" s="390"/>
      <c r="D238" s="399"/>
      <c r="E238" s="392"/>
      <c r="F238" s="392"/>
      <c r="G238" s="392"/>
      <c r="H238" s="392"/>
      <c r="I238" s="392"/>
      <c r="J238" s="392"/>
      <c r="K238" s="392"/>
      <c r="L238" s="392"/>
      <c r="M238" s="392"/>
      <c r="N238" s="392"/>
      <c r="O238" s="392"/>
      <c r="P238" s="392"/>
      <c r="Q238" s="392"/>
      <c r="R238" s="392"/>
      <c r="S238" s="392"/>
      <c r="T238" s="392"/>
      <c r="U238" s="392"/>
      <c r="V238" s="392"/>
      <c r="W238" s="392"/>
    </row>
    <row r="239" spans="1:23" ht="15" hidden="1">
      <c r="A239" s="389"/>
      <c r="B239" s="390"/>
      <c r="C239" s="390"/>
      <c r="D239" s="399"/>
      <c r="E239" s="392"/>
      <c r="F239" s="392"/>
      <c r="G239" s="392"/>
      <c r="H239" s="392"/>
      <c r="I239" s="392"/>
      <c r="J239" s="392"/>
      <c r="K239" s="392"/>
      <c r="L239" s="392"/>
      <c r="M239" s="392"/>
      <c r="N239" s="392"/>
      <c r="O239" s="392"/>
      <c r="P239" s="392"/>
      <c r="Q239" s="392"/>
      <c r="R239" s="392"/>
      <c r="S239" s="392"/>
      <c r="T239" s="392"/>
      <c r="U239" s="392"/>
      <c r="V239" s="392"/>
      <c r="W239" s="392"/>
    </row>
    <row r="240" spans="1:23" ht="15" hidden="1">
      <c r="A240" s="389"/>
      <c r="B240" s="390"/>
      <c r="C240" s="390"/>
      <c r="D240" s="399"/>
      <c r="E240" s="392"/>
      <c r="F240" s="392"/>
      <c r="G240" s="392"/>
      <c r="H240" s="392"/>
      <c r="I240" s="392"/>
      <c r="J240" s="392"/>
      <c r="K240" s="392"/>
      <c r="L240" s="392"/>
      <c r="M240" s="392"/>
      <c r="N240" s="392"/>
      <c r="O240" s="392"/>
      <c r="P240" s="392"/>
      <c r="Q240" s="392"/>
      <c r="R240" s="392"/>
      <c r="S240" s="392"/>
      <c r="T240" s="392"/>
      <c r="U240" s="392"/>
      <c r="V240" s="392"/>
      <c r="W240" s="392"/>
    </row>
    <row r="241" spans="1:23" ht="15" hidden="1">
      <c r="A241" s="389"/>
      <c r="B241" s="390"/>
      <c r="C241" s="390">
        <v>22</v>
      </c>
      <c r="D241" s="400"/>
      <c r="E241" s="392"/>
      <c r="F241" s="392"/>
      <c r="G241" s="392"/>
      <c r="H241" s="392"/>
      <c r="I241" s="392"/>
      <c r="J241" s="392"/>
      <c r="K241" s="392"/>
      <c r="L241" s="392"/>
      <c r="M241" s="392"/>
      <c r="N241" s="392"/>
      <c r="O241" s="392"/>
      <c r="P241" s="392"/>
      <c r="Q241" s="392"/>
      <c r="R241" s="392"/>
      <c r="S241" s="392"/>
      <c r="T241" s="392"/>
      <c r="U241" s="392"/>
      <c r="V241" s="392"/>
      <c r="W241" s="392"/>
    </row>
    <row r="242" spans="1:23" ht="15" hidden="1">
      <c r="A242" s="389"/>
      <c r="B242" s="390"/>
      <c r="C242" s="390" t="s">
        <v>1040</v>
      </c>
      <c r="D242" s="400"/>
      <c r="E242" s="392"/>
      <c r="F242" s="392"/>
      <c r="G242" s="392"/>
      <c r="H242" s="392"/>
      <c r="I242" s="392"/>
      <c r="J242" s="392"/>
      <c r="K242" s="392"/>
      <c r="L242" s="392"/>
      <c r="M242" s="392"/>
      <c r="N242" s="392"/>
      <c r="O242" s="392"/>
      <c r="P242" s="392"/>
      <c r="Q242" s="392"/>
      <c r="R242" s="392"/>
      <c r="S242" s="392"/>
      <c r="T242" s="392"/>
      <c r="U242" s="392"/>
      <c r="V242" s="392"/>
      <c r="W242" s="392"/>
    </row>
    <row r="243" spans="1:23" s="383" customFormat="1" ht="31.5">
      <c r="A243" s="379"/>
      <c r="B243" s="380" t="s">
        <v>808</v>
      </c>
      <c r="C243" s="380"/>
      <c r="D243" s="386" t="s">
        <v>809</v>
      </c>
      <c r="E243" s="382"/>
      <c r="F243" s="382"/>
      <c r="G243" s="382"/>
      <c r="H243" s="382"/>
      <c r="I243" s="382"/>
      <c r="J243" s="382"/>
      <c r="K243" s="382"/>
      <c r="L243" s="382"/>
      <c r="M243" s="382"/>
      <c r="N243" s="382"/>
      <c r="O243" s="382"/>
      <c r="P243" s="382"/>
      <c r="Q243" s="382"/>
      <c r="R243" s="382"/>
      <c r="S243" s="382"/>
      <c r="T243" s="382"/>
      <c r="U243" s="382"/>
      <c r="V243" s="382"/>
      <c r="W243" s="382"/>
    </row>
    <row r="244" spans="1:23" ht="28.5">
      <c r="A244" s="389" t="s">
        <v>393</v>
      </c>
      <c r="B244" s="390"/>
      <c r="C244" s="390"/>
      <c r="D244" s="400" t="s">
        <v>10</v>
      </c>
      <c r="E244" s="392"/>
      <c r="F244" s="392"/>
      <c r="G244" s="392"/>
      <c r="H244" s="392"/>
      <c r="I244" s="392"/>
      <c r="J244" s="392" t="s">
        <v>11</v>
      </c>
      <c r="K244" s="392">
        <v>0</v>
      </c>
      <c r="L244" s="392">
        <v>0</v>
      </c>
      <c r="M244" s="392">
        <v>0</v>
      </c>
      <c r="N244" s="392">
        <v>1607</v>
      </c>
      <c r="O244" s="392">
        <v>36648</v>
      </c>
      <c r="P244" s="392"/>
      <c r="Q244" s="392" t="s">
        <v>12</v>
      </c>
      <c r="R244" s="392"/>
      <c r="S244" s="392"/>
      <c r="T244" s="392"/>
      <c r="U244" s="392" t="s">
        <v>13</v>
      </c>
      <c r="V244" s="392" t="s">
        <v>14</v>
      </c>
      <c r="W244" s="392"/>
    </row>
    <row r="245" spans="1:23" ht="42.75">
      <c r="A245" s="389" t="s">
        <v>394</v>
      </c>
      <c r="B245" s="390"/>
      <c r="C245" s="390"/>
      <c r="D245" s="400" t="s">
        <v>15</v>
      </c>
      <c r="E245" s="392">
        <v>79.31</v>
      </c>
      <c r="F245" s="392"/>
      <c r="G245" s="392"/>
      <c r="H245" s="392"/>
      <c r="I245" s="392"/>
      <c r="J245" s="392"/>
      <c r="K245" s="392">
        <v>0</v>
      </c>
      <c r="L245" s="392">
        <v>0</v>
      </c>
      <c r="M245" s="392">
        <v>0</v>
      </c>
      <c r="N245" s="392">
        <v>79.31</v>
      </c>
      <c r="O245" s="392">
        <v>1579.31</v>
      </c>
      <c r="P245" s="392">
        <v>5.0218133235400275</v>
      </c>
      <c r="Q245" s="392"/>
      <c r="R245" s="392"/>
      <c r="S245" s="392"/>
      <c r="T245" s="392"/>
      <c r="U245" s="392">
        <v>3</v>
      </c>
      <c r="V245" s="392" t="s">
        <v>16</v>
      </c>
      <c r="W245" s="392"/>
    </row>
    <row r="246" spans="1:23" ht="57">
      <c r="A246" s="389" t="s">
        <v>394</v>
      </c>
      <c r="B246" s="390"/>
      <c r="C246" s="390"/>
      <c r="D246" s="400" t="s">
        <v>17</v>
      </c>
      <c r="E246" s="392">
        <v>118.96</v>
      </c>
      <c r="F246" s="392"/>
      <c r="G246" s="392"/>
      <c r="H246" s="392"/>
      <c r="I246" s="392"/>
      <c r="J246" s="392"/>
      <c r="K246" s="392">
        <v>0</v>
      </c>
      <c r="L246" s="392">
        <v>0</v>
      </c>
      <c r="M246" s="392">
        <v>0</v>
      </c>
      <c r="N246" s="392">
        <v>118.96</v>
      </c>
      <c r="O246" s="392">
        <v>2869</v>
      </c>
      <c r="P246" s="392">
        <v>4.1463924712443356</v>
      </c>
      <c r="Q246" s="392"/>
      <c r="R246" s="392"/>
      <c r="S246" s="392"/>
      <c r="T246" s="392"/>
      <c r="U246" s="392">
        <v>3</v>
      </c>
      <c r="V246" s="392" t="s">
        <v>16</v>
      </c>
      <c r="W246" s="392"/>
    </row>
    <row r="247" spans="1:23" ht="57">
      <c r="A247" s="389" t="s">
        <v>394</v>
      </c>
      <c r="B247" s="390"/>
      <c r="C247" s="390"/>
      <c r="D247" s="400" t="s">
        <v>18</v>
      </c>
      <c r="E247" s="392">
        <v>0</v>
      </c>
      <c r="F247" s="392"/>
      <c r="G247" s="392"/>
      <c r="H247" s="392"/>
      <c r="I247" s="392"/>
      <c r="J247" s="392"/>
      <c r="K247" s="392"/>
      <c r="L247" s="392"/>
      <c r="M247" s="392"/>
      <c r="N247" s="392">
        <v>150</v>
      </c>
      <c r="O247" s="392">
        <v>831</v>
      </c>
      <c r="P247" s="392">
        <v>18.050541516245488</v>
      </c>
      <c r="Q247" s="392"/>
      <c r="R247" s="392"/>
      <c r="S247" s="392"/>
      <c r="T247" s="392"/>
      <c r="U247" s="392">
        <v>7</v>
      </c>
      <c r="V247" s="392" t="s">
        <v>19</v>
      </c>
      <c r="W247" s="392"/>
    </row>
    <row r="248" spans="1:23" ht="42.75">
      <c r="A248" s="389" t="s">
        <v>394</v>
      </c>
      <c r="B248" s="390"/>
      <c r="C248" s="390"/>
      <c r="D248" s="400" t="s">
        <v>20</v>
      </c>
      <c r="E248" s="392">
        <v>0</v>
      </c>
      <c r="F248" s="392"/>
      <c r="G248" s="392"/>
      <c r="H248" s="392"/>
      <c r="I248" s="392"/>
      <c r="J248" s="392"/>
      <c r="K248" s="392"/>
      <c r="L248" s="392"/>
      <c r="M248" s="392"/>
      <c r="N248" s="392">
        <v>150</v>
      </c>
      <c r="O248" s="392">
        <v>818</v>
      </c>
      <c r="P248" s="392">
        <v>18.337408312958438</v>
      </c>
      <c r="Q248" s="392"/>
      <c r="R248" s="392"/>
      <c r="S248" s="392"/>
      <c r="T248" s="392"/>
      <c r="U248" s="392">
        <v>7</v>
      </c>
      <c r="V248" s="392" t="s">
        <v>19</v>
      </c>
      <c r="W248" s="392"/>
    </row>
    <row r="249" spans="1:23" ht="57">
      <c r="A249" s="389" t="s">
        <v>394</v>
      </c>
      <c r="B249" s="390"/>
      <c r="C249" s="390"/>
      <c r="D249" s="400" t="s">
        <v>21</v>
      </c>
      <c r="E249" s="392">
        <v>0</v>
      </c>
      <c r="F249" s="392"/>
      <c r="G249" s="392"/>
      <c r="H249" s="392"/>
      <c r="I249" s="392"/>
      <c r="J249" s="392"/>
      <c r="K249" s="392"/>
      <c r="L249" s="392"/>
      <c r="M249" s="392"/>
      <c r="N249" s="392">
        <v>150</v>
      </c>
      <c r="O249" s="392">
        <v>1801</v>
      </c>
      <c r="P249" s="392">
        <v>8.3287062742920597</v>
      </c>
      <c r="Q249" s="392"/>
      <c r="R249" s="392"/>
      <c r="S249" s="392"/>
      <c r="T249" s="392"/>
      <c r="U249" s="392">
        <v>7</v>
      </c>
      <c r="V249" s="392" t="s">
        <v>19</v>
      </c>
      <c r="W249" s="392"/>
    </row>
    <row r="250" spans="1:23" ht="28.5">
      <c r="A250" s="389" t="s">
        <v>394</v>
      </c>
      <c r="B250" s="390"/>
      <c r="C250" s="390"/>
      <c r="D250" s="400" t="s">
        <v>22</v>
      </c>
      <c r="E250" s="392">
        <v>0</v>
      </c>
      <c r="F250" s="392"/>
      <c r="G250" s="392"/>
      <c r="H250" s="392"/>
      <c r="I250" s="392"/>
      <c r="J250" s="392"/>
      <c r="K250" s="392"/>
      <c r="L250" s="392"/>
      <c r="M250" s="392"/>
      <c r="N250" s="392"/>
      <c r="O250" s="392"/>
      <c r="P250" s="392">
        <v>0</v>
      </c>
      <c r="Q250" s="392"/>
      <c r="R250" s="392"/>
      <c r="S250" s="392"/>
      <c r="T250" s="392"/>
      <c r="U250" s="392">
        <v>7</v>
      </c>
      <c r="V250" s="392" t="s">
        <v>19</v>
      </c>
      <c r="W250" s="392"/>
    </row>
    <row r="251" spans="1:23" ht="28.5">
      <c r="A251" s="389" t="s">
        <v>394</v>
      </c>
      <c r="B251" s="390"/>
      <c r="C251" s="390"/>
      <c r="D251" s="400" t="s">
        <v>23</v>
      </c>
      <c r="E251" s="392">
        <v>0</v>
      </c>
      <c r="F251" s="392"/>
      <c r="G251" s="392"/>
      <c r="H251" s="392"/>
      <c r="I251" s="392"/>
      <c r="J251" s="392"/>
      <c r="K251" s="392"/>
      <c r="L251" s="392"/>
      <c r="M251" s="392"/>
      <c r="N251" s="392"/>
      <c r="O251" s="392"/>
      <c r="P251" s="392">
        <v>0</v>
      </c>
      <c r="Q251" s="392"/>
      <c r="R251" s="392"/>
      <c r="S251" s="392"/>
      <c r="T251" s="392"/>
      <c r="U251" s="392">
        <v>7</v>
      </c>
      <c r="V251" s="392" t="s">
        <v>19</v>
      </c>
      <c r="W251" s="392"/>
    </row>
    <row r="252" spans="1:23" ht="15">
      <c r="A252" s="389" t="s">
        <v>394</v>
      </c>
      <c r="B252" s="390"/>
      <c r="C252" s="390"/>
      <c r="D252" s="400" t="s">
        <v>24</v>
      </c>
      <c r="E252" s="392">
        <v>0</v>
      </c>
      <c r="F252" s="392"/>
      <c r="G252" s="392"/>
      <c r="H252" s="392"/>
      <c r="I252" s="392"/>
      <c r="J252" s="392"/>
      <c r="K252" s="392"/>
      <c r="L252" s="392"/>
      <c r="M252" s="392"/>
      <c r="N252" s="392"/>
      <c r="O252" s="392"/>
      <c r="P252" s="392">
        <v>0</v>
      </c>
      <c r="Q252" s="392"/>
      <c r="R252" s="392"/>
      <c r="S252" s="392"/>
      <c r="T252" s="392"/>
      <c r="U252" s="392"/>
      <c r="V252" s="392"/>
      <c r="W252" s="392"/>
    </row>
    <row r="253" spans="1:23" ht="42.75">
      <c r="A253" s="389" t="s">
        <v>394</v>
      </c>
      <c r="B253" s="390"/>
      <c r="C253" s="390"/>
      <c r="D253" s="400" t="s">
        <v>25</v>
      </c>
      <c r="E253" s="392">
        <v>0</v>
      </c>
      <c r="F253" s="392"/>
      <c r="G253" s="392"/>
      <c r="H253" s="392"/>
      <c r="I253" s="392"/>
      <c r="J253" s="392"/>
      <c r="K253" s="392"/>
      <c r="L253" s="392"/>
      <c r="M253" s="392"/>
      <c r="N253" s="392"/>
      <c r="O253" s="392"/>
      <c r="P253" s="392">
        <v>0</v>
      </c>
      <c r="Q253" s="392"/>
      <c r="R253" s="392"/>
      <c r="S253" s="392"/>
      <c r="T253" s="392"/>
      <c r="U253" s="392"/>
      <c r="V253" s="392"/>
      <c r="W253" s="392"/>
    </row>
    <row r="254" spans="1:23" ht="15">
      <c r="A254" s="389" t="s">
        <v>395</v>
      </c>
      <c r="B254" s="390"/>
      <c r="C254" s="390"/>
      <c r="D254" s="400" t="s">
        <v>26</v>
      </c>
      <c r="E254" s="392">
        <v>438.72</v>
      </c>
      <c r="F254" s="392"/>
      <c r="G254" s="392"/>
      <c r="H254" s="392"/>
      <c r="I254" s="392"/>
      <c r="J254" s="392" t="s">
        <v>27</v>
      </c>
      <c r="K254" s="392">
        <v>0</v>
      </c>
      <c r="L254" s="392">
        <v>0</v>
      </c>
      <c r="M254" s="392">
        <v>0</v>
      </c>
      <c r="N254" s="392">
        <v>438.72</v>
      </c>
      <c r="O254" s="392">
        <v>18295.16</v>
      </c>
      <c r="P254" s="392">
        <v>2</v>
      </c>
      <c r="Q254" s="392" t="s">
        <v>28</v>
      </c>
      <c r="R254" s="392"/>
      <c r="S254" s="392"/>
      <c r="T254" s="392"/>
      <c r="U254" s="392" t="s">
        <v>29</v>
      </c>
      <c r="V254" s="392">
        <v>40942</v>
      </c>
      <c r="W254" s="392"/>
    </row>
    <row r="255" spans="1:23" ht="28.5">
      <c r="A255" s="389" t="s">
        <v>388</v>
      </c>
      <c r="B255" s="390"/>
      <c r="C255" s="390"/>
      <c r="D255" s="400" t="s">
        <v>30</v>
      </c>
      <c r="E255" s="392"/>
      <c r="F255" s="392"/>
      <c r="G255" s="392"/>
      <c r="H255" s="392"/>
      <c r="I255" s="392"/>
      <c r="J255" s="392"/>
      <c r="K255" s="392"/>
      <c r="L255" s="392"/>
      <c r="M255" s="392">
        <v>289</v>
      </c>
      <c r="N255" s="392">
        <v>289</v>
      </c>
      <c r="O255" s="392">
        <v>4128.57</v>
      </c>
      <c r="P255" s="392">
        <v>7</v>
      </c>
      <c r="Q255" s="392"/>
      <c r="R255" s="392"/>
      <c r="S255" s="392"/>
      <c r="T255" s="392"/>
      <c r="U255" s="392"/>
      <c r="V255" s="392" t="s">
        <v>5</v>
      </c>
      <c r="W255" s="392"/>
    </row>
    <row r="256" spans="1:23" ht="15">
      <c r="A256" s="389" t="s">
        <v>388</v>
      </c>
      <c r="B256" s="390"/>
      <c r="C256" s="390"/>
      <c r="D256" s="400" t="s">
        <v>31</v>
      </c>
      <c r="E256" s="392"/>
      <c r="F256" s="392"/>
      <c r="G256" s="392"/>
      <c r="H256" s="392"/>
      <c r="I256" s="392"/>
      <c r="J256" s="392"/>
      <c r="K256" s="392"/>
      <c r="L256" s="392"/>
      <c r="M256" s="392">
        <v>4087</v>
      </c>
      <c r="N256" s="392">
        <v>4087</v>
      </c>
      <c r="O256" s="392">
        <v>57740</v>
      </c>
      <c r="P256" s="392">
        <v>7</v>
      </c>
      <c r="Q256" s="392"/>
      <c r="R256" s="392"/>
      <c r="S256" s="392"/>
      <c r="T256" s="392"/>
      <c r="U256" s="392"/>
      <c r="V256" s="392" t="s">
        <v>5</v>
      </c>
      <c r="W256" s="392"/>
    </row>
    <row r="257" spans="1:23" ht="42.75">
      <c r="A257" s="389" t="s">
        <v>392</v>
      </c>
      <c r="B257" s="390"/>
      <c r="C257" s="390"/>
      <c r="D257" s="396" t="s">
        <v>32</v>
      </c>
      <c r="E257" s="392">
        <v>7040.76</v>
      </c>
      <c r="F257" s="392">
        <v>0</v>
      </c>
      <c r="G257" s="392" t="s">
        <v>419</v>
      </c>
      <c r="H257" s="392" t="s">
        <v>419</v>
      </c>
      <c r="I257" s="392" t="s">
        <v>419</v>
      </c>
      <c r="J257" s="392" t="s">
        <v>419</v>
      </c>
      <c r="K257" s="392">
        <v>0</v>
      </c>
      <c r="L257" s="392">
        <v>0</v>
      </c>
      <c r="M257" s="392">
        <v>0</v>
      </c>
      <c r="N257" s="392">
        <v>7040.76</v>
      </c>
      <c r="O257" s="392">
        <v>64554.920000000006</v>
      </c>
      <c r="P257" s="392">
        <v>0</v>
      </c>
      <c r="Q257" s="392">
        <v>2015</v>
      </c>
      <c r="R257" s="392">
        <v>0</v>
      </c>
      <c r="S257" s="392"/>
      <c r="T257" s="392"/>
      <c r="U257" s="392">
        <v>2</v>
      </c>
      <c r="V257" s="392">
        <v>2</v>
      </c>
      <c r="W257" s="392"/>
    </row>
    <row r="258" spans="1:23" ht="28.5">
      <c r="A258" s="389" t="s">
        <v>392</v>
      </c>
      <c r="B258" s="390"/>
      <c r="C258" s="390"/>
      <c r="D258" s="396" t="s">
        <v>33</v>
      </c>
      <c r="E258" s="392">
        <v>138.65</v>
      </c>
      <c r="F258" s="392">
        <v>0</v>
      </c>
      <c r="G258" s="392" t="s">
        <v>419</v>
      </c>
      <c r="H258" s="392" t="s">
        <v>419</v>
      </c>
      <c r="I258" s="392" t="s">
        <v>419</v>
      </c>
      <c r="J258" s="392" t="s">
        <v>419</v>
      </c>
      <c r="K258" s="392">
        <v>0</v>
      </c>
      <c r="L258" s="392">
        <v>0</v>
      </c>
      <c r="M258" s="392">
        <v>0</v>
      </c>
      <c r="N258" s="392">
        <v>138.65</v>
      </c>
      <c r="O258" s="392">
        <v>1575.42</v>
      </c>
      <c r="P258" s="392">
        <v>0</v>
      </c>
      <c r="Q258" s="392"/>
      <c r="R258" s="392">
        <v>0</v>
      </c>
      <c r="S258" s="392"/>
      <c r="T258" s="392"/>
      <c r="U258" s="392">
        <v>2</v>
      </c>
      <c r="V258" s="392">
        <v>2</v>
      </c>
      <c r="W258" s="392"/>
    </row>
    <row r="259" spans="1:23" ht="28.5">
      <c r="A259" s="389" t="s">
        <v>392</v>
      </c>
      <c r="B259" s="390"/>
      <c r="C259" s="390"/>
      <c r="D259" s="396" t="s">
        <v>34</v>
      </c>
      <c r="E259" s="392">
        <v>101.5</v>
      </c>
      <c r="F259" s="392">
        <v>0</v>
      </c>
      <c r="G259" s="392" t="s">
        <v>419</v>
      </c>
      <c r="H259" s="392" t="s">
        <v>419</v>
      </c>
      <c r="I259" s="392" t="s">
        <v>419</v>
      </c>
      <c r="J259" s="392" t="s">
        <v>419</v>
      </c>
      <c r="K259" s="392">
        <v>0</v>
      </c>
      <c r="L259" s="392">
        <v>0</v>
      </c>
      <c r="M259" s="392">
        <v>0</v>
      </c>
      <c r="N259" s="392">
        <v>101.5</v>
      </c>
      <c r="O259" s="392">
        <v>1609.92</v>
      </c>
      <c r="P259" s="392">
        <v>0</v>
      </c>
      <c r="Q259" s="392"/>
      <c r="R259" s="392">
        <v>0</v>
      </c>
      <c r="S259" s="392"/>
      <c r="T259" s="392"/>
      <c r="U259" s="392">
        <v>2</v>
      </c>
      <c r="V259" s="392">
        <v>2</v>
      </c>
      <c r="W259" s="392"/>
    </row>
    <row r="260" spans="1:23" ht="28.5">
      <c r="A260" s="389" t="s">
        <v>392</v>
      </c>
      <c r="B260" s="390"/>
      <c r="C260" s="390"/>
      <c r="D260" s="396" t="s">
        <v>35</v>
      </c>
      <c r="E260" s="392">
        <v>138.66</v>
      </c>
      <c r="F260" s="392">
        <v>0</v>
      </c>
      <c r="G260" s="392" t="s">
        <v>419</v>
      </c>
      <c r="H260" s="392" t="s">
        <v>419</v>
      </c>
      <c r="I260" s="392" t="s">
        <v>419</v>
      </c>
      <c r="J260" s="392" t="s">
        <v>419</v>
      </c>
      <c r="K260" s="392">
        <v>0</v>
      </c>
      <c r="L260" s="392">
        <v>0</v>
      </c>
      <c r="M260" s="392">
        <v>0</v>
      </c>
      <c r="N260" s="392">
        <v>138.66</v>
      </c>
      <c r="O260" s="392">
        <v>1101.1400000000001</v>
      </c>
      <c r="P260" s="392">
        <v>0</v>
      </c>
      <c r="Q260" s="392"/>
      <c r="R260" s="392">
        <v>0</v>
      </c>
      <c r="S260" s="392"/>
      <c r="T260" s="392"/>
      <c r="U260" s="392">
        <v>2</v>
      </c>
      <c r="V260" s="392">
        <v>2</v>
      </c>
      <c r="W260" s="392"/>
    </row>
    <row r="261" spans="1:23" ht="28.5">
      <c r="A261" s="389" t="s">
        <v>392</v>
      </c>
      <c r="B261" s="390"/>
      <c r="C261" s="390"/>
      <c r="D261" s="396" t="s">
        <v>36</v>
      </c>
      <c r="E261" s="392">
        <v>138.66</v>
      </c>
      <c r="F261" s="392">
        <v>0</v>
      </c>
      <c r="G261" s="392" t="s">
        <v>419</v>
      </c>
      <c r="H261" s="392" t="s">
        <v>419</v>
      </c>
      <c r="I261" s="392" t="s">
        <v>419</v>
      </c>
      <c r="J261" s="392" t="s">
        <v>419</v>
      </c>
      <c r="K261" s="392">
        <v>0</v>
      </c>
      <c r="L261" s="392">
        <v>0</v>
      </c>
      <c r="M261" s="392">
        <v>0</v>
      </c>
      <c r="N261" s="392">
        <v>138.66</v>
      </c>
      <c r="O261" s="392">
        <v>1484.43</v>
      </c>
      <c r="P261" s="392">
        <v>0</v>
      </c>
      <c r="Q261" s="392"/>
      <c r="R261" s="392">
        <v>0</v>
      </c>
      <c r="S261" s="392"/>
      <c r="T261" s="392"/>
      <c r="U261" s="392">
        <v>2</v>
      </c>
      <c r="V261" s="392">
        <v>2</v>
      </c>
      <c r="W261" s="392"/>
    </row>
    <row r="262" spans="1:23" ht="28.5">
      <c r="A262" s="389" t="s">
        <v>392</v>
      </c>
      <c r="B262" s="390"/>
      <c r="C262" s="390"/>
      <c r="D262" s="396" t="s">
        <v>37</v>
      </c>
      <c r="E262" s="392">
        <v>138.66</v>
      </c>
      <c r="F262" s="392">
        <v>0</v>
      </c>
      <c r="G262" s="392" t="s">
        <v>419</v>
      </c>
      <c r="H262" s="392" t="s">
        <v>419</v>
      </c>
      <c r="I262" s="392" t="s">
        <v>419</v>
      </c>
      <c r="J262" s="392" t="s">
        <v>419</v>
      </c>
      <c r="K262" s="392">
        <v>0</v>
      </c>
      <c r="L262" s="392">
        <v>0</v>
      </c>
      <c r="M262" s="392">
        <v>0</v>
      </c>
      <c r="N262" s="392">
        <v>138.66</v>
      </c>
      <c r="O262" s="392">
        <v>1983.39</v>
      </c>
      <c r="P262" s="392">
        <v>0</v>
      </c>
      <c r="Q262" s="392"/>
      <c r="R262" s="392">
        <v>0</v>
      </c>
      <c r="S262" s="392"/>
      <c r="T262" s="392"/>
      <c r="U262" s="392">
        <v>2</v>
      </c>
      <c r="V262" s="392">
        <v>2</v>
      </c>
      <c r="W262" s="392"/>
    </row>
    <row r="263" spans="1:23" ht="28.5">
      <c r="A263" s="389" t="s">
        <v>392</v>
      </c>
      <c r="B263" s="390"/>
      <c r="C263" s="390"/>
      <c r="D263" s="396" t="s">
        <v>38</v>
      </c>
      <c r="E263" s="392">
        <v>131.22</v>
      </c>
      <c r="F263" s="392">
        <v>0</v>
      </c>
      <c r="G263" s="392" t="s">
        <v>419</v>
      </c>
      <c r="H263" s="392" t="s">
        <v>419</v>
      </c>
      <c r="I263" s="392" t="s">
        <v>419</v>
      </c>
      <c r="J263" s="392" t="s">
        <v>419</v>
      </c>
      <c r="K263" s="392">
        <v>0</v>
      </c>
      <c r="L263" s="392">
        <v>0</v>
      </c>
      <c r="M263" s="392">
        <v>0</v>
      </c>
      <c r="N263" s="392">
        <v>131.22</v>
      </c>
      <c r="O263" s="392">
        <v>1513.29</v>
      </c>
      <c r="P263" s="392">
        <v>0</v>
      </c>
      <c r="Q263" s="392"/>
      <c r="R263" s="392">
        <v>0</v>
      </c>
      <c r="S263" s="392"/>
      <c r="T263" s="392"/>
      <c r="U263" s="392">
        <v>2</v>
      </c>
      <c r="V263" s="392">
        <v>2</v>
      </c>
      <c r="W263" s="392"/>
    </row>
    <row r="264" spans="1:23" ht="28.5">
      <c r="A264" s="389" t="s">
        <v>392</v>
      </c>
      <c r="B264" s="390"/>
      <c r="C264" s="390"/>
      <c r="D264" s="396" t="s">
        <v>39</v>
      </c>
      <c r="E264" s="392">
        <v>154.71</v>
      </c>
      <c r="F264" s="392">
        <v>0</v>
      </c>
      <c r="G264" s="392" t="s">
        <v>419</v>
      </c>
      <c r="H264" s="392" t="s">
        <v>419</v>
      </c>
      <c r="I264" s="392" t="s">
        <v>419</v>
      </c>
      <c r="J264" s="392" t="s">
        <v>419</v>
      </c>
      <c r="K264" s="392">
        <v>0</v>
      </c>
      <c r="L264" s="392">
        <v>0</v>
      </c>
      <c r="M264" s="392">
        <v>0</v>
      </c>
      <c r="N264" s="392">
        <v>154.71</v>
      </c>
      <c r="O264" s="392">
        <v>2609.9700000000003</v>
      </c>
      <c r="P264" s="392">
        <v>0</v>
      </c>
      <c r="Q264" s="392"/>
      <c r="R264" s="392">
        <v>0</v>
      </c>
      <c r="S264" s="392"/>
      <c r="T264" s="392"/>
      <c r="U264" s="392">
        <v>2</v>
      </c>
      <c r="V264" s="392">
        <v>2</v>
      </c>
      <c r="W264" s="392"/>
    </row>
    <row r="265" spans="1:23" ht="28.5">
      <c r="A265" s="389" t="s">
        <v>392</v>
      </c>
      <c r="B265" s="390"/>
      <c r="C265" s="390"/>
      <c r="D265" s="396" t="s">
        <v>40</v>
      </c>
      <c r="E265" s="392">
        <v>165.02</v>
      </c>
      <c r="F265" s="392">
        <v>0</v>
      </c>
      <c r="G265" s="392" t="s">
        <v>419</v>
      </c>
      <c r="H265" s="392" t="s">
        <v>419</v>
      </c>
      <c r="I265" s="392" t="s">
        <v>419</v>
      </c>
      <c r="J265" s="392" t="s">
        <v>419</v>
      </c>
      <c r="K265" s="392">
        <v>0</v>
      </c>
      <c r="L265" s="392">
        <v>0</v>
      </c>
      <c r="M265" s="392">
        <v>0</v>
      </c>
      <c r="N265" s="392">
        <v>165.02</v>
      </c>
      <c r="O265" s="392">
        <v>1104.3700000000001</v>
      </c>
      <c r="P265" s="392">
        <v>0</v>
      </c>
      <c r="Q265" s="392"/>
      <c r="R265" s="392">
        <v>0</v>
      </c>
      <c r="S265" s="392"/>
      <c r="T265" s="392"/>
      <c r="U265" s="392">
        <v>2</v>
      </c>
      <c r="V265" s="392">
        <v>2</v>
      </c>
      <c r="W265" s="392"/>
    </row>
    <row r="266" spans="1:23" ht="28.5">
      <c r="A266" s="389" t="s">
        <v>392</v>
      </c>
      <c r="B266" s="390"/>
      <c r="C266" s="390"/>
      <c r="D266" s="396" t="s">
        <v>41</v>
      </c>
      <c r="E266" s="392">
        <v>243.6</v>
      </c>
      <c r="F266" s="392">
        <v>0</v>
      </c>
      <c r="G266" s="392" t="s">
        <v>419</v>
      </c>
      <c r="H266" s="392" t="s">
        <v>419</v>
      </c>
      <c r="I266" s="392" t="s">
        <v>419</v>
      </c>
      <c r="J266" s="392" t="s">
        <v>419</v>
      </c>
      <c r="K266" s="392">
        <v>0</v>
      </c>
      <c r="L266" s="392">
        <v>0</v>
      </c>
      <c r="M266" s="392">
        <v>0</v>
      </c>
      <c r="N266" s="392">
        <v>243.6</v>
      </c>
      <c r="O266" s="392">
        <v>2770.79</v>
      </c>
      <c r="P266" s="392">
        <v>0</v>
      </c>
      <c r="Q266" s="392"/>
      <c r="R266" s="392">
        <v>0</v>
      </c>
      <c r="S266" s="392"/>
      <c r="T266" s="392"/>
      <c r="U266" s="392">
        <v>2</v>
      </c>
      <c r="V266" s="392">
        <v>2</v>
      </c>
      <c r="W266" s="392"/>
    </row>
    <row r="267" spans="1:23" ht="28.5">
      <c r="A267" s="389" t="s">
        <v>392</v>
      </c>
      <c r="B267" s="390"/>
      <c r="C267" s="390"/>
      <c r="D267" s="396" t="s">
        <v>42</v>
      </c>
      <c r="E267" s="392">
        <v>147.74</v>
      </c>
      <c r="F267" s="392">
        <v>0</v>
      </c>
      <c r="G267" s="392" t="s">
        <v>419</v>
      </c>
      <c r="H267" s="392" t="s">
        <v>419</v>
      </c>
      <c r="I267" s="392" t="s">
        <v>419</v>
      </c>
      <c r="J267" s="392" t="s">
        <v>419</v>
      </c>
      <c r="K267" s="392">
        <v>0</v>
      </c>
      <c r="L267" s="392">
        <v>0</v>
      </c>
      <c r="M267" s="392">
        <v>0</v>
      </c>
      <c r="N267" s="392">
        <v>147.74</v>
      </c>
      <c r="O267" s="392">
        <v>2195.83</v>
      </c>
      <c r="P267" s="392">
        <v>0</v>
      </c>
      <c r="Q267" s="392"/>
      <c r="R267" s="392">
        <v>0</v>
      </c>
      <c r="S267" s="392"/>
      <c r="T267" s="392"/>
      <c r="U267" s="392">
        <v>2</v>
      </c>
      <c r="V267" s="392">
        <v>2</v>
      </c>
      <c r="W267" s="392"/>
    </row>
    <row r="268" spans="1:23" ht="28.5">
      <c r="A268" s="389" t="s">
        <v>392</v>
      </c>
      <c r="B268" s="390"/>
      <c r="C268" s="390"/>
      <c r="D268" s="396" t="s">
        <v>43</v>
      </c>
      <c r="E268" s="392">
        <v>250.84</v>
      </c>
      <c r="F268" s="392">
        <v>0</v>
      </c>
      <c r="G268" s="392" t="s">
        <v>419</v>
      </c>
      <c r="H268" s="392" t="s">
        <v>419</v>
      </c>
      <c r="I268" s="392" t="s">
        <v>419</v>
      </c>
      <c r="J268" s="392" t="s">
        <v>419</v>
      </c>
      <c r="K268" s="392">
        <v>0</v>
      </c>
      <c r="L268" s="392">
        <v>0</v>
      </c>
      <c r="M268" s="392">
        <v>0</v>
      </c>
      <c r="N268" s="392">
        <v>250.84</v>
      </c>
      <c r="O268" s="392">
        <v>1780.6699999999998</v>
      </c>
      <c r="P268" s="392">
        <v>0</v>
      </c>
      <c r="Q268" s="392"/>
      <c r="R268" s="392">
        <v>0</v>
      </c>
      <c r="S268" s="392"/>
      <c r="T268" s="392"/>
      <c r="U268" s="392">
        <v>2</v>
      </c>
      <c r="V268" s="392">
        <v>2</v>
      </c>
      <c r="W268" s="392"/>
    </row>
    <row r="269" spans="1:23" ht="15">
      <c r="A269" s="389" t="s">
        <v>392</v>
      </c>
      <c r="B269" s="390"/>
      <c r="C269" s="390"/>
      <c r="D269" s="396" t="s">
        <v>44</v>
      </c>
      <c r="E269" s="392">
        <v>232.7</v>
      </c>
      <c r="F269" s="392">
        <v>0</v>
      </c>
      <c r="G269" s="392" t="s">
        <v>419</v>
      </c>
      <c r="H269" s="392" t="s">
        <v>419</v>
      </c>
      <c r="I269" s="392" t="s">
        <v>419</v>
      </c>
      <c r="J269" s="392" t="s">
        <v>419</v>
      </c>
      <c r="K269" s="392">
        <v>0</v>
      </c>
      <c r="L269" s="392">
        <v>0</v>
      </c>
      <c r="M269" s="392">
        <v>0</v>
      </c>
      <c r="N269" s="392">
        <v>232.7</v>
      </c>
      <c r="O269" s="392">
        <v>3898.14</v>
      </c>
      <c r="P269" s="392">
        <v>0</v>
      </c>
      <c r="Q269" s="392"/>
      <c r="R269" s="392">
        <v>0</v>
      </c>
      <c r="S269" s="392"/>
      <c r="T269" s="392"/>
      <c r="U269" s="392">
        <v>2</v>
      </c>
      <c r="V269" s="392">
        <v>2</v>
      </c>
      <c r="W269" s="392"/>
    </row>
    <row r="270" spans="1:23" ht="28.5">
      <c r="A270" s="389" t="s">
        <v>392</v>
      </c>
      <c r="B270" s="390"/>
      <c r="C270" s="390"/>
      <c r="D270" s="396" t="s">
        <v>45</v>
      </c>
      <c r="E270" s="392">
        <v>83.65</v>
      </c>
      <c r="F270" s="392">
        <v>0</v>
      </c>
      <c r="G270" s="392" t="s">
        <v>419</v>
      </c>
      <c r="H270" s="392" t="s">
        <v>419</v>
      </c>
      <c r="I270" s="392" t="s">
        <v>419</v>
      </c>
      <c r="J270" s="392" t="s">
        <v>419</v>
      </c>
      <c r="K270" s="392">
        <v>0</v>
      </c>
      <c r="L270" s="392">
        <v>0</v>
      </c>
      <c r="M270" s="392">
        <v>0</v>
      </c>
      <c r="N270" s="392">
        <v>83.65</v>
      </c>
      <c r="O270" s="392">
        <v>792.70499999999993</v>
      </c>
      <c r="P270" s="392">
        <v>0</v>
      </c>
      <c r="Q270" s="392">
        <v>2010</v>
      </c>
      <c r="R270" s="392">
        <v>0</v>
      </c>
      <c r="S270" s="392"/>
      <c r="T270" s="392"/>
      <c r="U270" s="392">
        <v>7</v>
      </c>
      <c r="V270" s="392" t="s">
        <v>437</v>
      </c>
      <c r="W270" s="392"/>
    </row>
    <row r="271" spans="1:23" ht="28.5">
      <c r="A271" s="389" t="s">
        <v>392</v>
      </c>
      <c r="B271" s="390"/>
      <c r="C271" s="390"/>
      <c r="D271" s="396" t="s">
        <v>46</v>
      </c>
      <c r="E271" s="392">
        <v>306.26</v>
      </c>
      <c r="F271" s="392">
        <v>0</v>
      </c>
      <c r="G271" s="392" t="s">
        <v>419</v>
      </c>
      <c r="H271" s="392" t="s">
        <v>419</v>
      </c>
      <c r="I271" s="392" t="s">
        <v>419</v>
      </c>
      <c r="J271" s="392" t="s">
        <v>419</v>
      </c>
      <c r="K271" s="392">
        <v>0</v>
      </c>
      <c r="L271" s="392">
        <v>0</v>
      </c>
      <c r="M271" s="392">
        <v>0</v>
      </c>
      <c r="N271" s="392">
        <v>306.26</v>
      </c>
      <c r="O271" s="392">
        <v>5230.04</v>
      </c>
      <c r="P271" s="392">
        <v>0</v>
      </c>
      <c r="Q271" s="392"/>
      <c r="R271" s="392">
        <v>0</v>
      </c>
      <c r="S271" s="392"/>
      <c r="T271" s="392"/>
      <c r="U271" s="392">
        <v>7</v>
      </c>
      <c r="V271" s="392" t="s">
        <v>437</v>
      </c>
      <c r="W271" s="392"/>
    </row>
    <row r="272" spans="1:23" ht="15">
      <c r="A272" s="389" t="s">
        <v>386</v>
      </c>
      <c r="B272" s="390"/>
      <c r="C272" s="390"/>
      <c r="D272" s="400" t="s">
        <v>47</v>
      </c>
      <c r="E272" s="392"/>
      <c r="F272" s="392"/>
      <c r="G272" s="392"/>
      <c r="H272" s="392"/>
      <c r="I272" s="392"/>
      <c r="J272" s="392"/>
      <c r="K272" s="392">
        <v>5336</v>
      </c>
      <c r="L272" s="392"/>
      <c r="M272" s="392">
        <v>45</v>
      </c>
      <c r="N272" s="392">
        <v>285</v>
      </c>
      <c r="O272" s="392"/>
      <c r="P272" s="392"/>
      <c r="Q272" s="392"/>
      <c r="R272" s="392"/>
      <c r="S272" s="392"/>
      <c r="T272" s="392"/>
      <c r="U272" s="392"/>
      <c r="V272" s="392"/>
      <c r="W272" s="392"/>
    </row>
    <row r="273" spans="1:54" ht="28.5">
      <c r="A273" s="389" t="s">
        <v>386</v>
      </c>
      <c r="B273" s="390"/>
      <c r="C273" s="390"/>
      <c r="D273" s="400" t="s">
        <v>48</v>
      </c>
      <c r="E273" s="392"/>
      <c r="F273" s="392"/>
      <c r="G273" s="392"/>
      <c r="H273" s="392"/>
      <c r="I273" s="392"/>
      <c r="J273" s="392"/>
      <c r="K273" s="392"/>
      <c r="L273" s="392"/>
      <c r="M273" s="392"/>
      <c r="N273" s="392">
        <v>102</v>
      </c>
      <c r="O273" s="392"/>
      <c r="P273" s="392"/>
      <c r="Q273" s="392"/>
      <c r="R273" s="392"/>
      <c r="S273" s="392"/>
      <c r="T273" s="392"/>
      <c r="U273" s="392"/>
      <c r="V273" s="392"/>
      <c r="W273" s="392"/>
    </row>
    <row r="274" spans="1:54" ht="15">
      <c r="A274" s="389" t="s">
        <v>386</v>
      </c>
      <c r="B274" s="390"/>
      <c r="C274" s="390"/>
      <c r="D274" s="400" t="s">
        <v>49</v>
      </c>
      <c r="E274" s="392"/>
      <c r="F274" s="392"/>
      <c r="G274" s="392"/>
      <c r="H274" s="392"/>
      <c r="I274" s="392"/>
      <c r="J274" s="392"/>
      <c r="K274" s="392"/>
      <c r="L274" s="392"/>
      <c r="M274" s="392"/>
      <c r="N274" s="392">
        <v>129</v>
      </c>
      <c r="O274" s="392"/>
      <c r="P274" s="392"/>
      <c r="Q274" s="392"/>
      <c r="R274" s="392"/>
      <c r="S274" s="392"/>
      <c r="T274" s="392"/>
      <c r="U274" s="392"/>
      <c r="V274" s="392"/>
      <c r="W274" s="392"/>
      <c r="BB274" s="376">
        <v>110447</v>
      </c>
    </row>
    <row r="275" spans="1:54" ht="15">
      <c r="A275" s="389" t="s">
        <v>386</v>
      </c>
      <c r="B275" s="390"/>
      <c r="C275" s="390"/>
      <c r="D275" s="400" t="s">
        <v>50</v>
      </c>
      <c r="E275" s="392"/>
      <c r="F275" s="392"/>
      <c r="G275" s="392"/>
      <c r="H275" s="392"/>
      <c r="I275" s="392"/>
      <c r="J275" s="392"/>
      <c r="K275" s="392"/>
      <c r="L275" s="392"/>
      <c r="M275" s="392"/>
      <c r="N275" s="392">
        <v>6094</v>
      </c>
      <c r="O275" s="392">
        <v>20000</v>
      </c>
      <c r="P275" s="392"/>
      <c r="Q275" s="392"/>
      <c r="R275" s="392"/>
      <c r="S275" s="392"/>
      <c r="T275" s="392"/>
      <c r="U275" s="392"/>
      <c r="V275" s="392"/>
      <c r="W275" s="392"/>
    </row>
    <row r="276" spans="1:54" ht="15">
      <c r="A276" s="389" t="s">
        <v>386</v>
      </c>
      <c r="B276" s="390"/>
      <c r="C276" s="390"/>
      <c r="D276" s="400" t="s">
        <v>51</v>
      </c>
      <c r="E276" s="392"/>
      <c r="F276" s="392"/>
      <c r="G276" s="392"/>
      <c r="H276" s="392"/>
      <c r="I276" s="392"/>
      <c r="J276" s="392"/>
      <c r="K276" s="392"/>
      <c r="L276" s="392"/>
      <c r="M276" s="392"/>
      <c r="N276" s="392">
        <v>1115</v>
      </c>
      <c r="O276" s="392">
        <v>11050.16</v>
      </c>
      <c r="P276" s="392"/>
      <c r="Q276" s="392"/>
      <c r="R276" s="392"/>
      <c r="S276" s="392"/>
      <c r="T276" s="392"/>
      <c r="U276" s="392"/>
      <c r="V276" s="392"/>
      <c r="W276" s="392"/>
    </row>
    <row r="277" spans="1:54" ht="15" hidden="1">
      <c r="A277" s="389"/>
      <c r="B277" s="390"/>
      <c r="C277" s="390"/>
      <c r="D277" s="400"/>
      <c r="E277" s="392"/>
      <c r="F277" s="392"/>
      <c r="G277" s="392"/>
      <c r="H277" s="392"/>
      <c r="I277" s="392"/>
      <c r="J277" s="392"/>
      <c r="K277" s="392"/>
      <c r="L277" s="392"/>
      <c r="M277" s="392"/>
      <c r="N277" s="392"/>
      <c r="O277" s="392"/>
      <c r="P277" s="392"/>
      <c r="Q277" s="392"/>
      <c r="R277" s="392"/>
      <c r="S277" s="392"/>
      <c r="T277" s="392"/>
      <c r="U277" s="392"/>
      <c r="V277" s="392"/>
      <c r="W277" s="392"/>
    </row>
    <row r="278" spans="1:54" ht="15" hidden="1">
      <c r="A278" s="389"/>
      <c r="B278" s="390"/>
      <c r="C278" s="390"/>
      <c r="D278" s="400"/>
      <c r="E278" s="392"/>
      <c r="F278" s="392"/>
      <c r="G278" s="392"/>
      <c r="H278" s="392"/>
      <c r="I278" s="392"/>
      <c r="J278" s="392"/>
      <c r="K278" s="392"/>
      <c r="L278" s="392"/>
      <c r="M278" s="392"/>
      <c r="N278" s="392"/>
      <c r="O278" s="392"/>
      <c r="P278" s="392"/>
      <c r="Q278" s="392"/>
      <c r="R278" s="392"/>
      <c r="S278" s="392"/>
      <c r="T278" s="392"/>
      <c r="U278" s="392"/>
      <c r="V278" s="392"/>
      <c r="W278" s="392"/>
    </row>
    <row r="279" spans="1:54" ht="15" hidden="1">
      <c r="A279" s="389"/>
      <c r="B279" s="390"/>
      <c r="C279" s="390"/>
      <c r="D279" s="400"/>
      <c r="E279" s="392"/>
      <c r="F279" s="392"/>
      <c r="G279" s="392"/>
      <c r="H279" s="392"/>
      <c r="I279" s="392"/>
      <c r="J279" s="392"/>
      <c r="K279" s="392"/>
      <c r="L279" s="392"/>
      <c r="M279" s="392"/>
      <c r="N279" s="392"/>
      <c r="O279" s="392"/>
      <c r="P279" s="392"/>
      <c r="Q279" s="392"/>
      <c r="R279" s="392"/>
      <c r="S279" s="392"/>
      <c r="T279" s="392"/>
      <c r="U279" s="392"/>
      <c r="V279" s="392"/>
      <c r="W279" s="392"/>
    </row>
    <row r="280" spans="1:54" ht="15" hidden="1">
      <c r="A280" s="389"/>
      <c r="B280" s="390"/>
      <c r="C280" s="390"/>
      <c r="D280" s="400"/>
      <c r="E280" s="392"/>
      <c r="F280" s="392"/>
      <c r="G280" s="392"/>
      <c r="H280" s="392"/>
      <c r="I280" s="392"/>
      <c r="J280" s="392"/>
      <c r="K280" s="392"/>
      <c r="L280" s="392"/>
      <c r="M280" s="392"/>
      <c r="N280" s="392"/>
      <c r="O280" s="392"/>
      <c r="P280" s="392"/>
      <c r="Q280" s="392"/>
      <c r="R280" s="392"/>
      <c r="S280" s="392"/>
      <c r="T280" s="392"/>
      <c r="U280" s="392"/>
      <c r="V280" s="392"/>
      <c r="W280" s="392"/>
    </row>
    <row r="281" spans="1:54" ht="15" hidden="1">
      <c r="A281" s="389"/>
      <c r="B281" s="390"/>
      <c r="C281" s="390"/>
      <c r="D281" s="400"/>
      <c r="E281" s="392"/>
      <c r="F281" s="392"/>
      <c r="G281" s="392"/>
      <c r="H281" s="392"/>
      <c r="I281" s="392"/>
      <c r="J281" s="392"/>
      <c r="K281" s="392"/>
      <c r="L281" s="392"/>
      <c r="M281" s="392"/>
      <c r="N281" s="392"/>
      <c r="O281" s="392"/>
      <c r="P281" s="392"/>
      <c r="Q281" s="392"/>
      <c r="R281" s="392"/>
      <c r="S281" s="392"/>
      <c r="T281" s="392"/>
      <c r="U281" s="392"/>
      <c r="V281" s="392"/>
      <c r="W281" s="392"/>
    </row>
    <row r="282" spans="1:54" ht="15" hidden="1">
      <c r="A282" s="389"/>
      <c r="B282" s="390"/>
      <c r="C282" s="390"/>
      <c r="D282" s="400"/>
      <c r="E282" s="392"/>
      <c r="F282" s="392"/>
      <c r="G282" s="392"/>
      <c r="H282" s="392"/>
      <c r="I282" s="392"/>
      <c r="J282" s="392"/>
      <c r="K282" s="392"/>
      <c r="L282" s="392"/>
      <c r="M282" s="392"/>
      <c r="N282" s="392"/>
      <c r="O282" s="392"/>
      <c r="P282" s="392"/>
      <c r="Q282" s="392"/>
      <c r="R282" s="392"/>
      <c r="S282" s="392"/>
      <c r="T282" s="392"/>
      <c r="U282" s="392"/>
      <c r="V282" s="392"/>
      <c r="W282" s="392"/>
    </row>
    <row r="283" spans="1:54" ht="15" hidden="1">
      <c r="A283" s="389"/>
      <c r="B283" s="390"/>
      <c r="C283" s="390"/>
      <c r="D283" s="400"/>
      <c r="E283" s="392"/>
      <c r="F283" s="392"/>
      <c r="G283" s="392"/>
      <c r="H283" s="392"/>
      <c r="I283" s="392"/>
      <c r="J283" s="392"/>
      <c r="K283" s="392"/>
      <c r="L283" s="392"/>
      <c r="M283" s="392"/>
      <c r="N283" s="392"/>
      <c r="O283" s="392"/>
      <c r="P283" s="392"/>
      <c r="Q283" s="392"/>
      <c r="R283" s="392"/>
      <c r="S283" s="392"/>
      <c r="T283" s="392"/>
      <c r="U283" s="392"/>
      <c r="V283" s="392"/>
      <c r="W283" s="392"/>
    </row>
    <row r="284" spans="1:54" ht="15" hidden="1">
      <c r="A284" s="389"/>
      <c r="B284" s="390"/>
      <c r="C284" s="390"/>
      <c r="D284" s="400"/>
      <c r="E284" s="392"/>
      <c r="F284" s="392"/>
      <c r="G284" s="392"/>
      <c r="H284" s="392"/>
      <c r="I284" s="392"/>
      <c r="J284" s="392"/>
      <c r="K284" s="392"/>
      <c r="L284" s="392"/>
      <c r="M284" s="392"/>
      <c r="N284" s="392"/>
      <c r="O284" s="392"/>
      <c r="P284" s="392"/>
      <c r="Q284" s="392"/>
      <c r="R284" s="392"/>
      <c r="S284" s="392"/>
      <c r="T284" s="392"/>
      <c r="U284" s="392"/>
      <c r="V284" s="392"/>
      <c r="W284" s="392"/>
    </row>
    <row r="285" spans="1:54" ht="15" hidden="1">
      <c r="A285" s="389"/>
      <c r="B285" s="390"/>
      <c r="C285" s="390"/>
      <c r="D285" s="400"/>
      <c r="E285" s="392"/>
      <c r="F285" s="392"/>
      <c r="G285" s="392"/>
      <c r="H285" s="392"/>
      <c r="I285" s="392"/>
      <c r="J285" s="392"/>
      <c r="K285" s="392"/>
      <c r="L285" s="392"/>
      <c r="M285" s="392"/>
      <c r="N285" s="392"/>
      <c r="O285" s="392"/>
      <c r="P285" s="392"/>
      <c r="Q285" s="392"/>
      <c r="R285" s="392"/>
      <c r="S285" s="392"/>
      <c r="T285" s="392"/>
      <c r="U285" s="392"/>
      <c r="V285" s="392"/>
      <c r="W285" s="392"/>
    </row>
    <row r="286" spans="1:54" ht="15" hidden="1">
      <c r="A286" s="389"/>
      <c r="B286" s="390"/>
      <c r="C286" s="390"/>
      <c r="D286" s="400"/>
      <c r="E286" s="392"/>
      <c r="F286" s="392"/>
      <c r="G286" s="392"/>
      <c r="H286" s="392"/>
      <c r="I286" s="392"/>
      <c r="J286" s="392"/>
      <c r="K286" s="392"/>
      <c r="L286" s="392"/>
      <c r="M286" s="392"/>
      <c r="N286" s="392"/>
      <c r="O286" s="392"/>
      <c r="P286" s="392"/>
      <c r="Q286" s="392"/>
      <c r="R286" s="392"/>
      <c r="S286" s="392"/>
      <c r="T286" s="392"/>
      <c r="U286" s="392"/>
      <c r="V286" s="392"/>
      <c r="W286" s="392"/>
    </row>
    <row r="287" spans="1:54" ht="15" hidden="1">
      <c r="A287" s="389"/>
      <c r="B287" s="390"/>
      <c r="C287" s="390"/>
      <c r="D287" s="400"/>
      <c r="E287" s="392"/>
      <c r="F287" s="392"/>
      <c r="G287" s="392"/>
      <c r="H287" s="392"/>
      <c r="I287" s="392"/>
      <c r="J287" s="392"/>
      <c r="K287" s="392"/>
      <c r="L287" s="392"/>
      <c r="M287" s="392"/>
      <c r="N287" s="392"/>
      <c r="O287" s="392"/>
      <c r="P287" s="392"/>
      <c r="Q287" s="392"/>
      <c r="R287" s="392"/>
      <c r="S287" s="392"/>
      <c r="T287" s="392"/>
      <c r="U287" s="392"/>
      <c r="V287" s="392"/>
      <c r="W287" s="392"/>
    </row>
    <row r="288" spans="1:54" ht="15" hidden="1">
      <c r="A288" s="389"/>
      <c r="B288" s="390"/>
      <c r="C288" s="390"/>
      <c r="D288" s="400"/>
      <c r="E288" s="392"/>
      <c r="F288" s="392"/>
      <c r="G288" s="392"/>
      <c r="H288" s="392"/>
      <c r="I288" s="392"/>
      <c r="J288" s="392"/>
      <c r="K288" s="392"/>
      <c r="L288" s="392"/>
      <c r="M288" s="392"/>
      <c r="N288" s="392"/>
      <c r="O288" s="392"/>
      <c r="P288" s="392"/>
      <c r="Q288" s="392"/>
      <c r="R288" s="392"/>
      <c r="S288" s="392"/>
      <c r="T288" s="392"/>
      <c r="U288" s="392"/>
      <c r="V288" s="392"/>
      <c r="W288" s="392"/>
    </row>
    <row r="289" spans="1:23" ht="15" hidden="1">
      <c r="A289" s="389"/>
      <c r="B289" s="390"/>
      <c r="C289" s="390"/>
      <c r="D289" s="400"/>
      <c r="E289" s="392"/>
      <c r="F289" s="392"/>
      <c r="G289" s="392"/>
      <c r="H289" s="392"/>
      <c r="I289" s="392"/>
      <c r="J289" s="392"/>
      <c r="K289" s="392"/>
      <c r="L289" s="392"/>
      <c r="M289" s="392"/>
      <c r="N289" s="392"/>
      <c r="O289" s="392"/>
      <c r="P289" s="392"/>
      <c r="Q289" s="392"/>
      <c r="R289" s="392"/>
      <c r="S289" s="392"/>
      <c r="T289" s="392"/>
      <c r="U289" s="392"/>
      <c r="V289" s="392"/>
      <c r="W289" s="392"/>
    </row>
    <row r="290" spans="1:23" ht="15" hidden="1">
      <c r="A290" s="389"/>
      <c r="B290" s="390"/>
      <c r="C290" s="390"/>
      <c r="D290" s="400"/>
      <c r="E290" s="392"/>
      <c r="F290" s="392"/>
      <c r="G290" s="392"/>
      <c r="H290" s="392"/>
      <c r="I290" s="392"/>
      <c r="J290" s="392"/>
      <c r="K290" s="392"/>
      <c r="L290" s="392"/>
      <c r="M290" s="392"/>
      <c r="N290" s="392"/>
      <c r="O290" s="392"/>
      <c r="P290" s="392"/>
      <c r="Q290" s="392"/>
      <c r="R290" s="392"/>
      <c r="S290" s="392"/>
      <c r="T290" s="392"/>
      <c r="U290" s="392"/>
      <c r="V290" s="392"/>
      <c r="W290" s="392"/>
    </row>
    <row r="291" spans="1:23" ht="15" hidden="1">
      <c r="A291" s="389"/>
      <c r="B291" s="390"/>
      <c r="C291" s="390"/>
      <c r="D291" s="400"/>
      <c r="E291" s="392"/>
      <c r="F291" s="392"/>
      <c r="G291" s="392"/>
      <c r="H291" s="392"/>
      <c r="I291" s="392"/>
      <c r="J291" s="392"/>
      <c r="K291" s="392"/>
      <c r="L291" s="392"/>
      <c r="M291" s="392"/>
      <c r="N291" s="392"/>
      <c r="O291" s="392"/>
      <c r="P291" s="392"/>
      <c r="Q291" s="392"/>
      <c r="R291" s="392"/>
      <c r="S291" s="392"/>
      <c r="T291" s="392"/>
      <c r="U291" s="392"/>
      <c r="V291" s="392"/>
      <c r="W291" s="392"/>
    </row>
    <row r="292" spans="1:23" ht="15" hidden="1">
      <c r="A292" s="389"/>
      <c r="B292" s="390"/>
      <c r="C292" s="390"/>
      <c r="D292" s="400"/>
      <c r="E292" s="392"/>
      <c r="F292" s="392"/>
      <c r="G292" s="392"/>
      <c r="H292" s="392"/>
      <c r="I292" s="392"/>
      <c r="J292" s="392"/>
      <c r="K292" s="392"/>
      <c r="L292" s="392"/>
      <c r="M292" s="392"/>
      <c r="N292" s="392"/>
      <c r="O292" s="392"/>
      <c r="P292" s="392"/>
      <c r="Q292" s="392"/>
      <c r="R292" s="392"/>
      <c r="S292" s="392"/>
      <c r="T292" s="392"/>
      <c r="U292" s="392"/>
      <c r="V292" s="392"/>
      <c r="W292" s="392"/>
    </row>
    <row r="293" spans="1:23" s="383" customFormat="1" ht="15.75">
      <c r="A293" s="379"/>
      <c r="B293" s="384" t="s">
        <v>713</v>
      </c>
      <c r="C293" s="384"/>
      <c r="D293" s="386" t="s">
        <v>810</v>
      </c>
      <c r="E293" s="382"/>
      <c r="F293" s="382"/>
      <c r="G293" s="382"/>
      <c r="H293" s="382"/>
      <c r="I293" s="382"/>
      <c r="J293" s="382"/>
      <c r="K293" s="382"/>
      <c r="L293" s="382"/>
      <c r="M293" s="382"/>
      <c r="N293" s="382"/>
      <c r="O293" s="382"/>
      <c r="P293" s="382"/>
      <c r="Q293" s="382"/>
      <c r="R293" s="382"/>
      <c r="S293" s="382"/>
      <c r="T293" s="382"/>
      <c r="U293" s="382"/>
      <c r="V293" s="382"/>
      <c r="W293" s="382"/>
    </row>
    <row r="294" spans="1:23" s="383" customFormat="1" ht="15.75">
      <c r="A294" s="379"/>
      <c r="B294" s="380"/>
      <c r="C294" s="380"/>
      <c r="D294" s="386" t="s">
        <v>759</v>
      </c>
      <c r="E294" s="382"/>
      <c r="F294" s="382"/>
      <c r="G294" s="382"/>
      <c r="H294" s="382"/>
      <c r="I294" s="382"/>
      <c r="J294" s="382"/>
      <c r="K294" s="382"/>
      <c r="L294" s="382"/>
      <c r="M294" s="382"/>
      <c r="N294" s="382"/>
      <c r="O294" s="382"/>
      <c r="P294" s="382"/>
      <c r="Q294" s="382"/>
      <c r="R294" s="382"/>
      <c r="S294" s="382"/>
      <c r="T294" s="382"/>
      <c r="U294" s="382"/>
      <c r="V294" s="382"/>
      <c r="W294" s="382"/>
    </row>
    <row r="295" spans="1:23" s="383" customFormat="1" ht="15.75">
      <c r="A295" s="379"/>
      <c r="B295" s="380"/>
      <c r="C295" s="380"/>
      <c r="D295" s="386" t="s">
        <v>760</v>
      </c>
      <c r="E295" s="382"/>
      <c r="F295" s="382"/>
      <c r="G295" s="382"/>
      <c r="H295" s="382"/>
      <c r="I295" s="382"/>
      <c r="J295" s="382"/>
      <c r="K295" s="382"/>
      <c r="L295" s="382"/>
      <c r="M295" s="382"/>
      <c r="N295" s="382"/>
      <c r="O295" s="382"/>
      <c r="P295" s="382"/>
      <c r="Q295" s="382"/>
      <c r="R295" s="382"/>
      <c r="S295" s="382"/>
      <c r="T295" s="382"/>
      <c r="U295" s="382"/>
      <c r="V295" s="382"/>
      <c r="W295" s="382"/>
    </row>
    <row r="296" spans="1:23" s="383" customFormat="1" ht="31.5">
      <c r="A296" s="379"/>
      <c r="B296" s="380"/>
      <c r="C296" s="380"/>
      <c r="D296" s="386" t="s">
        <v>811</v>
      </c>
      <c r="E296" s="382"/>
      <c r="F296" s="382"/>
      <c r="G296" s="382"/>
      <c r="H296" s="382"/>
      <c r="I296" s="382"/>
      <c r="J296" s="382"/>
      <c r="K296" s="382"/>
      <c r="L296" s="382"/>
      <c r="M296" s="382"/>
      <c r="N296" s="382"/>
      <c r="O296" s="382"/>
      <c r="P296" s="382"/>
      <c r="Q296" s="382"/>
      <c r="R296" s="382"/>
      <c r="S296" s="382"/>
      <c r="T296" s="382"/>
      <c r="U296" s="382"/>
      <c r="V296" s="382"/>
      <c r="W296" s="382"/>
    </row>
    <row r="297" spans="1:23">
      <c r="A297" s="389" t="s">
        <v>386</v>
      </c>
      <c r="B297" s="378"/>
      <c r="C297" s="378"/>
      <c r="D297" s="400" t="s">
        <v>52</v>
      </c>
      <c r="E297" s="392"/>
      <c r="F297" s="392"/>
      <c r="G297" s="392"/>
      <c r="H297" s="392"/>
      <c r="I297" s="392"/>
      <c r="J297" s="392"/>
      <c r="K297" s="392"/>
      <c r="L297" s="392"/>
      <c r="M297" s="392"/>
      <c r="N297" s="392"/>
      <c r="O297" s="392"/>
      <c r="P297" s="392"/>
      <c r="Q297" s="392"/>
      <c r="R297" s="392"/>
      <c r="S297" s="392"/>
      <c r="T297" s="392"/>
      <c r="U297" s="392"/>
      <c r="V297" s="392"/>
      <c r="W297" s="392"/>
    </row>
    <row r="298" spans="1:23">
      <c r="A298" s="389" t="s">
        <v>386</v>
      </c>
      <c r="B298" s="378"/>
      <c r="C298" s="378"/>
      <c r="D298" s="400" t="s">
        <v>53</v>
      </c>
      <c r="E298" s="392"/>
      <c r="F298" s="392"/>
      <c r="G298" s="392"/>
      <c r="H298" s="392"/>
      <c r="I298" s="392"/>
      <c r="J298" s="392"/>
      <c r="K298" s="392">
        <v>37733.089999999997</v>
      </c>
      <c r="L298" s="392">
        <v>5476.18</v>
      </c>
      <c r="M298" s="392"/>
      <c r="N298" s="392">
        <v>9799.99</v>
      </c>
      <c r="O298" s="392">
        <v>114586286.23999999</v>
      </c>
      <c r="P298" s="392"/>
      <c r="Q298" s="392"/>
      <c r="R298" s="392"/>
      <c r="S298" s="392"/>
      <c r="T298" s="392"/>
      <c r="U298" s="392"/>
      <c r="V298" s="392"/>
      <c r="W298" s="392"/>
    </row>
    <row r="299" spans="1:23" hidden="1">
      <c r="A299" s="389"/>
      <c r="B299" s="378"/>
      <c r="C299" s="378"/>
      <c r="D299" s="400"/>
      <c r="E299" s="392"/>
      <c r="F299" s="392"/>
      <c r="G299" s="392"/>
      <c r="H299" s="392"/>
      <c r="I299" s="392"/>
      <c r="J299" s="392"/>
      <c r="K299" s="392"/>
      <c r="L299" s="392"/>
      <c r="M299" s="392"/>
      <c r="N299" s="392"/>
      <c r="O299" s="392"/>
      <c r="P299" s="392"/>
      <c r="Q299" s="392"/>
      <c r="R299" s="392"/>
      <c r="S299" s="392"/>
      <c r="T299" s="392"/>
      <c r="U299" s="392"/>
      <c r="V299" s="392"/>
      <c r="W299" s="392"/>
    </row>
    <row r="300" spans="1:23" hidden="1">
      <c r="A300" s="389"/>
      <c r="B300" s="378"/>
      <c r="C300" s="378"/>
      <c r="D300" s="400"/>
      <c r="E300" s="392"/>
      <c r="F300" s="392"/>
      <c r="G300" s="392"/>
      <c r="H300" s="392"/>
      <c r="I300" s="392"/>
      <c r="J300" s="392"/>
      <c r="K300" s="392"/>
      <c r="L300" s="392"/>
      <c r="M300" s="392"/>
      <c r="N300" s="392"/>
      <c r="O300" s="392"/>
      <c r="P300" s="392"/>
      <c r="Q300" s="392"/>
      <c r="R300" s="392"/>
      <c r="S300" s="392"/>
      <c r="T300" s="392"/>
      <c r="U300" s="392"/>
      <c r="V300" s="392"/>
      <c r="W300" s="392"/>
    </row>
    <row r="301" spans="1:23" hidden="1">
      <c r="A301" s="389"/>
      <c r="B301" s="378"/>
      <c r="C301" s="378"/>
      <c r="D301" s="400"/>
      <c r="E301" s="392"/>
      <c r="F301" s="392"/>
      <c r="G301" s="392"/>
      <c r="H301" s="392"/>
      <c r="I301" s="392"/>
      <c r="J301" s="392"/>
      <c r="K301" s="392"/>
      <c r="L301" s="392"/>
      <c r="M301" s="392"/>
      <c r="N301" s="392"/>
      <c r="O301" s="392"/>
      <c r="P301" s="392"/>
      <c r="Q301" s="392"/>
      <c r="R301" s="392"/>
      <c r="S301" s="392"/>
      <c r="T301" s="392"/>
      <c r="U301" s="392"/>
      <c r="V301" s="392"/>
      <c r="W301" s="392"/>
    </row>
    <row r="302" spans="1:23" hidden="1">
      <c r="A302" s="389"/>
      <c r="B302" s="378"/>
      <c r="C302" s="378"/>
      <c r="D302" s="400"/>
      <c r="E302" s="392"/>
      <c r="F302" s="392"/>
      <c r="G302" s="392"/>
      <c r="H302" s="392"/>
      <c r="I302" s="392"/>
      <c r="J302" s="392"/>
      <c r="K302" s="392"/>
      <c r="L302" s="392"/>
      <c r="M302" s="392"/>
      <c r="N302" s="392"/>
      <c r="O302" s="392"/>
      <c r="P302" s="392"/>
      <c r="Q302" s="392"/>
      <c r="R302" s="392"/>
      <c r="S302" s="392"/>
      <c r="T302" s="392"/>
      <c r="U302" s="392"/>
      <c r="V302" s="392"/>
      <c r="W302" s="392"/>
    </row>
    <row r="303" spans="1:23" hidden="1">
      <c r="A303" s="389"/>
      <c r="B303" s="378"/>
      <c r="C303" s="378"/>
      <c r="D303" s="400"/>
      <c r="E303" s="392"/>
      <c r="F303" s="392"/>
      <c r="G303" s="392"/>
      <c r="H303" s="392"/>
      <c r="I303" s="392"/>
      <c r="J303" s="392"/>
      <c r="K303" s="392"/>
      <c r="L303" s="392"/>
      <c r="M303" s="392"/>
      <c r="N303" s="392"/>
      <c r="O303" s="392"/>
      <c r="P303" s="392"/>
      <c r="Q303" s="392"/>
      <c r="R303" s="392"/>
      <c r="S303" s="392"/>
      <c r="T303" s="392"/>
      <c r="U303" s="392"/>
      <c r="V303" s="392"/>
      <c r="W303" s="392"/>
    </row>
    <row r="304" spans="1:23" hidden="1">
      <c r="A304" s="389"/>
      <c r="B304" s="378"/>
      <c r="C304" s="378"/>
      <c r="D304" s="400"/>
      <c r="E304" s="392"/>
      <c r="F304" s="392"/>
      <c r="G304" s="392"/>
      <c r="H304" s="392"/>
      <c r="I304" s="392"/>
      <c r="J304" s="392"/>
      <c r="K304" s="392"/>
      <c r="L304" s="392"/>
      <c r="M304" s="392"/>
      <c r="N304" s="392"/>
      <c r="O304" s="392"/>
      <c r="P304" s="392"/>
      <c r="Q304" s="392"/>
      <c r="R304" s="392"/>
      <c r="S304" s="392"/>
      <c r="T304" s="392"/>
      <c r="U304" s="392"/>
      <c r="V304" s="392"/>
      <c r="W304" s="392"/>
    </row>
    <row r="305" spans="1:23" s="383" customFormat="1" ht="15.75">
      <c r="A305" s="379"/>
      <c r="B305" s="384" t="s">
        <v>714</v>
      </c>
      <c r="C305" s="384"/>
      <c r="D305" s="401" t="s">
        <v>625</v>
      </c>
      <c r="E305" s="382"/>
      <c r="F305" s="382"/>
      <c r="G305" s="382"/>
      <c r="H305" s="382"/>
      <c r="I305" s="382"/>
      <c r="J305" s="382"/>
      <c r="K305" s="382"/>
      <c r="L305" s="382"/>
      <c r="M305" s="382"/>
      <c r="N305" s="382"/>
      <c r="O305" s="382"/>
      <c r="P305" s="382"/>
      <c r="Q305" s="382"/>
      <c r="R305" s="382"/>
      <c r="S305" s="382"/>
      <c r="T305" s="382"/>
      <c r="U305" s="382"/>
      <c r="V305" s="382"/>
      <c r="W305" s="382"/>
    </row>
    <row r="306" spans="1:23" ht="57">
      <c r="A306" s="389" t="s">
        <v>387</v>
      </c>
      <c r="B306" s="402"/>
      <c r="C306" s="402"/>
      <c r="D306" s="396" t="s">
        <v>54</v>
      </c>
      <c r="E306" s="394">
        <v>131</v>
      </c>
      <c r="F306" s="392"/>
      <c r="G306" s="392"/>
      <c r="H306" s="392"/>
      <c r="I306" s="392"/>
      <c r="J306" s="392"/>
      <c r="K306" s="392"/>
      <c r="L306" s="392"/>
      <c r="M306" s="392"/>
      <c r="N306" s="392">
        <v>131</v>
      </c>
      <c r="O306" s="392">
        <v>1200</v>
      </c>
      <c r="P306" s="392"/>
      <c r="Q306" s="392"/>
      <c r="R306" s="392"/>
      <c r="S306" s="392"/>
      <c r="T306" s="392"/>
      <c r="U306" s="392"/>
      <c r="V306" s="392"/>
      <c r="W306" s="392"/>
    </row>
    <row r="307" spans="1:23" ht="42.75">
      <c r="A307" s="389" t="s">
        <v>387</v>
      </c>
      <c r="B307" s="402"/>
      <c r="C307" s="402"/>
      <c r="D307" s="396" t="s">
        <v>56</v>
      </c>
      <c r="E307" s="394">
        <v>7397</v>
      </c>
      <c r="F307" s="392"/>
      <c r="G307" s="392"/>
      <c r="H307" s="392"/>
      <c r="I307" s="392"/>
      <c r="J307" s="392"/>
      <c r="K307" s="392"/>
      <c r="L307" s="392"/>
      <c r="M307" s="392">
        <v>310</v>
      </c>
      <c r="N307" s="392">
        <v>7087</v>
      </c>
      <c r="O307" s="392">
        <v>700000</v>
      </c>
      <c r="P307" s="392"/>
      <c r="Q307" s="392"/>
      <c r="R307" s="392"/>
      <c r="S307" s="392"/>
      <c r="T307" s="392"/>
      <c r="U307" s="392"/>
      <c r="V307" s="392"/>
      <c r="W307" s="392"/>
    </row>
    <row r="308" spans="1:23" ht="57">
      <c r="A308" s="389" t="s">
        <v>387</v>
      </c>
      <c r="B308" s="402"/>
      <c r="C308" s="402"/>
      <c r="D308" s="396" t="s">
        <v>57</v>
      </c>
      <c r="E308" s="394">
        <v>87</v>
      </c>
      <c r="F308" s="392"/>
      <c r="G308" s="392"/>
      <c r="H308" s="392"/>
      <c r="I308" s="392"/>
      <c r="J308" s="392"/>
      <c r="K308" s="392"/>
      <c r="L308" s="392"/>
      <c r="M308" s="392"/>
      <c r="N308" s="392">
        <v>87</v>
      </c>
      <c r="O308" s="392">
        <v>2470</v>
      </c>
      <c r="P308" s="392"/>
      <c r="Q308" s="392"/>
      <c r="R308" s="392"/>
      <c r="S308" s="392"/>
      <c r="T308" s="392"/>
      <c r="U308" s="392"/>
      <c r="V308" s="392"/>
      <c r="W308" s="392"/>
    </row>
    <row r="309" spans="1:23" ht="26.25" customHeight="1">
      <c r="A309" s="389" t="s">
        <v>387</v>
      </c>
      <c r="B309" s="402"/>
      <c r="C309" s="402"/>
      <c r="D309" s="396" t="s">
        <v>58</v>
      </c>
      <c r="E309" s="394">
        <v>54305</v>
      </c>
      <c r="F309" s="392">
        <v>34840</v>
      </c>
      <c r="G309" s="392"/>
      <c r="H309" s="392"/>
      <c r="I309" s="392"/>
      <c r="J309" s="392"/>
      <c r="K309" s="392">
        <v>5071</v>
      </c>
      <c r="L309" s="392">
        <v>34840</v>
      </c>
      <c r="M309" s="392">
        <v>2707</v>
      </c>
      <c r="N309" s="392">
        <v>11687</v>
      </c>
      <c r="O309" s="392">
        <v>80500</v>
      </c>
      <c r="P309" s="392"/>
      <c r="Q309" s="392"/>
      <c r="R309" s="392" t="s">
        <v>55</v>
      </c>
      <c r="S309" s="392"/>
      <c r="T309" s="392"/>
      <c r="U309" s="392"/>
      <c r="V309" s="392"/>
      <c r="W309" s="392"/>
    </row>
    <row r="310" spans="1:23" ht="36.75" customHeight="1">
      <c r="A310" s="389" t="s">
        <v>387</v>
      </c>
      <c r="B310" s="402"/>
      <c r="C310" s="402"/>
      <c r="D310" s="396" t="s">
        <v>59</v>
      </c>
      <c r="E310" s="392">
        <v>402</v>
      </c>
      <c r="F310" s="392"/>
      <c r="G310" s="392"/>
      <c r="H310" s="392"/>
      <c r="I310" s="392"/>
      <c r="J310" s="392"/>
      <c r="K310" s="392"/>
      <c r="L310" s="392"/>
      <c r="M310" s="392"/>
      <c r="N310" s="392">
        <v>402</v>
      </c>
      <c r="O310" s="392">
        <v>300</v>
      </c>
      <c r="P310" s="392"/>
      <c r="Q310" s="392"/>
      <c r="R310" s="392" t="s">
        <v>55</v>
      </c>
      <c r="S310" s="392"/>
      <c r="T310" s="392"/>
      <c r="U310" s="392"/>
      <c r="V310" s="392"/>
      <c r="W310" s="392"/>
    </row>
    <row r="311" spans="1:23" ht="25.5" customHeight="1">
      <c r="A311" s="389" t="s">
        <v>387</v>
      </c>
      <c r="B311" s="402"/>
      <c r="C311" s="402"/>
      <c r="D311" s="396" t="s">
        <v>60</v>
      </c>
      <c r="E311" s="392">
        <v>7105</v>
      </c>
      <c r="F311" s="392"/>
      <c r="G311" s="392"/>
      <c r="H311" s="392"/>
      <c r="I311" s="392"/>
      <c r="J311" s="392"/>
      <c r="K311" s="392">
        <v>53569</v>
      </c>
      <c r="L311" s="392">
        <v>135305</v>
      </c>
      <c r="M311" s="392">
        <v>27755</v>
      </c>
      <c r="N311" s="392">
        <v>13204</v>
      </c>
      <c r="O311" s="398">
        <v>315040</v>
      </c>
      <c r="P311" s="392"/>
      <c r="Q311" s="392"/>
      <c r="R311" s="392"/>
      <c r="S311" s="392"/>
      <c r="T311" s="392"/>
      <c r="U311" s="392"/>
      <c r="V311" s="392"/>
      <c r="W311" s="392"/>
    </row>
    <row r="312" spans="1:23" ht="15">
      <c r="A312" s="389" t="s">
        <v>387</v>
      </c>
      <c r="B312" s="402"/>
      <c r="C312" s="402"/>
      <c r="D312" s="396" t="s">
        <v>61</v>
      </c>
      <c r="E312" s="394">
        <v>11165</v>
      </c>
      <c r="F312" s="392">
        <v>6333</v>
      </c>
      <c r="G312" s="392"/>
      <c r="H312" s="392"/>
      <c r="I312" s="392"/>
      <c r="J312" s="392"/>
      <c r="K312" s="397">
        <v>2666</v>
      </c>
      <c r="L312" s="397">
        <v>6333</v>
      </c>
      <c r="M312" s="397">
        <v>399</v>
      </c>
      <c r="N312" s="394">
        <v>1767</v>
      </c>
      <c r="O312" s="392">
        <v>13854</v>
      </c>
      <c r="P312" s="392"/>
      <c r="Q312" s="392">
        <v>2010</v>
      </c>
      <c r="R312" s="392"/>
      <c r="S312" s="392"/>
      <c r="T312" s="392"/>
      <c r="U312" s="392"/>
      <c r="V312" s="392"/>
      <c r="W312" s="392"/>
    </row>
    <row r="313" spans="1:23" ht="15">
      <c r="A313" s="389" t="s">
        <v>393</v>
      </c>
      <c r="B313" s="402"/>
      <c r="C313" s="402"/>
      <c r="D313" s="396" t="s">
        <v>62</v>
      </c>
      <c r="E313" s="392"/>
      <c r="F313" s="392"/>
      <c r="G313" s="392"/>
      <c r="H313" s="392"/>
      <c r="I313" s="392"/>
      <c r="J313" s="392"/>
      <c r="K313" s="392">
        <v>0</v>
      </c>
      <c r="L313" s="392">
        <v>0</v>
      </c>
      <c r="M313" s="392">
        <v>11</v>
      </c>
      <c r="N313" s="392">
        <v>2631</v>
      </c>
      <c r="O313" s="392">
        <v>14642</v>
      </c>
      <c r="P313" s="392"/>
      <c r="Q313" s="392"/>
      <c r="R313" s="392"/>
      <c r="S313" s="392"/>
      <c r="T313" s="392"/>
      <c r="U313" s="392"/>
      <c r="V313" s="392"/>
      <c r="W313" s="392"/>
    </row>
    <row r="314" spans="1:23" ht="28.5">
      <c r="A314" s="389" t="s">
        <v>393</v>
      </c>
      <c r="B314" s="402"/>
      <c r="C314" s="402"/>
      <c r="D314" s="396" t="s">
        <v>63</v>
      </c>
      <c r="E314" s="392"/>
      <c r="F314" s="392"/>
      <c r="G314" s="392"/>
      <c r="H314" s="392"/>
      <c r="I314" s="392"/>
      <c r="J314" s="392"/>
      <c r="K314" s="392">
        <v>0</v>
      </c>
      <c r="L314" s="392">
        <v>0</v>
      </c>
      <c r="M314" s="392">
        <v>0</v>
      </c>
      <c r="N314" s="392">
        <v>5441</v>
      </c>
      <c r="O314" s="392"/>
      <c r="P314" s="392"/>
      <c r="Q314" s="392"/>
      <c r="R314" s="392"/>
      <c r="S314" s="392"/>
      <c r="T314" s="392"/>
      <c r="U314" s="392"/>
      <c r="V314" s="392"/>
      <c r="W314" s="392"/>
    </row>
    <row r="315" spans="1:23" ht="28.5">
      <c r="A315" s="389" t="s">
        <v>393</v>
      </c>
      <c r="B315" s="402"/>
      <c r="C315" s="402"/>
      <c r="D315" s="396" t="s">
        <v>64</v>
      </c>
      <c r="E315" s="392"/>
      <c r="F315" s="392"/>
      <c r="G315" s="392"/>
      <c r="H315" s="392"/>
      <c r="I315" s="392"/>
      <c r="J315" s="392"/>
      <c r="K315" s="392">
        <v>0</v>
      </c>
      <c r="L315" s="392">
        <v>0</v>
      </c>
      <c r="M315" s="392">
        <v>0</v>
      </c>
      <c r="N315" s="392">
        <v>148</v>
      </c>
      <c r="O315" s="392">
        <v>3469</v>
      </c>
      <c r="P315" s="392"/>
      <c r="Q315" s="392"/>
      <c r="R315" s="392"/>
      <c r="S315" s="392"/>
      <c r="T315" s="392"/>
      <c r="U315" s="392"/>
      <c r="V315" s="392"/>
      <c r="W315" s="392"/>
    </row>
    <row r="316" spans="1:23" ht="28.5">
      <c r="A316" s="389" t="s">
        <v>393</v>
      </c>
      <c r="B316" s="402"/>
      <c r="C316" s="402"/>
      <c r="D316" s="396" t="s">
        <v>65</v>
      </c>
      <c r="E316" s="392"/>
      <c r="F316" s="392"/>
      <c r="G316" s="392"/>
      <c r="H316" s="392"/>
      <c r="I316" s="392"/>
      <c r="J316" s="392"/>
      <c r="K316" s="392">
        <v>0</v>
      </c>
      <c r="L316" s="392">
        <v>0</v>
      </c>
      <c r="M316" s="392">
        <v>0</v>
      </c>
      <c r="N316" s="392">
        <v>1801</v>
      </c>
      <c r="O316" s="392">
        <v>16617</v>
      </c>
      <c r="P316" s="392"/>
      <c r="Q316" s="392"/>
      <c r="R316" s="392"/>
      <c r="S316" s="392"/>
      <c r="T316" s="392"/>
      <c r="U316" s="392" t="s">
        <v>13</v>
      </c>
      <c r="V316" s="392" t="s">
        <v>14</v>
      </c>
      <c r="W316" s="392"/>
    </row>
    <row r="317" spans="1:23" ht="42.75">
      <c r="A317" s="389" t="s">
        <v>393</v>
      </c>
      <c r="B317" s="402"/>
      <c r="C317" s="402"/>
      <c r="D317" s="396" t="s">
        <v>66</v>
      </c>
      <c r="E317" s="392"/>
      <c r="F317" s="392"/>
      <c r="G317" s="392"/>
      <c r="H317" s="392"/>
      <c r="I317" s="392"/>
      <c r="J317" s="392"/>
      <c r="K317" s="392">
        <v>0</v>
      </c>
      <c r="L317" s="392">
        <v>0</v>
      </c>
      <c r="M317" s="392">
        <v>0</v>
      </c>
      <c r="N317" s="392">
        <v>588</v>
      </c>
      <c r="O317" s="392">
        <v>12366</v>
      </c>
      <c r="P317" s="392"/>
      <c r="Q317" s="392"/>
      <c r="R317" s="392"/>
      <c r="S317" s="392"/>
      <c r="T317" s="392"/>
      <c r="U317" s="392" t="s">
        <v>13</v>
      </c>
      <c r="V317" s="392" t="s">
        <v>431</v>
      </c>
      <c r="W317" s="392"/>
    </row>
    <row r="318" spans="1:23" ht="28.5">
      <c r="A318" s="389" t="s">
        <v>393</v>
      </c>
      <c r="B318" s="402"/>
      <c r="C318" s="402"/>
      <c r="D318" s="396" t="s">
        <v>67</v>
      </c>
      <c r="E318" s="392"/>
      <c r="F318" s="392"/>
      <c r="G318" s="392"/>
      <c r="H318" s="392"/>
      <c r="I318" s="392"/>
      <c r="J318" s="392"/>
      <c r="K318" s="392">
        <v>0</v>
      </c>
      <c r="L318" s="392">
        <v>0</v>
      </c>
      <c r="M318" s="392">
        <v>0</v>
      </c>
      <c r="N318" s="392">
        <v>838</v>
      </c>
      <c r="O318" s="392">
        <v>22800</v>
      </c>
      <c r="P318" s="392"/>
      <c r="Q318" s="392"/>
      <c r="R318" s="392"/>
      <c r="S318" s="392"/>
      <c r="T318" s="392"/>
      <c r="U318" s="392" t="s">
        <v>668</v>
      </c>
      <c r="V318" s="392">
        <v>2</v>
      </c>
      <c r="W318" s="392"/>
    </row>
    <row r="319" spans="1:23" ht="57">
      <c r="A319" s="389" t="s">
        <v>393</v>
      </c>
      <c r="B319" s="402"/>
      <c r="C319" s="402"/>
      <c r="D319" s="396" t="s">
        <v>68</v>
      </c>
      <c r="E319" s="392"/>
      <c r="F319" s="392"/>
      <c r="G319" s="392"/>
      <c r="H319" s="392"/>
      <c r="I319" s="392"/>
      <c r="J319" s="392"/>
      <c r="K319" s="392">
        <v>0</v>
      </c>
      <c r="L319" s="392">
        <v>0</v>
      </c>
      <c r="M319" s="392">
        <v>0</v>
      </c>
      <c r="N319" s="392">
        <v>219</v>
      </c>
      <c r="O319" s="392">
        <v>9672</v>
      </c>
      <c r="P319" s="392"/>
      <c r="Q319" s="392"/>
      <c r="R319" s="392"/>
      <c r="S319" s="392"/>
      <c r="T319" s="392"/>
      <c r="U319" s="392" t="s">
        <v>13</v>
      </c>
      <c r="V319" s="392" t="s">
        <v>14</v>
      </c>
      <c r="W319" s="392"/>
    </row>
    <row r="320" spans="1:23" ht="57">
      <c r="A320" s="389" t="s">
        <v>393</v>
      </c>
      <c r="B320" s="402"/>
      <c r="C320" s="402"/>
      <c r="D320" s="396" t="s">
        <v>69</v>
      </c>
      <c r="E320" s="392"/>
      <c r="F320" s="392"/>
      <c r="G320" s="392"/>
      <c r="H320" s="392"/>
      <c r="I320" s="392"/>
      <c r="J320" s="392"/>
      <c r="K320" s="392">
        <v>0</v>
      </c>
      <c r="L320" s="392">
        <v>0</v>
      </c>
      <c r="M320" s="392">
        <v>0</v>
      </c>
      <c r="N320" s="392">
        <v>204</v>
      </c>
      <c r="O320" s="392">
        <v>6689</v>
      </c>
      <c r="P320" s="392"/>
      <c r="Q320" s="392"/>
      <c r="R320" s="392"/>
      <c r="S320" s="392"/>
      <c r="T320" s="392"/>
      <c r="U320" s="392" t="s">
        <v>13</v>
      </c>
      <c r="V320" s="392" t="s">
        <v>14</v>
      </c>
      <c r="W320" s="392"/>
    </row>
    <row r="321" spans="1:23" ht="57">
      <c r="A321" s="389" t="s">
        <v>393</v>
      </c>
      <c r="B321" s="402"/>
      <c r="C321" s="402"/>
      <c r="D321" s="396" t="s">
        <v>70</v>
      </c>
      <c r="E321" s="392"/>
      <c r="F321" s="392"/>
      <c r="G321" s="392"/>
      <c r="H321" s="392"/>
      <c r="I321" s="392"/>
      <c r="J321" s="392"/>
      <c r="K321" s="392">
        <v>0</v>
      </c>
      <c r="L321" s="392">
        <v>0</v>
      </c>
      <c r="M321" s="392">
        <v>0</v>
      </c>
      <c r="N321" s="392">
        <v>80</v>
      </c>
      <c r="O321" s="392">
        <v>3106</v>
      </c>
      <c r="P321" s="392"/>
      <c r="Q321" s="392"/>
      <c r="R321" s="392"/>
      <c r="S321" s="392"/>
      <c r="T321" s="392"/>
      <c r="U321" s="392" t="s">
        <v>668</v>
      </c>
      <c r="V321" s="392">
        <v>2</v>
      </c>
      <c r="W321" s="392"/>
    </row>
    <row r="322" spans="1:23" ht="57">
      <c r="A322" s="389" t="s">
        <v>393</v>
      </c>
      <c r="B322" s="402"/>
      <c r="C322" s="402"/>
      <c r="D322" s="396" t="s">
        <v>71</v>
      </c>
      <c r="E322" s="392"/>
      <c r="F322" s="392"/>
      <c r="G322" s="392"/>
      <c r="H322" s="392"/>
      <c r="I322" s="392"/>
      <c r="J322" s="392"/>
      <c r="K322" s="392">
        <v>0</v>
      </c>
      <c r="L322" s="392">
        <v>0</v>
      </c>
      <c r="M322" s="392">
        <v>0</v>
      </c>
      <c r="N322" s="392">
        <v>204</v>
      </c>
      <c r="O322" s="392">
        <v>5585</v>
      </c>
      <c r="P322" s="392"/>
      <c r="Q322" s="392"/>
      <c r="R322" s="392"/>
      <c r="S322" s="392"/>
      <c r="T322" s="392"/>
      <c r="U322" s="392" t="s">
        <v>13</v>
      </c>
      <c r="V322" s="392" t="s">
        <v>431</v>
      </c>
      <c r="W322" s="392"/>
    </row>
    <row r="323" spans="1:23" ht="42.75">
      <c r="A323" s="389" t="s">
        <v>393</v>
      </c>
      <c r="B323" s="402"/>
      <c r="C323" s="402"/>
      <c r="D323" s="396" t="s">
        <v>72</v>
      </c>
      <c r="E323" s="392"/>
      <c r="F323" s="392"/>
      <c r="G323" s="392"/>
      <c r="H323" s="392"/>
      <c r="I323" s="392"/>
      <c r="J323" s="392"/>
      <c r="K323" s="392">
        <v>0</v>
      </c>
      <c r="L323" s="392">
        <v>0</v>
      </c>
      <c r="M323" s="392">
        <v>0</v>
      </c>
      <c r="N323" s="392">
        <v>204</v>
      </c>
      <c r="O323" s="392">
        <v>6469</v>
      </c>
      <c r="P323" s="392"/>
      <c r="Q323" s="392"/>
      <c r="R323" s="392"/>
      <c r="S323" s="392"/>
      <c r="T323" s="392"/>
      <c r="U323" s="392" t="s">
        <v>13</v>
      </c>
      <c r="V323" s="392" t="s">
        <v>14</v>
      </c>
      <c r="W323" s="392"/>
    </row>
    <row r="324" spans="1:23" ht="42.75">
      <c r="A324" s="389" t="s">
        <v>393</v>
      </c>
      <c r="B324" s="402"/>
      <c r="C324" s="402"/>
      <c r="D324" s="396" t="s">
        <v>73</v>
      </c>
      <c r="E324" s="392"/>
      <c r="F324" s="392"/>
      <c r="G324" s="392"/>
      <c r="H324" s="392"/>
      <c r="I324" s="392"/>
      <c r="J324" s="392"/>
      <c r="K324" s="392">
        <v>0</v>
      </c>
      <c r="L324" s="392">
        <v>0</v>
      </c>
      <c r="M324" s="392">
        <v>0</v>
      </c>
      <c r="N324" s="392">
        <v>109</v>
      </c>
      <c r="O324" s="392">
        <v>2007</v>
      </c>
      <c r="P324" s="392"/>
      <c r="Q324" s="392"/>
      <c r="R324" s="392"/>
      <c r="S324" s="392"/>
      <c r="T324" s="392"/>
      <c r="U324" s="392" t="s">
        <v>13</v>
      </c>
      <c r="V324" s="392" t="s">
        <v>431</v>
      </c>
      <c r="W324" s="392"/>
    </row>
    <row r="325" spans="1:23" ht="42.75">
      <c r="A325" s="389" t="s">
        <v>393</v>
      </c>
      <c r="B325" s="402"/>
      <c r="C325" s="402"/>
      <c r="D325" s="396" t="s">
        <v>74</v>
      </c>
      <c r="E325" s="392"/>
      <c r="F325" s="392"/>
      <c r="G325" s="392"/>
      <c r="H325" s="392"/>
      <c r="I325" s="392"/>
      <c r="J325" s="392"/>
      <c r="K325" s="392">
        <v>0</v>
      </c>
      <c r="L325" s="392">
        <v>0</v>
      </c>
      <c r="M325" s="392">
        <v>0</v>
      </c>
      <c r="N325" s="392">
        <v>159</v>
      </c>
      <c r="O325" s="392">
        <v>5770</v>
      </c>
      <c r="P325" s="392"/>
      <c r="Q325" s="392"/>
      <c r="R325" s="392"/>
      <c r="S325" s="392"/>
      <c r="T325" s="392"/>
      <c r="U325" s="392" t="s">
        <v>13</v>
      </c>
      <c r="V325" s="392" t="s">
        <v>431</v>
      </c>
      <c r="W325" s="392"/>
    </row>
    <row r="326" spans="1:23" ht="28.5">
      <c r="A326" s="389" t="s">
        <v>393</v>
      </c>
      <c r="B326" s="402"/>
      <c r="C326" s="402"/>
      <c r="D326" s="396" t="s">
        <v>75</v>
      </c>
      <c r="E326" s="392"/>
      <c r="F326" s="392"/>
      <c r="G326" s="392"/>
      <c r="H326" s="392"/>
      <c r="I326" s="392"/>
      <c r="J326" s="392"/>
      <c r="K326" s="392">
        <v>0</v>
      </c>
      <c r="L326" s="392">
        <v>0</v>
      </c>
      <c r="M326" s="392">
        <v>0</v>
      </c>
      <c r="N326" s="392">
        <v>1908</v>
      </c>
      <c r="O326" s="392"/>
      <c r="P326" s="392"/>
      <c r="Q326" s="392"/>
      <c r="R326" s="392"/>
      <c r="S326" s="392"/>
      <c r="T326" s="392"/>
      <c r="U326" s="392" t="s">
        <v>76</v>
      </c>
      <c r="V326" s="392" t="s">
        <v>77</v>
      </c>
      <c r="W326" s="392"/>
    </row>
    <row r="327" spans="1:23" ht="42.75">
      <c r="A327" s="389" t="s">
        <v>393</v>
      </c>
      <c r="B327" s="402"/>
      <c r="C327" s="402"/>
      <c r="D327" s="396" t="s">
        <v>78</v>
      </c>
      <c r="E327" s="392"/>
      <c r="F327" s="392"/>
      <c r="G327" s="392"/>
      <c r="H327" s="392"/>
      <c r="I327" s="392"/>
      <c r="J327" s="392"/>
      <c r="K327" s="392">
        <v>0</v>
      </c>
      <c r="L327" s="392">
        <v>0</v>
      </c>
      <c r="M327" s="392">
        <v>0</v>
      </c>
      <c r="N327" s="392">
        <v>158</v>
      </c>
      <c r="O327" s="392">
        <v>5449</v>
      </c>
      <c r="P327" s="392"/>
      <c r="Q327" s="392"/>
      <c r="R327" s="392"/>
      <c r="S327" s="392"/>
      <c r="T327" s="392"/>
      <c r="U327" s="392" t="s">
        <v>13</v>
      </c>
      <c r="V327" s="392" t="s">
        <v>431</v>
      </c>
      <c r="W327" s="392"/>
    </row>
    <row r="328" spans="1:23" ht="28.5">
      <c r="A328" s="389" t="s">
        <v>393</v>
      </c>
      <c r="B328" s="402"/>
      <c r="C328" s="402"/>
      <c r="D328" s="396" t="s">
        <v>79</v>
      </c>
      <c r="E328" s="392"/>
      <c r="F328" s="392"/>
      <c r="G328" s="392"/>
      <c r="H328" s="392"/>
      <c r="I328" s="392"/>
      <c r="J328" s="392"/>
      <c r="K328" s="392">
        <v>0</v>
      </c>
      <c r="L328" s="392">
        <v>0</v>
      </c>
      <c r="M328" s="392">
        <v>0</v>
      </c>
      <c r="N328" s="392">
        <v>114</v>
      </c>
      <c r="O328" s="392">
        <v>2177</v>
      </c>
      <c r="P328" s="392"/>
      <c r="Q328" s="392"/>
      <c r="R328" s="392"/>
      <c r="S328" s="392"/>
      <c r="T328" s="392"/>
      <c r="U328" s="392" t="s">
        <v>13</v>
      </c>
      <c r="V328" s="392" t="s">
        <v>431</v>
      </c>
      <c r="W328" s="392"/>
    </row>
    <row r="329" spans="1:23" ht="42.75">
      <c r="A329" s="389" t="s">
        <v>393</v>
      </c>
      <c r="B329" s="402"/>
      <c r="C329" s="402"/>
      <c r="D329" s="396" t="s">
        <v>80</v>
      </c>
      <c r="E329" s="392"/>
      <c r="F329" s="392"/>
      <c r="G329" s="392"/>
      <c r="H329" s="392"/>
      <c r="I329" s="392"/>
      <c r="J329" s="392"/>
      <c r="K329" s="392">
        <v>0</v>
      </c>
      <c r="L329" s="392">
        <v>0</v>
      </c>
      <c r="M329" s="392">
        <v>0</v>
      </c>
      <c r="N329" s="392">
        <v>223</v>
      </c>
      <c r="O329" s="392">
        <v>7603</v>
      </c>
      <c r="P329" s="392"/>
      <c r="Q329" s="392"/>
      <c r="R329" s="392"/>
      <c r="S329" s="392"/>
      <c r="T329" s="392"/>
      <c r="U329" s="392" t="s">
        <v>13</v>
      </c>
      <c r="V329" s="392" t="s">
        <v>431</v>
      </c>
      <c r="W329" s="392"/>
    </row>
    <row r="330" spans="1:23" ht="42.75">
      <c r="A330" s="389" t="s">
        <v>393</v>
      </c>
      <c r="B330" s="402"/>
      <c r="C330" s="402"/>
      <c r="D330" s="396" t="s">
        <v>81</v>
      </c>
      <c r="E330" s="392"/>
      <c r="F330" s="392"/>
      <c r="G330" s="392"/>
      <c r="H330" s="392"/>
      <c r="I330" s="392"/>
      <c r="J330" s="392"/>
      <c r="K330" s="392">
        <v>0</v>
      </c>
      <c r="L330" s="392">
        <v>0</v>
      </c>
      <c r="M330" s="392">
        <v>0</v>
      </c>
      <c r="N330" s="392">
        <v>363</v>
      </c>
      <c r="O330" s="392">
        <v>7672</v>
      </c>
      <c r="P330" s="392"/>
      <c r="Q330" s="392"/>
      <c r="R330" s="392"/>
      <c r="S330" s="392"/>
      <c r="T330" s="392"/>
      <c r="U330" s="392" t="s">
        <v>13</v>
      </c>
      <c r="V330" s="392" t="s">
        <v>431</v>
      </c>
      <c r="W330" s="392"/>
    </row>
    <row r="331" spans="1:23" ht="42.75">
      <c r="A331" s="389" t="s">
        <v>393</v>
      </c>
      <c r="B331" s="402"/>
      <c r="C331" s="402"/>
      <c r="D331" s="396" t="s">
        <v>82</v>
      </c>
      <c r="E331" s="392"/>
      <c r="F331" s="392"/>
      <c r="G331" s="392"/>
      <c r="H331" s="392"/>
      <c r="I331" s="392"/>
      <c r="J331" s="392"/>
      <c r="K331" s="392">
        <v>0</v>
      </c>
      <c r="L331" s="392">
        <v>0</v>
      </c>
      <c r="M331" s="392">
        <v>0</v>
      </c>
      <c r="N331" s="392">
        <v>386</v>
      </c>
      <c r="O331" s="392">
        <v>5873</v>
      </c>
      <c r="P331" s="392"/>
      <c r="Q331" s="392"/>
      <c r="R331" s="392"/>
      <c r="S331" s="392"/>
      <c r="T331" s="392"/>
      <c r="U331" s="392" t="s">
        <v>13</v>
      </c>
      <c r="V331" s="392" t="s">
        <v>431</v>
      </c>
      <c r="W331" s="392"/>
    </row>
    <row r="332" spans="1:23" ht="42.75">
      <c r="A332" s="389" t="s">
        <v>393</v>
      </c>
      <c r="B332" s="402"/>
      <c r="C332" s="402"/>
      <c r="D332" s="396" t="s">
        <v>83</v>
      </c>
      <c r="E332" s="392"/>
      <c r="F332" s="392"/>
      <c r="G332" s="392"/>
      <c r="H332" s="392"/>
      <c r="I332" s="392"/>
      <c r="J332" s="392"/>
      <c r="K332" s="392">
        <v>0</v>
      </c>
      <c r="L332" s="392">
        <v>0</v>
      </c>
      <c r="M332" s="392">
        <v>0</v>
      </c>
      <c r="N332" s="392">
        <v>289</v>
      </c>
      <c r="O332" s="392">
        <v>8255</v>
      </c>
      <c r="P332" s="392"/>
      <c r="Q332" s="392"/>
      <c r="R332" s="392"/>
      <c r="S332" s="392"/>
      <c r="T332" s="392"/>
      <c r="U332" s="392" t="s">
        <v>668</v>
      </c>
      <c r="V332" s="392">
        <v>2</v>
      </c>
      <c r="W332" s="392"/>
    </row>
    <row r="333" spans="1:23" ht="42.75">
      <c r="A333" s="389" t="s">
        <v>393</v>
      </c>
      <c r="B333" s="402"/>
      <c r="C333" s="402"/>
      <c r="D333" s="396" t="s">
        <v>84</v>
      </c>
      <c r="E333" s="392"/>
      <c r="F333" s="392"/>
      <c r="G333" s="392"/>
      <c r="H333" s="392"/>
      <c r="I333" s="392"/>
      <c r="J333" s="392"/>
      <c r="K333" s="392">
        <v>0</v>
      </c>
      <c r="L333" s="392">
        <v>0</v>
      </c>
      <c r="M333" s="392">
        <v>0</v>
      </c>
      <c r="N333" s="392">
        <v>412</v>
      </c>
      <c r="O333" s="392">
        <v>13034</v>
      </c>
      <c r="P333" s="392"/>
      <c r="Q333" s="392"/>
      <c r="R333" s="392"/>
      <c r="S333" s="392"/>
      <c r="T333" s="392"/>
      <c r="U333" s="392" t="s">
        <v>668</v>
      </c>
      <c r="V333" s="392">
        <v>2</v>
      </c>
      <c r="W333" s="392"/>
    </row>
    <row r="334" spans="1:23" ht="42.75">
      <c r="A334" s="389" t="s">
        <v>393</v>
      </c>
      <c r="B334" s="402"/>
      <c r="C334" s="402"/>
      <c r="D334" s="396" t="s">
        <v>85</v>
      </c>
      <c r="E334" s="392"/>
      <c r="F334" s="392"/>
      <c r="G334" s="392"/>
      <c r="H334" s="392"/>
      <c r="I334" s="392"/>
      <c r="J334" s="392"/>
      <c r="K334" s="392">
        <v>0</v>
      </c>
      <c r="L334" s="392">
        <v>0</v>
      </c>
      <c r="M334" s="392">
        <v>0</v>
      </c>
      <c r="N334" s="392">
        <v>218</v>
      </c>
      <c r="O334" s="392">
        <v>5814</v>
      </c>
      <c r="P334" s="392"/>
      <c r="Q334" s="392"/>
      <c r="R334" s="392"/>
      <c r="S334" s="392"/>
      <c r="T334" s="392"/>
      <c r="U334" s="392" t="s">
        <v>13</v>
      </c>
      <c r="V334" s="392" t="s">
        <v>431</v>
      </c>
      <c r="W334" s="392"/>
    </row>
    <row r="335" spans="1:23" ht="42.75">
      <c r="A335" s="389" t="s">
        <v>393</v>
      </c>
      <c r="B335" s="402"/>
      <c r="C335" s="402"/>
      <c r="D335" s="396" t="s">
        <v>86</v>
      </c>
      <c r="E335" s="392"/>
      <c r="F335" s="392"/>
      <c r="G335" s="392"/>
      <c r="H335" s="392"/>
      <c r="I335" s="392"/>
      <c r="J335" s="392"/>
      <c r="K335" s="392">
        <v>0</v>
      </c>
      <c r="L335" s="392">
        <v>0</v>
      </c>
      <c r="M335" s="392">
        <v>0</v>
      </c>
      <c r="N335" s="392">
        <v>209</v>
      </c>
      <c r="O335" s="392">
        <v>8708</v>
      </c>
      <c r="P335" s="392"/>
      <c r="Q335" s="392"/>
      <c r="R335" s="392"/>
      <c r="S335" s="392"/>
      <c r="T335" s="392"/>
      <c r="U335" s="392" t="s">
        <v>13</v>
      </c>
      <c r="V335" s="392" t="s">
        <v>431</v>
      </c>
      <c r="W335" s="392"/>
    </row>
    <row r="336" spans="1:23" ht="42.75">
      <c r="A336" s="389" t="s">
        <v>393</v>
      </c>
      <c r="B336" s="402"/>
      <c r="C336" s="402"/>
      <c r="D336" s="396" t="s">
        <v>87</v>
      </c>
      <c r="E336" s="392"/>
      <c r="F336" s="392"/>
      <c r="G336" s="392"/>
      <c r="H336" s="392"/>
      <c r="I336" s="392"/>
      <c r="J336" s="392"/>
      <c r="K336" s="392">
        <v>0</v>
      </c>
      <c r="L336" s="392">
        <v>0</v>
      </c>
      <c r="M336" s="392">
        <v>0</v>
      </c>
      <c r="N336" s="392">
        <v>148</v>
      </c>
      <c r="O336" s="392">
        <v>3666</v>
      </c>
      <c r="P336" s="392"/>
      <c r="Q336" s="392"/>
      <c r="R336" s="392"/>
      <c r="S336" s="392"/>
      <c r="T336" s="392"/>
      <c r="U336" s="392" t="s">
        <v>13</v>
      </c>
      <c r="V336" s="392" t="s">
        <v>431</v>
      </c>
      <c r="W336" s="392"/>
    </row>
    <row r="337" spans="1:23" ht="42.75">
      <c r="A337" s="389" t="s">
        <v>393</v>
      </c>
      <c r="B337" s="402"/>
      <c r="C337" s="402"/>
      <c r="D337" s="396" t="s">
        <v>88</v>
      </c>
      <c r="E337" s="392"/>
      <c r="F337" s="392"/>
      <c r="G337" s="392"/>
      <c r="H337" s="392"/>
      <c r="I337" s="392"/>
      <c r="J337" s="392"/>
      <c r="K337" s="392">
        <v>0</v>
      </c>
      <c r="L337" s="392">
        <v>0</v>
      </c>
      <c r="M337" s="392">
        <v>0</v>
      </c>
      <c r="N337" s="392">
        <v>192</v>
      </c>
      <c r="O337" s="392">
        <v>4659</v>
      </c>
      <c r="P337" s="392"/>
      <c r="Q337" s="392"/>
      <c r="R337" s="392"/>
      <c r="S337" s="392"/>
      <c r="T337" s="392"/>
      <c r="U337" s="392" t="s">
        <v>13</v>
      </c>
      <c r="V337" s="392" t="s">
        <v>431</v>
      </c>
      <c r="W337" s="392"/>
    </row>
    <row r="338" spans="1:23" ht="42.75">
      <c r="A338" s="389" t="s">
        <v>393</v>
      </c>
      <c r="B338" s="402"/>
      <c r="C338" s="402"/>
      <c r="D338" s="396" t="s">
        <v>89</v>
      </c>
      <c r="E338" s="392"/>
      <c r="F338" s="392"/>
      <c r="G338" s="392"/>
      <c r="H338" s="392"/>
      <c r="I338" s="392"/>
      <c r="J338" s="392"/>
      <c r="K338" s="392">
        <v>0</v>
      </c>
      <c r="L338" s="392">
        <v>0</v>
      </c>
      <c r="M338" s="392">
        <v>0</v>
      </c>
      <c r="N338" s="392">
        <v>128</v>
      </c>
      <c r="O338" s="392">
        <v>2797</v>
      </c>
      <c r="P338" s="392"/>
      <c r="Q338" s="392"/>
      <c r="R338" s="392"/>
      <c r="S338" s="392"/>
      <c r="T338" s="392"/>
      <c r="U338" s="392" t="s">
        <v>13</v>
      </c>
      <c r="V338" s="392" t="s">
        <v>431</v>
      </c>
      <c r="W338" s="392"/>
    </row>
    <row r="339" spans="1:23" ht="42.75">
      <c r="A339" s="389" t="s">
        <v>393</v>
      </c>
      <c r="B339" s="402"/>
      <c r="C339" s="402"/>
      <c r="D339" s="396" t="s">
        <v>90</v>
      </c>
      <c r="E339" s="392"/>
      <c r="F339" s="392"/>
      <c r="G339" s="392"/>
      <c r="H339" s="392"/>
      <c r="I339" s="392"/>
      <c r="J339" s="392"/>
      <c r="K339" s="392">
        <v>0</v>
      </c>
      <c r="L339" s="392">
        <v>0</v>
      </c>
      <c r="M339" s="392">
        <v>0</v>
      </c>
      <c r="N339" s="392">
        <v>269</v>
      </c>
      <c r="O339" s="392">
        <v>6273</v>
      </c>
      <c r="P339" s="392"/>
      <c r="Q339" s="392"/>
      <c r="R339" s="392"/>
      <c r="S339" s="392"/>
      <c r="T339" s="392"/>
      <c r="U339" s="392" t="s">
        <v>13</v>
      </c>
      <c r="V339" s="392" t="s">
        <v>431</v>
      </c>
      <c r="W339" s="392"/>
    </row>
    <row r="340" spans="1:23" ht="42.75">
      <c r="A340" s="389" t="s">
        <v>393</v>
      </c>
      <c r="B340" s="402"/>
      <c r="C340" s="402"/>
      <c r="D340" s="396" t="s">
        <v>91</v>
      </c>
      <c r="E340" s="392"/>
      <c r="F340" s="392"/>
      <c r="G340" s="392"/>
      <c r="H340" s="392"/>
      <c r="I340" s="392"/>
      <c r="J340" s="392"/>
      <c r="K340" s="392">
        <v>0</v>
      </c>
      <c r="L340" s="392">
        <v>0</v>
      </c>
      <c r="M340" s="392">
        <v>0</v>
      </c>
      <c r="N340" s="392">
        <v>130</v>
      </c>
      <c r="O340" s="392">
        <v>3718</v>
      </c>
      <c r="P340" s="392"/>
      <c r="Q340" s="392"/>
      <c r="R340" s="392"/>
      <c r="S340" s="392"/>
      <c r="T340" s="392"/>
      <c r="U340" s="392" t="s">
        <v>13</v>
      </c>
      <c r="V340" s="392" t="s">
        <v>431</v>
      </c>
      <c r="W340" s="392"/>
    </row>
    <row r="341" spans="1:23" ht="42.75">
      <c r="A341" s="389" t="s">
        <v>393</v>
      </c>
      <c r="B341" s="402"/>
      <c r="C341" s="402"/>
      <c r="D341" s="396" t="s">
        <v>92</v>
      </c>
      <c r="E341" s="392"/>
      <c r="F341" s="392"/>
      <c r="G341" s="392"/>
      <c r="H341" s="392"/>
      <c r="I341" s="392"/>
      <c r="J341" s="392"/>
      <c r="K341" s="392">
        <v>0</v>
      </c>
      <c r="L341" s="392">
        <v>0</v>
      </c>
      <c r="M341" s="392">
        <v>0</v>
      </c>
      <c r="N341" s="392">
        <v>386</v>
      </c>
      <c r="O341" s="392">
        <v>7938</v>
      </c>
      <c r="P341" s="392"/>
      <c r="Q341" s="392"/>
      <c r="R341" s="392"/>
      <c r="S341" s="392"/>
      <c r="T341" s="392"/>
      <c r="U341" s="392" t="s">
        <v>13</v>
      </c>
      <c r="V341" s="392" t="s">
        <v>431</v>
      </c>
      <c r="W341" s="392"/>
    </row>
    <row r="342" spans="1:23" ht="42.75">
      <c r="A342" s="389" t="s">
        <v>393</v>
      </c>
      <c r="B342" s="402"/>
      <c r="C342" s="402"/>
      <c r="D342" s="396" t="s">
        <v>93</v>
      </c>
      <c r="E342" s="392"/>
      <c r="F342" s="392"/>
      <c r="G342" s="392"/>
      <c r="H342" s="392"/>
      <c r="I342" s="392"/>
      <c r="J342" s="392"/>
      <c r="K342" s="392">
        <v>0</v>
      </c>
      <c r="L342" s="392">
        <v>0</v>
      </c>
      <c r="M342" s="392">
        <v>0</v>
      </c>
      <c r="N342" s="392">
        <v>104.41</v>
      </c>
      <c r="O342" s="392">
        <v>4062</v>
      </c>
      <c r="P342" s="392"/>
      <c r="Q342" s="392"/>
      <c r="R342" s="392"/>
      <c r="S342" s="392"/>
      <c r="T342" s="392"/>
      <c r="U342" s="392"/>
      <c r="V342" s="392"/>
      <c r="W342" s="392"/>
    </row>
    <row r="343" spans="1:23" ht="28.5">
      <c r="A343" s="389" t="s">
        <v>393</v>
      </c>
      <c r="B343" s="402"/>
      <c r="C343" s="402"/>
      <c r="D343" s="396" t="s">
        <v>94</v>
      </c>
      <c r="E343" s="392"/>
      <c r="F343" s="392"/>
      <c r="G343" s="392"/>
      <c r="H343" s="392"/>
      <c r="I343" s="392"/>
      <c r="J343" s="392"/>
      <c r="K343" s="392">
        <v>0</v>
      </c>
      <c r="L343" s="392">
        <v>0</v>
      </c>
      <c r="M343" s="392">
        <v>0</v>
      </c>
      <c r="N343" s="392">
        <v>1211.43</v>
      </c>
      <c r="O343" s="392">
        <v>25885</v>
      </c>
      <c r="P343" s="392"/>
      <c r="Q343" s="392"/>
      <c r="R343" s="392"/>
      <c r="S343" s="392"/>
      <c r="T343" s="392"/>
      <c r="U343" s="392"/>
      <c r="V343" s="392"/>
      <c r="W343" s="392"/>
    </row>
    <row r="344" spans="1:23" ht="15">
      <c r="A344" s="389" t="s">
        <v>393</v>
      </c>
      <c r="B344" s="402"/>
      <c r="C344" s="402"/>
      <c r="D344" s="396" t="s">
        <v>95</v>
      </c>
      <c r="E344" s="392"/>
      <c r="F344" s="392"/>
      <c r="G344" s="392"/>
      <c r="H344" s="392"/>
      <c r="I344" s="392"/>
      <c r="J344" s="392"/>
      <c r="K344" s="392">
        <v>0</v>
      </c>
      <c r="L344" s="392">
        <v>0</v>
      </c>
      <c r="M344" s="392">
        <v>0</v>
      </c>
      <c r="N344" s="392">
        <v>2000</v>
      </c>
      <c r="O344" s="392">
        <v>344109</v>
      </c>
      <c r="P344" s="392"/>
      <c r="Q344" s="392"/>
      <c r="R344" s="392"/>
      <c r="S344" s="392"/>
      <c r="T344" s="392"/>
      <c r="U344" s="392"/>
      <c r="V344" s="392"/>
      <c r="W344" s="392"/>
    </row>
    <row r="345" spans="1:23" ht="15">
      <c r="A345" s="389" t="s">
        <v>394</v>
      </c>
      <c r="B345" s="402"/>
      <c r="C345" s="402"/>
      <c r="D345" s="396" t="s">
        <v>96</v>
      </c>
      <c r="E345" s="392"/>
      <c r="F345" s="392"/>
      <c r="G345" s="392"/>
      <c r="H345" s="392"/>
      <c r="I345" s="392"/>
      <c r="J345" s="392"/>
      <c r="K345" s="392"/>
      <c r="L345" s="392"/>
      <c r="M345" s="392"/>
      <c r="N345" s="392"/>
      <c r="O345" s="392"/>
      <c r="P345" s="392">
        <v>0</v>
      </c>
      <c r="Q345" s="392"/>
      <c r="R345" s="392"/>
      <c r="S345" s="392"/>
      <c r="T345" s="392"/>
      <c r="U345" s="392"/>
      <c r="V345" s="392"/>
      <c r="W345" s="392"/>
    </row>
    <row r="346" spans="1:23" ht="28.5">
      <c r="A346" s="389" t="s">
        <v>394</v>
      </c>
      <c r="B346" s="402"/>
      <c r="C346" s="402"/>
      <c r="D346" s="396" t="s">
        <v>97</v>
      </c>
      <c r="E346" s="392">
        <v>223.92</v>
      </c>
      <c r="F346" s="392"/>
      <c r="G346" s="392"/>
      <c r="H346" s="392">
        <v>9.75</v>
      </c>
      <c r="I346" s="392"/>
      <c r="J346" s="392"/>
      <c r="K346" s="392">
        <v>0</v>
      </c>
      <c r="L346" s="392">
        <v>0</v>
      </c>
      <c r="M346" s="392">
        <v>0</v>
      </c>
      <c r="N346" s="392">
        <v>223.92</v>
      </c>
      <c r="O346" s="392">
        <v>5071.92</v>
      </c>
      <c r="P346" s="392">
        <v>4.4148961340084227</v>
      </c>
      <c r="Q346" s="392"/>
      <c r="R346" s="392"/>
      <c r="S346" s="392"/>
      <c r="T346" s="392"/>
      <c r="U346" s="392">
        <v>2</v>
      </c>
      <c r="V346" s="392">
        <v>2</v>
      </c>
      <c r="W346" s="392"/>
    </row>
    <row r="347" spans="1:23" ht="42.75">
      <c r="A347" s="389" t="s">
        <v>394</v>
      </c>
      <c r="B347" s="402"/>
      <c r="C347" s="402"/>
      <c r="D347" s="396" t="s">
        <v>98</v>
      </c>
      <c r="E347" s="392">
        <v>139</v>
      </c>
      <c r="F347" s="392"/>
      <c r="G347" s="392"/>
      <c r="H347" s="392"/>
      <c r="I347" s="392"/>
      <c r="J347" s="392"/>
      <c r="K347" s="392"/>
      <c r="L347" s="392"/>
      <c r="M347" s="392"/>
      <c r="N347" s="392"/>
      <c r="O347" s="392"/>
      <c r="P347" s="392">
        <v>0</v>
      </c>
      <c r="Q347" s="392"/>
      <c r="R347" s="392"/>
      <c r="S347" s="392"/>
      <c r="T347" s="392"/>
      <c r="U347" s="392">
        <v>2</v>
      </c>
      <c r="V347" s="392">
        <v>2</v>
      </c>
      <c r="W347" s="392"/>
    </row>
    <row r="348" spans="1:23" ht="57">
      <c r="A348" s="389" t="s">
        <v>394</v>
      </c>
      <c r="B348" s="402"/>
      <c r="C348" s="402"/>
      <c r="D348" s="396" t="s">
        <v>99</v>
      </c>
      <c r="E348" s="392">
        <v>132</v>
      </c>
      <c r="F348" s="392"/>
      <c r="G348" s="392"/>
      <c r="H348" s="392"/>
      <c r="I348" s="392"/>
      <c r="J348" s="392"/>
      <c r="K348" s="392"/>
      <c r="L348" s="392"/>
      <c r="M348" s="392"/>
      <c r="N348" s="392"/>
      <c r="O348" s="392"/>
      <c r="P348" s="392">
        <v>0</v>
      </c>
      <c r="Q348" s="392"/>
      <c r="R348" s="392"/>
      <c r="S348" s="392"/>
      <c r="T348" s="392"/>
      <c r="U348" s="392">
        <v>2</v>
      </c>
      <c r="V348" s="392">
        <v>2</v>
      </c>
      <c r="W348" s="392"/>
    </row>
    <row r="349" spans="1:23" ht="57">
      <c r="A349" s="389" t="s">
        <v>394</v>
      </c>
      <c r="B349" s="402"/>
      <c r="C349" s="402"/>
      <c r="D349" s="396" t="s">
        <v>100</v>
      </c>
      <c r="E349" s="392">
        <v>132</v>
      </c>
      <c r="F349" s="392"/>
      <c r="G349" s="392"/>
      <c r="H349" s="392"/>
      <c r="I349" s="392"/>
      <c r="J349" s="392"/>
      <c r="K349" s="392"/>
      <c r="L349" s="392"/>
      <c r="M349" s="392"/>
      <c r="N349" s="392"/>
      <c r="O349" s="392"/>
      <c r="P349" s="392">
        <v>0</v>
      </c>
      <c r="Q349" s="392"/>
      <c r="R349" s="392"/>
      <c r="S349" s="392"/>
      <c r="T349" s="392"/>
      <c r="U349" s="392">
        <v>2</v>
      </c>
      <c r="V349" s="392">
        <v>2</v>
      </c>
      <c r="W349" s="392"/>
    </row>
    <row r="350" spans="1:23" ht="42.75">
      <c r="A350" s="389" t="s">
        <v>394</v>
      </c>
      <c r="B350" s="402"/>
      <c r="C350" s="402"/>
      <c r="D350" s="396" t="s">
        <v>101</v>
      </c>
      <c r="E350" s="392">
        <v>70</v>
      </c>
      <c r="F350" s="392"/>
      <c r="G350" s="392"/>
      <c r="H350" s="392"/>
      <c r="I350" s="392"/>
      <c r="J350" s="392"/>
      <c r="K350" s="392"/>
      <c r="L350" s="392"/>
      <c r="M350" s="392"/>
      <c r="N350" s="392"/>
      <c r="O350" s="392"/>
      <c r="P350" s="392">
        <v>0</v>
      </c>
      <c r="Q350" s="392"/>
      <c r="R350" s="392"/>
      <c r="S350" s="392"/>
      <c r="T350" s="392"/>
      <c r="U350" s="392">
        <v>2</v>
      </c>
      <c r="V350" s="392">
        <v>2</v>
      </c>
      <c r="W350" s="392"/>
    </row>
    <row r="351" spans="1:23" ht="15">
      <c r="A351" s="389" t="s">
        <v>394</v>
      </c>
      <c r="B351" s="402"/>
      <c r="C351" s="402"/>
      <c r="D351" s="396" t="s">
        <v>102</v>
      </c>
      <c r="E351" s="392"/>
      <c r="F351" s="392"/>
      <c r="G351" s="392"/>
      <c r="H351" s="392"/>
      <c r="I351" s="392"/>
      <c r="J351" s="392"/>
      <c r="K351" s="392"/>
      <c r="L351" s="392"/>
      <c r="M351" s="392"/>
      <c r="N351" s="392"/>
      <c r="O351" s="392"/>
      <c r="P351" s="392">
        <v>0</v>
      </c>
      <c r="Q351" s="392"/>
      <c r="R351" s="392"/>
      <c r="S351" s="392"/>
      <c r="T351" s="392"/>
      <c r="U351" s="392">
        <v>2</v>
      </c>
      <c r="V351" s="392">
        <v>2</v>
      </c>
      <c r="W351" s="392"/>
    </row>
    <row r="352" spans="1:23" ht="42.75">
      <c r="A352" s="389" t="s">
        <v>394</v>
      </c>
      <c r="B352" s="402"/>
      <c r="C352" s="402"/>
      <c r="D352" s="403" t="s">
        <v>103</v>
      </c>
      <c r="E352" s="392">
        <v>250.06</v>
      </c>
      <c r="F352" s="392"/>
      <c r="G352" s="392">
        <v>0.48</v>
      </c>
      <c r="H352" s="392">
        <v>0.4</v>
      </c>
      <c r="I352" s="392"/>
      <c r="J352" s="392"/>
      <c r="K352" s="392">
        <v>0</v>
      </c>
      <c r="L352" s="392">
        <v>0</v>
      </c>
      <c r="M352" s="392">
        <v>26</v>
      </c>
      <c r="N352" s="392">
        <v>224.06</v>
      </c>
      <c r="O352" s="392">
        <v>1529.06</v>
      </c>
      <c r="P352" s="392">
        <v>16.353838305887276</v>
      </c>
      <c r="Q352" s="392"/>
      <c r="R352" s="392"/>
      <c r="S352" s="392"/>
      <c r="T352" s="392"/>
      <c r="U352" s="392">
        <v>2</v>
      </c>
      <c r="V352" s="392">
        <v>2</v>
      </c>
      <c r="W352" s="392"/>
    </row>
    <row r="353" spans="1:23" ht="28.5">
      <c r="A353" s="389" t="s">
        <v>394</v>
      </c>
      <c r="B353" s="402"/>
      <c r="C353" s="402"/>
      <c r="D353" s="403" t="s">
        <v>104</v>
      </c>
      <c r="E353" s="392">
        <v>122.39</v>
      </c>
      <c r="F353" s="392"/>
      <c r="G353" s="392">
        <v>0</v>
      </c>
      <c r="H353" s="392">
        <v>0.81</v>
      </c>
      <c r="I353" s="392"/>
      <c r="J353" s="392"/>
      <c r="K353" s="392">
        <v>0</v>
      </c>
      <c r="L353" s="392">
        <v>0</v>
      </c>
      <c r="M353" s="392">
        <v>3.39</v>
      </c>
      <c r="N353" s="392">
        <v>119</v>
      </c>
      <c r="O353" s="392">
        <v>1619.39</v>
      </c>
      <c r="P353" s="392">
        <v>7.5577841038909712</v>
      </c>
      <c r="Q353" s="392"/>
      <c r="R353" s="392"/>
      <c r="S353" s="392"/>
      <c r="T353" s="392"/>
      <c r="U353" s="392">
        <v>2</v>
      </c>
      <c r="V353" s="392">
        <v>2</v>
      </c>
      <c r="W353" s="392"/>
    </row>
    <row r="354" spans="1:23" ht="42" customHeight="1">
      <c r="A354" s="389" t="s">
        <v>394</v>
      </c>
      <c r="B354" s="402"/>
      <c r="C354" s="402"/>
      <c r="D354" s="403" t="s">
        <v>105</v>
      </c>
      <c r="E354" s="392">
        <v>112.26</v>
      </c>
      <c r="F354" s="392"/>
      <c r="G354" s="392">
        <v>0.1</v>
      </c>
      <c r="H354" s="392">
        <v>0.2</v>
      </c>
      <c r="I354" s="392"/>
      <c r="J354" s="392"/>
      <c r="K354" s="392">
        <v>0</v>
      </c>
      <c r="L354" s="392">
        <v>0</v>
      </c>
      <c r="M354" s="392">
        <v>8.19</v>
      </c>
      <c r="N354" s="392">
        <v>104.07</v>
      </c>
      <c r="O354" s="392">
        <v>1191.26</v>
      </c>
      <c r="P354" s="392">
        <v>9.423635478401021</v>
      </c>
      <c r="Q354" s="392"/>
      <c r="R354" s="392"/>
      <c r="S354" s="392"/>
      <c r="T354" s="392"/>
      <c r="U354" s="392">
        <v>2</v>
      </c>
      <c r="V354" s="392">
        <v>2</v>
      </c>
      <c r="W354" s="392"/>
    </row>
    <row r="355" spans="1:23" ht="43.5" customHeight="1">
      <c r="A355" s="389" t="s">
        <v>394</v>
      </c>
      <c r="B355" s="402"/>
      <c r="C355" s="402"/>
      <c r="D355" s="403" t="s">
        <v>106</v>
      </c>
      <c r="E355" s="392">
        <v>248.81</v>
      </c>
      <c r="F355" s="392"/>
      <c r="G355" s="392">
        <v>0.189</v>
      </c>
      <c r="H355" s="392">
        <v>1.4</v>
      </c>
      <c r="I355" s="392"/>
      <c r="J355" s="392"/>
      <c r="K355" s="392">
        <v>0</v>
      </c>
      <c r="L355" s="392">
        <v>0</v>
      </c>
      <c r="M355" s="392">
        <v>23.67</v>
      </c>
      <c r="N355" s="392">
        <v>225.14</v>
      </c>
      <c r="O355" s="392">
        <v>4454.8100000000004</v>
      </c>
      <c r="P355" s="392">
        <v>5.5851989198192511</v>
      </c>
      <c r="Q355" s="392"/>
      <c r="R355" s="392"/>
      <c r="S355" s="392"/>
      <c r="T355" s="392"/>
      <c r="U355" s="392">
        <v>2</v>
      </c>
      <c r="V355" s="392">
        <v>2</v>
      </c>
      <c r="W355" s="392"/>
    </row>
    <row r="356" spans="1:23" ht="42.75">
      <c r="A356" s="389" t="s">
        <v>394</v>
      </c>
      <c r="B356" s="402"/>
      <c r="C356" s="402"/>
      <c r="D356" s="403" t="s">
        <v>107</v>
      </c>
      <c r="E356" s="392">
        <v>36.67</v>
      </c>
      <c r="F356" s="392"/>
      <c r="G356" s="392">
        <v>0.25</v>
      </c>
      <c r="H356" s="392">
        <v>0.17799999999999999</v>
      </c>
      <c r="I356" s="392"/>
      <c r="J356" s="392"/>
      <c r="K356" s="392">
        <v>0</v>
      </c>
      <c r="L356" s="392">
        <v>0</v>
      </c>
      <c r="M356" s="392">
        <v>0</v>
      </c>
      <c r="N356" s="392">
        <v>36.67</v>
      </c>
      <c r="O356" s="392">
        <v>693.67</v>
      </c>
      <c r="P356" s="392">
        <v>5.2863753658079489</v>
      </c>
      <c r="Q356" s="392"/>
      <c r="R356" s="392"/>
      <c r="S356" s="392"/>
      <c r="T356" s="392"/>
      <c r="U356" s="392">
        <v>2</v>
      </c>
      <c r="V356" s="392">
        <v>2</v>
      </c>
      <c r="W356" s="392"/>
    </row>
    <row r="357" spans="1:23" ht="57">
      <c r="A357" s="389" t="s">
        <v>394</v>
      </c>
      <c r="B357" s="402"/>
      <c r="C357" s="402"/>
      <c r="D357" s="403" t="s">
        <v>108</v>
      </c>
      <c r="E357" s="392">
        <v>155</v>
      </c>
      <c r="F357" s="392"/>
      <c r="G357" s="392"/>
      <c r="H357" s="392"/>
      <c r="I357" s="392"/>
      <c r="J357" s="392"/>
      <c r="K357" s="392"/>
      <c r="L357" s="392"/>
      <c r="M357" s="392"/>
      <c r="N357" s="392"/>
      <c r="O357" s="392"/>
      <c r="P357" s="392">
        <v>0</v>
      </c>
      <c r="Q357" s="392"/>
      <c r="R357" s="392"/>
      <c r="S357" s="392"/>
      <c r="T357" s="392"/>
      <c r="U357" s="392">
        <v>2</v>
      </c>
      <c r="V357" s="392">
        <v>2</v>
      </c>
      <c r="W357" s="392"/>
    </row>
    <row r="358" spans="1:23" ht="42.75">
      <c r="A358" s="389" t="s">
        <v>394</v>
      </c>
      <c r="B358" s="402"/>
      <c r="C358" s="402"/>
      <c r="D358" s="403" t="s">
        <v>109</v>
      </c>
      <c r="E358" s="392">
        <v>140</v>
      </c>
      <c r="F358" s="392"/>
      <c r="G358" s="392"/>
      <c r="H358" s="392"/>
      <c r="I358" s="392"/>
      <c r="J358" s="392"/>
      <c r="K358" s="392"/>
      <c r="L358" s="392"/>
      <c r="M358" s="392"/>
      <c r="N358" s="392"/>
      <c r="O358" s="392"/>
      <c r="P358" s="392">
        <v>0</v>
      </c>
      <c r="Q358" s="392"/>
      <c r="R358" s="392"/>
      <c r="S358" s="392"/>
      <c r="T358" s="392"/>
      <c r="U358" s="392">
        <v>2</v>
      </c>
      <c r="V358" s="392">
        <v>2</v>
      </c>
      <c r="W358" s="392"/>
    </row>
    <row r="359" spans="1:23" ht="15">
      <c r="A359" s="389" t="s">
        <v>394</v>
      </c>
      <c r="B359" s="402"/>
      <c r="C359" s="402"/>
      <c r="D359" s="404" t="s">
        <v>110</v>
      </c>
      <c r="E359" s="392">
        <v>111</v>
      </c>
      <c r="F359" s="392"/>
      <c r="G359" s="392"/>
      <c r="H359" s="392"/>
      <c r="I359" s="392"/>
      <c r="J359" s="392"/>
      <c r="K359" s="392"/>
      <c r="L359" s="392"/>
      <c r="M359" s="392"/>
      <c r="N359" s="392"/>
      <c r="O359" s="392"/>
      <c r="P359" s="392">
        <v>0</v>
      </c>
      <c r="Q359" s="392"/>
      <c r="R359" s="392"/>
      <c r="S359" s="392"/>
      <c r="T359" s="392"/>
      <c r="U359" s="392">
        <v>2</v>
      </c>
      <c r="V359" s="392">
        <v>2</v>
      </c>
      <c r="W359" s="392"/>
    </row>
    <row r="360" spans="1:23" ht="15">
      <c r="A360" s="389" t="s">
        <v>394</v>
      </c>
      <c r="B360" s="402"/>
      <c r="C360" s="402"/>
      <c r="D360" s="404" t="s">
        <v>111</v>
      </c>
      <c r="E360" s="392">
        <v>178</v>
      </c>
      <c r="F360" s="392"/>
      <c r="G360" s="392"/>
      <c r="H360" s="392"/>
      <c r="I360" s="392"/>
      <c r="J360" s="392"/>
      <c r="K360" s="392"/>
      <c r="L360" s="392"/>
      <c r="M360" s="392"/>
      <c r="N360" s="392"/>
      <c r="O360" s="392"/>
      <c r="P360" s="392">
        <v>0</v>
      </c>
      <c r="Q360" s="392"/>
      <c r="R360" s="392"/>
      <c r="S360" s="392"/>
      <c r="T360" s="392"/>
      <c r="U360" s="392">
        <v>2</v>
      </c>
      <c r="V360" s="392">
        <v>2</v>
      </c>
      <c r="W360" s="392"/>
    </row>
    <row r="361" spans="1:23" ht="15">
      <c r="A361" s="389" t="s">
        <v>394</v>
      </c>
      <c r="B361" s="402"/>
      <c r="C361" s="402"/>
      <c r="D361" s="404" t="s">
        <v>112</v>
      </c>
      <c r="E361" s="392">
        <v>178</v>
      </c>
      <c r="F361" s="392"/>
      <c r="G361" s="392"/>
      <c r="H361" s="392"/>
      <c r="I361" s="392"/>
      <c r="J361" s="392"/>
      <c r="K361" s="392"/>
      <c r="L361" s="392"/>
      <c r="M361" s="392"/>
      <c r="N361" s="392"/>
      <c r="O361" s="392"/>
      <c r="P361" s="392">
        <v>0</v>
      </c>
      <c r="Q361" s="392"/>
      <c r="R361" s="392"/>
      <c r="S361" s="392"/>
      <c r="T361" s="392"/>
      <c r="U361" s="392">
        <v>2</v>
      </c>
      <c r="V361" s="392">
        <v>2</v>
      </c>
      <c r="W361" s="392"/>
    </row>
    <row r="362" spans="1:23" ht="15">
      <c r="A362" s="389" t="s">
        <v>394</v>
      </c>
      <c r="B362" s="402"/>
      <c r="C362" s="402"/>
      <c r="D362" s="404" t="s">
        <v>113</v>
      </c>
      <c r="E362" s="392"/>
      <c r="F362" s="392"/>
      <c r="G362" s="392"/>
      <c r="H362" s="392"/>
      <c r="I362" s="392"/>
      <c r="J362" s="392"/>
      <c r="K362" s="392"/>
      <c r="L362" s="392"/>
      <c r="M362" s="392"/>
      <c r="N362" s="392"/>
      <c r="O362" s="392"/>
      <c r="P362" s="392">
        <v>0</v>
      </c>
      <c r="Q362" s="392"/>
      <c r="R362" s="392"/>
      <c r="S362" s="392"/>
      <c r="T362" s="392"/>
      <c r="U362" s="392">
        <v>2</v>
      </c>
      <c r="V362" s="392">
        <v>2</v>
      </c>
      <c r="W362" s="392"/>
    </row>
    <row r="363" spans="1:23" ht="43.5">
      <c r="A363" s="389" t="s">
        <v>394</v>
      </c>
      <c r="B363" s="402"/>
      <c r="C363" s="402"/>
      <c r="D363" s="395" t="s">
        <v>114</v>
      </c>
      <c r="E363" s="392">
        <v>0</v>
      </c>
      <c r="F363" s="392"/>
      <c r="G363" s="392"/>
      <c r="H363" s="392"/>
      <c r="I363" s="392"/>
      <c r="J363" s="392"/>
      <c r="K363" s="392"/>
      <c r="L363" s="392"/>
      <c r="M363" s="392"/>
      <c r="N363" s="392"/>
      <c r="O363" s="392"/>
      <c r="P363" s="392">
        <v>0</v>
      </c>
      <c r="Q363" s="392"/>
      <c r="R363" s="392"/>
      <c r="S363" s="392"/>
      <c r="T363" s="392"/>
      <c r="U363" s="392">
        <v>3</v>
      </c>
      <c r="V363" s="392" t="s">
        <v>674</v>
      </c>
      <c r="W363" s="392"/>
    </row>
    <row r="364" spans="1:23" ht="57.75">
      <c r="A364" s="389" t="s">
        <v>394</v>
      </c>
      <c r="B364" s="402"/>
      <c r="C364" s="402"/>
      <c r="D364" s="395" t="s">
        <v>115</v>
      </c>
      <c r="E364" s="392">
        <v>0</v>
      </c>
      <c r="F364" s="392"/>
      <c r="G364" s="392"/>
      <c r="H364" s="392"/>
      <c r="I364" s="392"/>
      <c r="J364" s="392"/>
      <c r="K364" s="392"/>
      <c r="L364" s="392"/>
      <c r="M364" s="392"/>
      <c r="N364" s="392"/>
      <c r="O364" s="392"/>
      <c r="P364" s="392">
        <v>0</v>
      </c>
      <c r="Q364" s="392"/>
      <c r="R364" s="392"/>
      <c r="S364" s="392"/>
      <c r="T364" s="392"/>
      <c r="U364" s="392">
        <v>3</v>
      </c>
      <c r="V364" s="392" t="s">
        <v>674</v>
      </c>
      <c r="W364" s="392"/>
    </row>
    <row r="365" spans="1:23" ht="43.5">
      <c r="A365" s="389" t="s">
        <v>394</v>
      </c>
      <c r="B365" s="402"/>
      <c r="C365" s="402"/>
      <c r="D365" s="395" t="s">
        <v>116</v>
      </c>
      <c r="E365" s="392">
        <v>174.95</v>
      </c>
      <c r="F365" s="392"/>
      <c r="G365" s="392"/>
      <c r="H365" s="392"/>
      <c r="I365" s="392"/>
      <c r="J365" s="392"/>
      <c r="K365" s="392"/>
      <c r="L365" s="392"/>
      <c r="M365" s="392"/>
      <c r="N365" s="392"/>
      <c r="O365" s="392"/>
      <c r="P365" s="392">
        <v>0</v>
      </c>
      <c r="Q365" s="392"/>
      <c r="R365" s="392"/>
      <c r="S365" s="392"/>
      <c r="T365" s="392"/>
      <c r="U365" s="392">
        <v>3</v>
      </c>
      <c r="V365" s="392" t="s">
        <v>16</v>
      </c>
      <c r="W365" s="392"/>
    </row>
    <row r="366" spans="1:23" ht="29.25">
      <c r="A366" s="389" t="s">
        <v>394</v>
      </c>
      <c r="B366" s="402"/>
      <c r="C366" s="402"/>
      <c r="D366" s="395" t="s">
        <v>117</v>
      </c>
      <c r="E366" s="392">
        <v>0</v>
      </c>
      <c r="F366" s="392"/>
      <c r="G366" s="392"/>
      <c r="H366" s="392"/>
      <c r="I366" s="392"/>
      <c r="J366" s="392"/>
      <c r="K366" s="392"/>
      <c r="L366" s="392"/>
      <c r="M366" s="392"/>
      <c r="N366" s="392"/>
      <c r="O366" s="392"/>
      <c r="P366" s="392">
        <v>0</v>
      </c>
      <c r="Q366" s="392"/>
      <c r="R366" s="392"/>
      <c r="S366" s="392"/>
      <c r="T366" s="392"/>
      <c r="U366" s="392">
        <v>7</v>
      </c>
      <c r="V366" s="392" t="s">
        <v>118</v>
      </c>
      <c r="W366" s="392"/>
    </row>
    <row r="367" spans="1:23" ht="29.25">
      <c r="A367" s="389" t="s">
        <v>394</v>
      </c>
      <c r="B367" s="402"/>
      <c r="C367" s="402"/>
      <c r="D367" s="395" t="s">
        <v>119</v>
      </c>
      <c r="E367" s="392">
        <v>0</v>
      </c>
      <c r="F367" s="392"/>
      <c r="G367" s="392"/>
      <c r="H367" s="392"/>
      <c r="I367" s="392"/>
      <c r="J367" s="392"/>
      <c r="K367" s="392"/>
      <c r="L367" s="392"/>
      <c r="M367" s="392"/>
      <c r="N367" s="392"/>
      <c r="O367" s="392"/>
      <c r="P367" s="392">
        <v>0</v>
      </c>
      <c r="Q367" s="392"/>
      <c r="R367" s="392"/>
      <c r="S367" s="392"/>
      <c r="T367" s="392"/>
      <c r="U367" s="392">
        <v>7</v>
      </c>
      <c r="V367" s="392" t="s">
        <v>118</v>
      </c>
      <c r="W367" s="392"/>
    </row>
    <row r="368" spans="1:23" ht="29.25">
      <c r="A368" s="389" t="s">
        <v>394</v>
      </c>
      <c r="B368" s="402"/>
      <c r="C368" s="402"/>
      <c r="D368" s="395" t="s">
        <v>120</v>
      </c>
      <c r="E368" s="392">
        <v>0</v>
      </c>
      <c r="F368" s="392"/>
      <c r="G368" s="392"/>
      <c r="H368" s="392"/>
      <c r="I368" s="392"/>
      <c r="J368" s="392"/>
      <c r="K368" s="392"/>
      <c r="L368" s="392"/>
      <c r="M368" s="392"/>
      <c r="N368" s="392"/>
      <c r="O368" s="392"/>
      <c r="P368" s="392">
        <v>0</v>
      </c>
      <c r="Q368" s="392"/>
      <c r="R368" s="392"/>
      <c r="S368" s="392"/>
      <c r="T368" s="392"/>
      <c r="U368" s="392">
        <v>7</v>
      </c>
      <c r="V368" s="392" t="s">
        <v>118</v>
      </c>
      <c r="W368" s="392"/>
    </row>
    <row r="369" spans="1:23" ht="29.25">
      <c r="A369" s="389" t="s">
        <v>394</v>
      </c>
      <c r="B369" s="402"/>
      <c r="C369" s="402"/>
      <c r="D369" s="395" t="s">
        <v>121</v>
      </c>
      <c r="E369" s="392">
        <v>0</v>
      </c>
      <c r="F369" s="392"/>
      <c r="G369" s="392"/>
      <c r="H369" s="392"/>
      <c r="I369" s="392"/>
      <c r="J369" s="392"/>
      <c r="K369" s="392"/>
      <c r="L369" s="392"/>
      <c r="M369" s="392"/>
      <c r="N369" s="392"/>
      <c r="O369" s="392"/>
      <c r="P369" s="392">
        <v>0</v>
      </c>
      <c r="Q369" s="392"/>
      <c r="R369" s="392"/>
      <c r="S369" s="392"/>
      <c r="T369" s="392"/>
      <c r="U369" s="392">
        <v>7</v>
      </c>
      <c r="V369" s="392" t="s">
        <v>118</v>
      </c>
      <c r="W369" s="392"/>
    </row>
    <row r="370" spans="1:23" ht="29.25">
      <c r="A370" s="389" t="s">
        <v>394</v>
      </c>
      <c r="B370" s="402"/>
      <c r="C370" s="402"/>
      <c r="D370" s="395" t="s">
        <v>122</v>
      </c>
      <c r="E370" s="392">
        <v>0</v>
      </c>
      <c r="F370" s="392"/>
      <c r="G370" s="392"/>
      <c r="H370" s="392"/>
      <c r="I370" s="392"/>
      <c r="J370" s="392"/>
      <c r="K370" s="392"/>
      <c r="L370" s="392"/>
      <c r="M370" s="392"/>
      <c r="N370" s="392"/>
      <c r="O370" s="392"/>
      <c r="P370" s="392">
        <v>0</v>
      </c>
      <c r="Q370" s="392"/>
      <c r="R370" s="392"/>
      <c r="S370" s="392"/>
      <c r="T370" s="392"/>
      <c r="U370" s="392">
        <v>7</v>
      </c>
      <c r="V370" s="392" t="s">
        <v>118</v>
      </c>
      <c r="W370" s="392"/>
    </row>
    <row r="371" spans="1:23" ht="15">
      <c r="A371" s="389" t="s">
        <v>396</v>
      </c>
      <c r="B371" s="402"/>
      <c r="C371" s="402"/>
      <c r="D371" s="403" t="s">
        <v>123</v>
      </c>
      <c r="E371" s="392">
        <v>5443.66</v>
      </c>
      <c r="F371" s="392"/>
      <c r="G371" s="392"/>
      <c r="H371" s="392"/>
      <c r="I371" s="392"/>
      <c r="J371" s="392"/>
      <c r="K371" s="392"/>
      <c r="L371" s="392"/>
      <c r="M371" s="392"/>
      <c r="N371" s="392">
        <v>5443.66</v>
      </c>
      <c r="O371" s="392">
        <v>105000</v>
      </c>
      <c r="P371" s="392">
        <v>5.1844380952380954E-2</v>
      </c>
      <c r="Q371" s="392">
        <v>2016</v>
      </c>
      <c r="R371" s="392"/>
      <c r="S371" s="392"/>
      <c r="T371" s="392"/>
      <c r="U371" s="392"/>
      <c r="V371" s="392"/>
      <c r="W371" s="392"/>
    </row>
    <row r="372" spans="1:23" ht="28.5">
      <c r="A372" s="389" t="s">
        <v>396</v>
      </c>
      <c r="B372" s="402"/>
      <c r="C372" s="402"/>
      <c r="D372" s="403" t="s">
        <v>124</v>
      </c>
      <c r="E372" s="392">
        <v>619.76</v>
      </c>
      <c r="F372" s="392"/>
      <c r="G372" s="392">
        <v>2.5</v>
      </c>
      <c r="H372" s="392"/>
      <c r="I372" s="392"/>
      <c r="J372" s="392"/>
      <c r="K372" s="392"/>
      <c r="L372" s="392"/>
      <c r="M372" s="392"/>
      <c r="N372" s="392">
        <v>619.76</v>
      </c>
      <c r="O372" s="392">
        <v>9000</v>
      </c>
      <c r="P372" s="392">
        <v>6.8862222222222227E-2</v>
      </c>
      <c r="Q372" s="392">
        <v>2012</v>
      </c>
      <c r="R372" s="392"/>
      <c r="S372" s="392"/>
      <c r="T372" s="392"/>
      <c r="U372" s="392"/>
      <c r="V372" s="392"/>
      <c r="W372" s="392"/>
    </row>
    <row r="373" spans="1:23" ht="42.75">
      <c r="A373" s="389" t="s">
        <v>396</v>
      </c>
      <c r="B373" s="402"/>
      <c r="C373" s="402"/>
      <c r="D373" s="403" t="s">
        <v>125</v>
      </c>
      <c r="E373" s="392">
        <v>268.37</v>
      </c>
      <c r="F373" s="392"/>
      <c r="G373" s="392"/>
      <c r="H373" s="392"/>
      <c r="I373" s="392"/>
      <c r="J373" s="392"/>
      <c r="K373" s="392"/>
      <c r="L373" s="392"/>
      <c r="M373" s="392"/>
      <c r="N373" s="392">
        <v>268.37</v>
      </c>
      <c r="O373" s="392">
        <v>2600</v>
      </c>
      <c r="P373" s="392">
        <v>0.10321923076923077</v>
      </c>
      <c r="Q373" s="392">
        <v>2016</v>
      </c>
      <c r="R373" s="392"/>
      <c r="S373" s="392"/>
      <c r="T373" s="392"/>
      <c r="U373" s="392"/>
      <c r="V373" s="392"/>
      <c r="W373" s="392"/>
    </row>
    <row r="374" spans="1:23" ht="15">
      <c r="A374" s="389" t="s">
        <v>396</v>
      </c>
      <c r="B374" s="402"/>
      <c r="C374" s="402"/>
      <c r="D374" s="403" t="s">
        <v>126</v>
      </c>
      <c r="E374" s="392">
        <v>170.81</v>
      </c>
      <c r="F374" s="392"/>
      <c r="G374" s="392"/>
      <c r="H374" s="392"/>
      <c r="I374" s="392"/>
      <c r="J374" s="392"/>
      <c r="K374" s="392"/>
      <c r="L374" s="392"/>
      <c r="M374" s="392"/>
      <c r="N374" s="392">
        <v>170.81</v>
      </c>
      <c r="O374" s="392">
        <v>1600</v>
      </c>
      <c r="P374" s="392">
        <v>0.10675625</v>
      </c>
      <c r="Q374" s="392">
        <v>2016</v>
      </c>
      <c r="R374" s="392"/>
      <c r="S374" s="392"/>
      <c r="T374" s="392"/>
      <c r="U374" s="392"/>
      <c r="V374" s="392"/>
      <c r="W374" s="392"/>
    </row>
    <row r="375" spans="1:23" ht="28.5">
      <c r="A375" s="389" t="s">
        <v>396</v>
      </c>
      <c r="B375" s="402"/>
      <c r="C375" s="402"/>
      <c r="D375" s="403" t="s">
        <v>127</v>
      </c>
      <c r="E375" s="392">
        <v>385.59</v>
      </c>
      <c r="F375" s="392"/>
      <c r="G375" s="392"/>
      <c r="H375" s="392"/>
      <c r="I375" s="392"/>
      <c r="J375" s="392"/>
      <c r="K375" s="392"/>
      <c r="L375" s="392"/>
      <c r="M375" s="392"/>
      <c r="N375" s="392">
        <v>385.59</v>
      </c>
      <c r="O375" s="392">
        <v>15000</v>
      </c>
      <c r="P375" s="392">
        <v>2.5706E-2</v>
      </c>
      <c r="Q375" s="392">
        <v>2016</v>
      </c>
      <c r="R375" s="392"/>
      <c r="S375" s="392"/>
      <c r="T375" s="392"/>
      <c r="U375" s="392"/>
      <c r="V375" s="392"/>
      <c r="W375" s="392"/>
    </row>
    <row r="376" spans="1:23" ht="28.5">
      <c r="A376" s="389" t="s">
        <v>396</v>
      </c>
      <c r="B376" s="402"/>
      <c r="C376" s="402"/>
      <c r="D376" s="403" t="s">
        <v>128</v>
      </c>
      <c r="E376" s="392">
        <v>392.87</v>
      </c>
      <c r="F376" s="392"/>
      <c r="G376" s="392"/>
      <c r="H376" s="392"/>
      <c r="I376" s="392"/>
      <c r="J376" s="392"/>
      <c r="K376" s="392"/>
      <c r="L376" s="392"/>
      <c r="M376" s="392"/>
      <c r="N376" s="392">
        <v>392.87</v>
      </c>
      <c r="O376" s="392">
        <v>7600</v>
      </c>
      <c r="P376" s="392">
        <v>5.1693421052631583E-2</v>
      </c>
      <c r="Q376" s="392">
        <v>2016</v>
      </c>
      <c r="R376" s="392"/>
      <c r="S376" s="392"/>
      <c r="T376" s="392"/>
      <c r="U376" s="392"/>
      <c r="V376" s="392"/>
      <c r="W376" s="392"/>
    </row>
    <row r="377" spans="1:23" ht="28.5">
      <c r="A377" s="389" t="s">
        <v>396</v>
      </c>
      <c r="B377" s="402"/>
      <c r="C377" s="402"/>
      <c r="D377" s="403" t="s">
        <v>129</v>
      </c>
      <c r="E377" s="392">
        <v>1984.86</v>
      </c>
      <c r="F377" s="392"/>
      <c r="G377" s="392"/>
      <c r="H377" s="392"/>
      <c r="I377" s="392"/>
      <c r="J377" s="392"/>
      <c r="K377" s="392"/>
      <c r="L377" s="392"/>
      <c r="M377" s="392"/>
      <c r="N377" s="392">
        <v>1984.86</v>
      </c>
      <c r="O377" s="392">
        <v>17000</v>
      </c>
      <c r="P377" s="392">
        <v>0.11675647058823529</v>
      </c>
      <c r="Q377" s="392">
        <v>2016</v>
      </c>
      <c r="R377" s="392"/>
      <c r="S377" s="392"/>
      <c r="T377" s="392"/>
      <c r="U377" s="392"/>
      <c r="V377" s="392"/>
      <c r="W377" s="392"/>
    </row>
    <row r="378" spans="1:23" ht="15">
      <c r="A378" s="389" t="s">
        <v>396</v>
      </c>
      <c r="B378" s="402"/>
      <c r="C378" s="402"/>
      <c r="D378" s="403" t="s">
        <v>130</v>
      </c>
      <c r="E378" s="392">
        <v>41.72</v>
      </c>
      <c r="F378" s="392"/>
      <c r="G378" s="392"/>
      <c r="H378" s="392"/>
      <c r="I378" s="392"/>
      <c r="J378" s="392"/>
      <c r="K378" s="392"/>
      <c r="L378" s="392"/>
      <c r="M378" s="392"/>
      <c r="N378" s="392">
        <v>41.72</v>
      </c>
      <c r="O378" s="392">
        <v>4000</v>
      </c>
      <c r="P378" s="392">
        <v>1.043E-2</v>
      </c>
      <c r="Q378" s="392">
        <v>2016</v>
      </c>
      <c r="R378" s="392"/>
      <c r="S378" s="392"/>
      <c r="T378" s="392"/>
      <c r="U378" s="392"/>
      <c r="V378" s="392"/>
      <c r="W378" s="392"/>
    </row>
    <row r="379" spans="1:23" ht="28.5">
      <c r="A379" s="389" t="s">
        <v>396</v>
      </c>
      <c r="B379" s="402"/>
      <c r="C379" s="402"/>
      <c r="D379" s="403" t="s">
        <v>131</v>
      </c>
      <c r="E379" s="392">
        <v>158.79</v>
      </c>
      <c r="F379" s="392"/>
      <c r="G379" s="392"/>
      <c r="H379" s="392"/>
      <c r="I379" s="392"/>
      <c r="J379" s="392"/>
      <c r="K379" s="392"/>
      <c r="L379" s="392"/>
      <c r="M379" s="392"/>
      <c r="N379" s="392">
        <v>158.79</v>
      </c>
      <c r="O379" s="392">
        <v>1600</v>
      </c>
      <c r="P379" s="392">
        <v>9.9243749999999992E-2</v>
      </c>
      <c r="Q379" s="392">
        <v>2016</v>
      </c>
      <c r="R379" s="392"/>
      <c r="S379" s="392"/>
      <c r="T379" s="392"/>
      <c r="U379" s="392"/>
      <c r="V379" s="392"/>
      <c r="W379" s="392"/>
    </row>
    <row r="380" spans="1:23" ht="15">
      <c r="A380" s="389" t="s">
        <v>395</v>
      </c>
      <c r="B380" s="402"/>
      <c r="C380" s="402"/>
      <c r="D380" s="405" t="s">
        <v>132</v>
      </c>
      <c r="E380" s="392"/>
      <c r="F380" s="392"/>
      <c r="G380" s="392"/>
      <c r="H380" s="392"/>
      <c r="I380" s="392"/>
      <c r="J380" s="392"/>
      <c r="K380" s="392"/>
      <c r="L380" s="392"/>
      <c r="M380" s="392"/>
      <c r="N380" s="392"/>
      <c r="O380" s="392"/>
      <c r="P380" s="392"/>
      <c r="Q380" s="392">
        <v>2015</v>
      </c>
      <c r="R380" s="392"/>
      <c r="S380" s="392"/>
      <c r="T380" s="392"/>
      <c r="U380" s="392" t="s">
        <v>512</v>
      </c>
      <c r="V380" s="392">
        <v>2</v>
      </c>
      <c r="W380" s="392"/>
    </row>
    <row r="381" spans="1:23" ht="15">
      <c r="A381" s="389" t="s">
        <v>395</v>
      </c>
      <c r="B381" s="402"/>
      <c r="C381" s="402"/>
      <c r="D381" s="405" t="s">
        <v>133</v>
      </c>
      <c r="E381" s="392"/>
      <c r="F381" s="392"/>
      <c r="G381" s="392"/>
      <c r="H381" s="392"/>
      <c r="I381" s="392"/>
      <c r="J381" s="392"/>
      <c r="K381" s="392"/>
      <c r="L381" s="392"/>
      <c r="M381" s="392"/>
      <c r="N381" s="392"/>
      <c r="O381" s="392"/>
      <c r="P381" s="392"/>
      <c r="Q381" s="392">
        <v>2015</v>
      </c>
      <c r="R381" s="392"/>
      <c r="S381" s="392"/>
      <c r="T381" s="392"/>
      <c r="U381" s="392" t="s">
        <v>512</v>
      </c>
      <c r="V381" s="392">
        <v>2</v>
      </c>
      <c r="W381" s="392"/>
    </row>
    <row r="382" spans="1:23" ht="15">
      <c r="A382" s="389" t="s">
        <v>395</v>
      </c>
      <c r="B382" s="402"/>
      <c r="C382" s="402"/>
      <c r="D382" s="405" t="s">
        <v>133</v>
      </c>
      <c r="E382" s="392"/>
      <c r="F382" s="392"/>
      <c r="G382" s="392"/>
      <c r="H382" s="392"/>
      <c r="I382" s="392"/>
      <c r="J382" s="392"/>
      <c r="K382" s="392"/>
      <c r="L382" s="392"/>
      <c r="M382" s="392"/>
      <c r="N382" s="392"/>
      <c r="O382" s="392"/>
      <c r="P382" s="392"/>
      <c r="Q382" s="392">
        <v>2015</v>
      </c>
      <c r="R382" s="392"/>
      <c r="S382" s="392"/>
      <c r="T382" s="392"/>
      <c r="U382" s="392" t="s">
        <v>512</v>
      </c>
      <c r="V382" s="392">
        <v>2</v>
      </c>
      <c r="W382" s="392"/>
    </row>
    <row r="383" spans="1:23" ht="72">
      <c r="A383" s="389" t="s">
        <v>386</v>
      </c>
      <c r="B383" s="402"/>
      <c r="C383" s="402"/>
      <c r="D383" s="395" t="s">
        <v>134</v>
      </c>
      <c r="E383" s="392"/>
      <c r="F383" s="392"/>
      <c r="G383" s="392"/>
      <c r="H383" s="392"/>
      <c r="I383" s="392"/>
      <c r="J383" s="392"/>
      <c r="K383" s="392"/>
      <c r="L383" s="392"/>
      <c r="M383" s="392"/>
      <c r="N383" s="392">
        <v>3207</v>
      </c>
      <c r="O383" s="392"/>
      <c r="P383" s="392"/>
      <c r="Q383" s="392"/>
      <c r="R383" s="392"/>
      <c r="S383" s="392"/>
      <c r="T383" s="392"/>
      <c r="U383" s="392"/>
      <c r="V383" s="392"/>
      <c r="W383" s="392"/>
    </row>
    <row r="384" spans="1:23" ht="43.5">
      <c r="A384" s="389" t="s">
        <v>386</v>
      </c>
      <c r="B384" s="402"/>
      <c r="C384" s="402"/>
      <c r="D384" s="395" t="s">
        <v>135</v>
      </c>
      <c r="E384" s="392"/>
      <c r="F384" s="392"/>
      <c r="G384" s="392"/>
      <c r="H384" s="392"/>
      <c r="I384" s="392"/>
      <c r="J384" s="392"/>
      <c r="K384" s="392"/>
      <c r="L384" s="392"/>
      <c r="M384" s="392"/>
      <c r="N384" s="392">
        <v>4565</v>
      </c>
      <c r="O384" s="392"/>
      <c r="P384" s="392"/>
      <c r="Q384" s="392"/>
      <c r="R384" s="392"/>
      <c r="S384" s="392"/>
      <c r="T384" s="392"/>
      <c r="U384" s="392"/>
      <c r="V384" s="392"/>
      <c r="W384" s="392"/>
    </row>
    <row r="385" spans="1:23" ht="15">
      <c r="A385" s="389" t="s">
        <v>386</v>
      </c>
      <c r="B385" s="402"/>
      <c r="C385" s="402"/>
      <c r="D385" s="395" t="s">
        <v>136</v>
      </c>
      <c r="E385" s="392"/>
      <c r="F385" s="392"/>
      <c r="G385" s="392"/>
      <c r="H385" s="392"/>
      <c r="I385" s="392"/>
      <c r="J385" s="392"/>
      <c r="K385" s="392"/>
      <c r="L385" s="392"/>
      <c r="M385" s="392"/>
      <c r="N385" s="392">
        <v>324</v>
      </c>
      <c r="O385" s="392"/>
      <c r="P385" s="392"/>
      <c r="Q385" s="392"/>
      <c r="R385" s="392"/>
      <c r="S385" s="392"/>
      <c r="T385" s="392"/>
      <c r="U385" s="392"/>
      <c r="V385" s="392"/>
      <c r="W385" s="392"/>
    </row>
    <row r="386" spans="1:23" ht="15">
      <c r="A386" s="389" t="s">
        <v>386</v>
      </c>
      <c r="B386" s="402"/>
      <c r="C386" s="402"/>
      <c r="D386" s="395" t="s">
        <v>137</v>
      </c>
      <c r="E386" s="392"/>
      <c r="F386" s="392"/>
      <c r="G386" s="392"/>
      <c r="H386" s="392"/>
      <c r="I386" s="392"/>
      <c r="J386" s="392"/>
      <c r="K386" s="392"/>
      <c r="L386" s="392"/>
      <c r="M386" s="392"/>
      <c r="N386" s="392">
        <v>106</v>
      </c>
      <c r="O386" s="392"/>
      <c r="P386" s="392"/>
      <c r="Q386" s="392"/>
      <c r="R386" s="392"/>
      <c r="S386" s="392"/>
      <c r="T386" s="392"/>
      <c r="U386" s="392"/>
      <c r="V386" s="392"/>
      <c r="W386" s="392"/>
    </row>
    <row r="387" spans="1:23" ht="15">
      <c r="A387" s="389" t="s">
        <v>386</v>
      </c>
      <c r="B387" s="402"/>
      <c r="C387" s="402"/>
      <c r="D387" s="395" t="s">
        <v>138</v>
      </c>
      <c r="E387" s="392"/>
      <c r="F387" s="392"/>
      <c r="G387" s="392"/>
      <c r="H387" s="392"/>
      <c r="I387" s="392"/>
      <c r="J387" s="392"/>
      <c r="K387" s="392"/>
      <c r="L387" s="392"/>
      <c r="M387" s="392"/>
      <c r="N387" s="392">
        <v>148</v>
      </c>
      <c r="O387" s="392"/>
      <c r="P387" s="392"/>
      <c r="Q387" s="392"/>
      <c r="R387" s="392"/>
      <c r="S387" s="392"/>
      <c r="T387" s="392"/>
      <c r="U387" s="392"/>
      <c r="V387" s="392"/>
      <c r="W387" s="392"/>
    </row>
    <row r="388" spans="1:23" ht="15">
      <c r="A388" s="389" t="s">
        <v>386</v>
      </c>
      <c r="B388" s="402"/>
      <c r="C388" s="402"/>
      <c r="D388" s="395" t="s">
        <v>139</v>
      </c>
      <c r="E388" s="392"/>
      <c r="F388" s="392"/>
      <c r="G388" s="392"/>
      <c r="H388" s="392"/>
      <c r="I388" s="392"/>
      <c r="J388" s="392"/>
      <c r="K388" s="392"/>
      <c r="L388" s="392"/>
      <c r="M388" s="392"/>
      <c r="N388" s="392">
        <v>254</v>
      </c>
      <c r="O388" s="392"/>
      <c r="P388" s="392"/>
      <c r="Q388" s="392"/>
      <c r="R388" s="392"/>
      <c r="S388" s="392"/>
      <c r="T388" s="392"/>
      <c r="U388" s="392"/>
      <c r="V388" s="392"/>
      <c r="W388" s="392"/>
    </row>
    <row r="389" spans="1:23" ht="15">
      <c r="A389" s="389" t="s">
        <v>386</v>
      </c>
      <c r="B389" s="402"/>
      <c r="C389" s="402"/>
      <c r="D389" s="395" t="s">
        <v>140</v>
      </c>
      <c r="E389" s="392"/>
      <c r="F389" s="392"/>
      <c r="G389" s="392"/>
      <c r="H389" s="392"/>
      <c r="I389" s="392"/>
      <c r="J389" s="392"/>
      <c r="K389" s="392"/>
      <c r="L389" s="392"/>
      <c r="M389" s="392"/>
      <c r="N389" s="392">
        <v>44</v>
      </c>
      <c r="O389" s="392"/>
      <c r="P389" s="392"/>
      <c r="Q389" s="392"/>
      <c r="R389" s="392"/>
      <c r="S389" s="392"/>
      <c r="T389" s="392"/>
      <c r="U389" s="392"/>
      <c r="V389" s="392"/>
      <c r="W389" s="392"/>
    </row>
    <row r="390" spans="1:23" ht="15">
      <c r="A390" s="389" t="s">
        <v>386</v>
      </c>
      <c r="B390" s="402"/>
      <c r="C390" s="402"/>
      <c r="D390" s="395" t="s">
        <v>141</v>
      </c>
      <c r="E390" s="392"/>
      <c r="F390" s="392"/>
      <c r="G390" s="392"/>
      <c r="H390" s="392"/>
      <c r="I390" s="392"/>
      <c r="J390" s="392"/>
      <c r="K390" s="392"/>
      <c r="L390" s="392"/>
      <c r="M390" s="392"/>
      <c r="N390" s="392">
        <v>44</v>
      </c>
      <c r="O390" s="392"/>
      <c r="P390" s="392"/>
      <c r="Q390" s="392"/>
      <c r="R390" s="392"/>
      <c r="S390" s="392"/>
      <c r="T390" s="392"/>
      <c r="U390" s="392"/>
      <c r="V390" s="392"/>
      <c r="W390" s="392"/>
    </row>
    <row r="391" spans="1:23" ht="15">
      <c r="A391" s="389" t="s">
        <v>386</v>
      </c>
      <c r="B391" s="402"/>
      <c r="C391" s="402"/>
      <c r="D391" s="395" t="s">
        <v>142</v>
      </c>
      <c r="E391" s="392"/>
      <c r="F391" s="392"/>
      <c r="G391" s="392"/>
      <c r="H391" s="392"/>
      <c r="I391" s="392"/>
      <c r="J391" s="392"/>
      <c r="K391" s="392"/>
      <c r="L391" s="392"/>
      <c r="M391" s="392">
        <v>18</v>
      </c>
      <c r="N391" s="392"/>
      <c r="O391" s="392"/>
      <c r="P391" s="392"/>
      <c r="Q391" s="392"/>
      <c r="R391" s="392"/>
      <c r="S391" s="392"/>
      <c r="T391" s="392"/>
      <c r="U391" s="392"/>
      <c r="V391" s="392"/>
      <c r="W391" s="392"/>
    </row>
    <row r="392" spans="1:23" ht="72">
      <c r="A392" s="389" t="s">
        <v>386</v>
      </c>
      <c r="B392" s="402"/>
      <c r="C392" s="402"/>
      <c r="D392" s="395" t="s">
        <v>143</v>
      </c>
      <c r="E392" s="392"/>
      <c r="F392" s="392"/>
      <c r="G392" s="392"/>
      <c r="H392" s="392"/>
      <c r="I392" s="392"/>
      <c r="J392" s="392"/>
      <c r="K392" s="392"/>
      <c r="L392" s="392"/>
      <c r="M392" s="392">
        <v>143.74</v>
      </c>
      <c r="N392" s="392">
        <v>4359.49</v>
      </c>
      <c r="O392" s="392">
        <v>10406.01</v>
      </c>
      <c r="P392" s="392"/>
      <c r="Q392" s="392"/>
      <c r="R392" s="392"/>
      <c r="S392" s="392"/>
      <c r="T392" s="392"/>
      <c r="U392" s="392"/>
      <c r="V392" s="392"/>
      <c r="W392" s="392"/>
    </row>
    <row r="393" spans="1:23" ht="15">
      <c r="A393" s="389" t="s">
        <v>386</v>
      </c>
      <c r="B393" s="402"/>
      <c r="C393" s="402"/>
      <c r="D393" s="395" t="s">
        <v>144</v>
      </c>
      <c r="E393" s="392"/>
      <c r="F393" s="392"/>
      <c r="G393" s="392"/>
      <c r="H393" s="392"/>
      <c r="I393" s="392"/>
      <c r="J393" s="392"/>
      <c r="K393" s="392"/>
      <c r="L393" s="392"/>
      <c r="M393" s="392"/>
      <c r="N393" s="392">
        <v>700</v>
      </c>
      <c r="O393" s="392">
        <v>3282</v>
      </c>
      <c r="P393" s="392"/>
      <c r="Q393" s="392"/>
      <c r="R393" s="392"/>
      <c r="S393" s="392"/>
      <c r="T393" s="392"/>
      <c r="U393" s="392"/>
      <c r="V393" s="392"/>
      <c r="W393" s="392"/>
    </row>
    <row r="394" spans="1:23" ht="29.25">
      <c r="A394" s="389" t="s">
        <v>386</v>
      </c>
      <c r="B394" s="402"/>
      <c r="C394" s="402"/>
      <c r="D394" s="395" t="s">
        <v>145</v>
      </c>
      <c r="E394" s="392"/>
      <c r="F394" s="392"/>
      <c r="G394" s="392"/>
      <c r="H394" s="392"/>
      <c r="I394" s="392"/>
      <c r="J394" s="392"/>
      <c r="K394" s="392"/>
      <c r="L394" s="392"/>
      <c r="M394" s="392"/>
      <c r="N394" s="392"/>
      <c r="O394" s="392"/>
      <c r="P394" s="392"/>
      <c r="Q394" s="392"/>
      <c r="R394" s="392"/>
      <c r="S394" s="392"/>
      <c r="T394" s="392"/>
      <c r="U394" s="392"/>
      <c r="V394" s="392"/>
      <c r="W394" s="392"/>
    </row>
    <row r="395" spans="1:23" ht="15">
      <c r="A395" s="389" t="s">
        <v>386</v>
      </c>
      <c r="B395" s="402"/>
      <c r="C395" s="402"/>
      <c r="D395" s="395" t="s">
        <v>146</v>
      </c>
      <c r="E395" s="392"/>
      <c r="F395" s="392"/>
      <c r="G395" s="392"/>
      <c r="H395" s="392"/>
      <c r="I395" s="392"/>
      <c r="J395" s="392"/>
      <c r="K395" s="392"/>
      <c r="L395" s="392"/>
      <c r="M395" s="392"/>
      <c r="N395" s="392"/>
      <c r="O395" s="392"/>
      <c r="P395" s="392"/>
      <c r="Q395" s="392"/>
      <c r="R395" s="392"/>
      <c r="S395" s="392"/>
      <c r="T395" s="392"/>
      <c r="U395" s="392"/>
      <c r="V395" s="392"/>
      <c r="W395" s="392"/>
    </row>
    <row r="396" spans="1:23" ht="15" hidden="1">
      <c r="A396" s="389"/>
      <c r="B396" s="402"/>
      <c r="C396" s="402"/>
      <c r="D396" s="405"/>
      <c r="E396" s="392"/>
      <c r="F396" s="392"/>
      <c r="G396" s="392"/>
      <c r="H396" s="392"/>
      <c r="I396" s="392"/>
      <c r="J396" s="392"/>
      <c r="K396" s="392"/>
      <c r="L396" s="392"/>
      <c r="M396" s="392"/>
      <c r="N396" s="392"/>
      <c r="O396" s="392"/>
      <c r="P396" s="392"/>
      <c r="Q396" s="392"/>
      <c r="R396" s="392"/>
      <c r="S396" s="392"/>
      <c r="T396" s="392"/>
      <c r="U396" s="392"/>
      <c r="V396" s="392"/>
      <c r="W396" s="392"/>
    </row>
    <row r="397" spans="1:23" ht="15" hidden="1">
      <c r="A397" s="389"/>
      <c r="B397" s="402"/>
      <c r="C397" s="402"/>
      <c r="D397" s="405"/>
      <c r="E397" s="392"/>
      <c r="F397" s="392"/>
      <c r="G397" s="392"/>
      <c r="H397" s="392"/>
      <c r="I397" s="392"/>
      <c r="J397" s="392"/>
      <c r="K397" s="392"/>
      <c r="L397" s="392"/>
      <c r="M397" s="392"/>
      <c r="N397" s="392"/>
      <c r="O397" s="392"/>
      <c r="P397" s="392"/>
      <c r="Q397" s="392"/>
      <c r="R397" s="392"/>
      <c r="S397" s="392"/>
      <c r="T397" s="392"/>
      <c r="U397" s="392"/>
      <c r="V397" s="392"/>
      <c r="W397" s="392"/>
    </row>
    <row r="398" spans="1:23" ht="15" hidden="1">
      <c r="A398" s="389"/>
      <c r="B398" s="402"/>
      <c r="C398" s="402"/>
      <c r="D398" s="405"/>
      <c r="E398" s="392"/>
      <c r="F398" s="392"/>
      <c r="G398" s="392"/>
      <c r="H398" s="392"/>
      <c r="I398" s="392"/>
      <c r="J398" s="392"/>
      <c r="K398" s="392"/>
      <c r="L398" s="392"/>
      <c r="M398" s="392"/>
      <c r="N398" s="392"/>
      <c r="O398" s="392"/>
      <c r="P398" s="392"/>
      <c r="Q398" s="392"/>
      <c r="R398" s="392"/>
      <c r="S398" s="392"/>
      <c r="T398" s="392"/>
      <c r="U398" s="392"/>
      <c r="V398" s="392"/>
      <c r="W398" s="392"/>
    </row>
    <row r="399" spans="1:23" ht="15" hidden="1">
      <c r="A399" s="389"/>
      <c r="B399" s="402"/>
      <c r="C399" s="402"/>
      <c r="D399" s="405"/>
      <c r="E399" s="392"/>
      <c r="F399" s="392"/>
      <c r="G399" s="392"/>
      <c r="H399" s="392"/>
      <c r="I399" s="392"/>
      <c r="J399" s="392"/>
      <c r="K399" s="392"/>
      <c r="L399" s="392"/>
      <c r="M399" s="392"/>
      <c r="N399" s="392"/>
      <c r="O399" s="392"/>
      <c r="P399" s="392"/>
      <c r="Q399" s="392"/>
      <c r="R399" s="392"/>
      <c r="S399" s="392"/>
      <c r="T399" s="392"/>
      <c r="U399" s="392"/>
      <c r="V399" s="392"/>
      <c r="W399" s="392"/>
    </row>
    <row r="400" spans="1:23" ht="15" hidden="1">
      <c r="A400" s="389"/>
      <c r="B400" s="402"/>
      <c r="C400" s="402"/>
      <c r="D400" s="405"/>
      <c r="E400" s="392"/>
      <c r="F400" s="392"/>
      <c r="G400" s="392"/>
      <c r="H400" s="392"/>
      <c r="I400" s="392"/>
      <c r="J400" s="392"/>
      <c r="K400" s="392"/>
      <c r="L400" s="392"/>
      <c r="M400" s="392"/>
      <c r="N400" s="392"/>
      <c r="O400" s="392"/>
      <c r="P400" s="392"/>
      <c r="Q400" s="392"/>
      <c r="R400" s="392"/>
      <c r="S400" s="392"/>
      <c r="T400" s="392"/>
      <c r="U400" s="392"/>
      <c r="V400" s="392"/>
      <c r="W400" s="392"/>
    </row>
    <row r="401" spans="1:23" ht="15" hidden="1">
      <c r="A401" s="389"/>
      <c r="B401" s="402"/>
      <c r="C401" s="402"/>
      <c r="D401" s="405"/>
      <c r="E401" s="392"/>
      <c r="F401" s="392"/>
      <c r="G401" s="392"/>
      <c r="H401" s="392"/>
      <c r="I401" s="392"/>
      <c r="J401" s="392"/>
      <c r="K401" s="392"/>
      <c r="L401" s="392"/>
      <c r="M401" s="392"/>
      <c r="N401" s="392"/>
      <c r="O401" s="392"/>
      <c r="P401" s="392"/>
      <c r="Q401" s="392"/>
      <c r="R401" s="392"/>
      <c r="S401" s="392"/>
      <c r="T401" s="392"/>
      <c r="U401" s="392"/>
      <c r="V401" s="392"/>
      <c r="W401" s="392"/>
    </row>
    <row r="402" spans="1:23" ht="15" hidden="1">
      <c r="A402" s="389"/>
      <c r="B402" s="402"/>
      <c r="C402" s="402"/>
      <c r="D402" s="405"/>
      <c r="E402" s="392"/>
      <c r="F402" s="392"/>
      <c r="G402" s="392"/>
      <c r="H402" s="392"/>
      <c r="I402" s="392"/>
      <c r="J402" s="392"/>
      <c r="K402" s="392"/>
      <c r="L402" s="392"/>
      <c r="M402" s="392"/>
      <c r="N402" s="392"/>
      <c r="O402" s="392"/>
      <c r="P402" s="392"/>
      <c r="Q402" s="392"/>
      <c r="R402" s="392"/>
      <c r="S402" s="392"/>
      <c r="T402" s="392"/>
      <c r="U402" s="392"/>
      <c r="V402" s="392"/>
      <c r="W402" s="392"/>
    </row>
    <row r="403" spans="1:23" ht="15" hidden="1">
      <c r="A403" s="389"/>
      <c r="B403" s="402"/>
      <c r="C403" s="402"/>
      <c r="D403" s="405"/>
      <c r="E403" s="392"/>
      <c r="F403" s="392"/>
      <c r="G403" s="392"/>
      <c r="H403" s="392"/>
      <c r="I403" s="392"/>
      <c r="J403" s="392"/>
      <c r="K403" s="392"/>
      <c r="L403" s="392"/>
      <c r="M403" s="392"/>
      <c r="N403" s="392"/>
      <c r="O403" s="392"/>
      <c r="P403" s="392"/>
      <c r="Q403" s="392"/>
      <c r="R403" s="392"/>
      <c r="S403" s="392"/>
      <c r="T403" s="392"/>
      <c r="U403" s="392"/>
      <c r="V403" s="392"/>
      <c r="W403" s="392"/>
    </row>
    <row r="404" spans="1:23" ht="15" hidden="1">
      <c r="A404" s="389"/>
      <c r="B404" s="402"/>
      <c r="C404" s="402"/>
      <c r="D404" s="405"/>
      <c r="E404" s="392"/>
      <c r="F404" s="392"/>
      <c r="G404" s="392"/>
      <c r="H404" s="392"/>
      <c r="I404" s="392"/>
      <c r="J404" s="392"/>
      <c r="K404" s="392"/>
      <c r="L404" s="392"/>
      <c r="M404" s="392"/>
      <c r="N404" s="392"/>
      <c r="O404" s="392"/>
      <c r="P404" s="392"/>
      <c r="Q404" s="392"/>
      <c r="R404" s="392"/>
      <c r="S404" s="392"/>
      <c r="T404" s="392"/>
      <c r="U404" s="392"/>
      <c r="V404" s="392"/>
      <c r="W404" s="392"/>
    </row>
    <row r="405" spans="1:23" s="383" customFormat="1" ht="31.5">
      <c r="A405" s="379"/>
      <c r="B405" s="384" t="s">
        <v>812</v>
      </c>
      <c r="C405" s="384"/>
      <c r="D405" s="385" t="s">
        <v>813</v>
      </c>
      <c r="E405" s="382"/>
      <c r="F405" s="382"/>
      <c r="G405" s="382"/>
      <c r="H405" s="382"/>
      <c r="I405" s="382"/>
      <c r="J405" s="382"/>
      <c r="K405" s="382"/>
      <c r="L405" s="382"/>
      <c r="M405" s="382"/>
      <c r="N405" s="382"/>
      <c r="O405" s="382"/>
      <c r="P405" s="382"/>
      <c r="Q405" s="382"/>
      <c r="R405" s="382"/>
      <c r="S405" s="382"/>
      <c r="T405" s="382"/>
      <c r="U405" s="382"/>
      <c r="V405" s="382"/>
      <c r="W405" s="382"/>
    </row>
    <row r="406" spans="1:23" ht="28.5">
      <c r="A406" s="389" t="s">
        <v>388</v>
      </c>
      <c r="B406" s="406"/>
      <c r="C406" s="406"/>
      <c r="D406" s="407" t="s">
        <v>147</v>
      </c>
      <c r="E406" s="392"/>
      <c r="F406" s="392"/>
      <c r="G406" s="392"/>
      <c r="H406" s="392"/>
      <c r="I406" s="392"/>
      <c r="J406" s="392"/>
      <c r="K406" s="392"/>
      <c r="L406" s="392"/>
      <c r="M406" s="392">
        <v>104.81</v>
      </c>
      <c r="N406" s="392">
        <v>104.81</v>
      </c>
      <c r="O406" s="392"/>
      <c r="P406" s="392"/>
      <c r="Q406" s="392"/>
      <c r="R406" s="392"/>
      <c r="S406" s="392"/>
      <c r="T406" s="392"/>
      <c r="U406" s="392"/>
      <c r="V406" s="392" t="s">
        <v>5</v>
      </c>
      <c r="W406" s="392"/>
    </row>
    <row r="407" spans="1:23" hidden="1">
      <c r="A407" s="389"/>
      <c r="B407" s="406"/>
      <c r="C407" s="406"/>
      <c r="D407" s="407"/>
      <c r="E407" s="392"/>
      <c r="F407" s="392"/>
      <c r="G407" s="392"/>
      <c r="H407" s="392"/>
      <c r="I407" s="392"/>
      <c r="J407" s="392"/>
      <c r="K407" s="392"/>
      <c r="L407" s="392"/>
      <c r="M407" s="392"/>
      <c r="N407" s="392"/>
      <c r="O407" s="392"/>
      <c r="P407" s="392"/>
      <c r="Q407" s="392"/>
      <c r="R407" s="392"/>
      <c r="S407" s="392"/>
      <c r="T407" s="392"/>
      <c r="U407" s="392"/>
      <c r="V407" s="392"/>
      <c r="W407" s="392"/>
    </row>
    <row r="408" spans="1:23" hidden="1">
      <c r="A408" s="389"/>
      <c r="B408" s="406"/>
      <c r="C408" s="406"/>
      <c r="D408" s="407"/>
      <c r="E408" s="392"/>
      <c r="F408" s="392"/>
      <c r="G408" s="392"/>
      <c r="H408" s="392"/>
      <c r="I408" s="392"/>
      <c r="J408" s="392"/>
      <c r="K408" s="392"/>
      <c r="L408" s="392"/>
      <c r="M408" s="392"/>
      <c r="N408" s="392"/>
      <c r="O408" s="392"/>
      <c r="P408" s="392"/>
      <c r="Q408" s="392"/>
      <c r="R408" s="392"/>
      <c r="S408" s="392"/>
      <c r="T408" s="392"/>
      <c r="U408" s="392"/>
      <c r="V408" s="392"/>
      <c r="W408" s="392"/>
    </row>
    <row r="409" spans="1:23" hidden="1">
      <c r="A409" s="389"/>
      <c r="B409" s="406"/>
      <c r="C409" s="406"/>
      <c r="D409" s="407"/>
      <c r="E409" s="392"/>
      <c r="F409" s="392"/>
      <c r="G409" s="392"/>
      <c r="H409" s="392"/>
      <c r="I409" s="392"/>
      <c r="J409" s="392"/>
      <c r="K409" s="392"/>
      <c r="L409" s="392"/>
      <c r="M409" s="392"/>
      <c r="N409" s="392"/>
      <c r="O409" s="392"/>
      <c r="P409" s="392"/>
      <c r="Q409" s="392"/>
      <c r="R409" s="392"/>
      <c r="S409" s="392"/>
      <c r="T409" s="392"/>
      <c r="U409" s="392"/>
      <c r="V409" s="392"/>
      <c r="W409" s="392"/>
    </row>
    <row r="410" spans="1:23" hidden="1">
      <c r="A410" s="389"/>
      <c r="B410" s="406"/>
      <c r="C410" s="406"/>
      <c r="D410" s="407"/>
      <c r="E410" s="392"/>
      <c r="F410" s="392"/>
      <c r="G410" s="392"/>
      <c r="H410" s="392"/>
      <c r="I410" s="392"/>
      <c r="J410" s="392"/>
      <c r="K410" s="392"/>
      <c r="L410" s="392"/>
      <c r="M410" s="392"/>
      <c r="N410" s="392"/>
      <c r="O410" s="392"/>
      <c r="P410" s="392"/>
      <c r="Q410" s="392"/>
      <c r="R410" s="392"/>
      <c r="S410" s="392"/>
      <c r="T410" s="392"/>
      <c r="U410" s="392"/>
      <c r="V410" s="392"/>
      <c r="W410" s="392"/>
    </row>
    <row r="411" spans="1:23" hidden="1">
      <c r="A411" s="389"/>
      <c r="B411" s="406"/>
      <c r="C411" s="406"/>
      <c r="D411" s="407"/>
      <c r="E411" s="392"/>
      <c r="F411" s="392"/>
      <c r="G411" s="392"/>
      <c r="H411" s="392"/>
      <c r="I411" s="392"/>
      <c r="J411" s="392"/>
      <c r="K411" s="392"/>
      <c r="L411" s="392"/>
      <c r="M411" s="392"/>
      <c r="N411" s="392"/>
      <c r="O411" s="392"/>
      <c r="P411" s="392"/>
      <c r="Q411" s="392"/>
      <c r="R411" s="392"/>
      <c r="S411" s="392"/>
      <c r="T411" s="392"/>
      <c r="U411" s="392"/>
      <c r="V411" s="392"/>
      <c r="W411" s="392"/>
    </row>
    <row r="412" spans="1:23" hidden="1">
      <c r="A412" s="389"/>
      <c r="B412" s="406"/>
      <c r="C412" s="406"/>
      <c r="D412" s="407"/>
      <c r="E412" s="392"/>
      <c r="F412" s="392"/>
      <c r="G412" s="392"/>
      <c r="H412" s="392"/>
      <c r="I412" s="392"/>
      <c r="J412" s="392"/>
      <c r="K412" s="392"/>
      <c r="L412" s="392"/>
      <c r="M412" s="392"/>
      <c r="N412" s="392"/>
      <c r="O412" s="392"/>
      <c r="P412" s="392"/>
      <c r="Q412" s="392"/>
      <c r="R412" s="392"/>
      <c r="S412" s="392"/>
      <c r="T412" s="392"/>
      <c r="U412" s="392"/>
      <c r="V412" s="392"/>
      <c r="W412" s="392"/>
    </row>
    <row r="413" spans="1:23" hidden="1">
      <c r="A413" s="389"/>
      <c r="B413" s="406"/>
      <c r="C413" s="406"/>
      <c r="D413" s="407"/>
      <c r="E413" s="392"/>
      <c r="F413" s="392"/>
      <c r="G413" s="392"/>
      <c r="H413" s="392"/>
      <c r="I413" s="392"/>
      <c r="J413" s="392"/>
      <c r="K413" s="392"/>
      <c r="L413" s="392"/>
      <c r="M413" s="392"/>
      <c r="N413" s="392"/>
      <c r="O413" s="392"/>
      <c r="P413" s="392"/>
      <c r="Q413" s="392"/>
      <c r="R413" s="392"/>
      <c r="S413" s="392"/>
      <c r="T413" s="392"/>
      <c r="U413" s="392"/>
      <c r="V413" s="392"/>
      <c r="W413" s="392"/>
    </row>
    <row r="414" spans="1:23" s="383" customFormat="1" ht="15.75">
      <c r="A414" s="379"/>
      <c r="B414" s="380"/>
      <c r="C414" s="380"/>
      <c r="D414" s="387" t="s">
        <v>727</v>
      </c>
      <c r="E414" s="382"/>
      <c r="F414" s="382"/>
      <c r="G414" s="382"/>
      <c r="H414" s="382"/>
      <c r="I414" s="382"/>
      <c r="J414" s="382"/>
      <c r="K414" s="382"/>
      <c r="L414" s="382"/>
      <c r="M414" s="382"/>
      <c r="N414" s="382"/>
      <c r="O414" s="382"/>
      <c r="P414" s="382"/>
      <c r="Q414" s="382"/>
      <c r="R414" s="382"/>
      <c r="S414" s="382"/>
      <c r="T414" s="382"/>
      <c r="U414" s="382"/>
      <c r="V414" s="382"/>
      <c r="W414" s="382"/>
    </row>
    <row r="415" spans="1:23" ht="28.5">
      <c r="A415" s="389" t="s">
        <v>388</v>
      </c>
      <c r="B415" s="378"/>
      <c r="C415" s="378"/>
      <c r="D415" s="399" t="s">
        <v>148</v>
      </c>
      <c r="E415" s="392"/>
      <c r="F415" s="392"/>
      <c r="G415" s="392"/>
      <c r="H415" s="392"/>
      <c r="I415" s="392"/>
      <c r="J415" s="392"/>
      <c r="K415" s="392"/>
      <c r="L415" s="392"/>
      <c r="M415" s="392">
        <v>155.6</v>
      </c>
      <c r="N415" s="392">
        <v>155.6</v>
      </c>
      <c r="O415" s="392"/>
      <c r="P415" s="392"/>
      <c r="Q415" s="392"/>
      <c r="R415" s="392"/>
      <c r="S415" s="392"/>
      <c r="T415" s="392"/>
      <c r="U415" s="392"/>
      <c r="V415" s="392" t="s">
        <v>5</v>
      </c>
      <c r="W415" s="392"/>
    </row>
    <row r="416" spans="1:23" ht="28.5">
      <c r="A416" s="389" t="s">
        <v>388</v>
      </c>
      <c r="B416" s="378"/>
      <c r="C416" s="378"/>
      <c r="D416" s="399" t="s">
        <v>149</v>
      </c>
      <c r="E416" s="392"/>
      <c r="F416" s="392"/>
      <c r="G416" s="392"/>
      <c r="H416" s="392"/>
      <c r="I416" s="392"/>
      <c r="J416" s="392"/>
      <c r="K416" s="392"/>
      <c r="L416" s="392"/>
      <c r="M416" s="392">
        <v>541.37</v>
      </c>
      <c r="N416" s="392">
        <v>541.37</v>
      </c>
      <c r="O416" s="392"/>
      <c r="P416" s="392"/>
      <c r="Q416" s="392"/>
      <c r="R416" s="392"/>
      <c r="S416" s="392"/>
      <c r="T416" s="392"/>
      <c r="U416" s="392"/>
      <c r="V416" s="392" t="s">
        <v>5</v>
      </c>
      <c r="W416" s="392"/>
    </row>
    <row r="417" spans="1:23">
      <c r="A417" s="389" t="s">
        <v>386</v>
      </c>
      <c r="B417" s="378"/>
      <c r="C417" s="378"/>
      <c r="D417" s="399" t="s">
        <v>150</v>
      </c>
      <c r="E417" s="392"/>
      <c r="F417" s="392"/>
      <c r="G417" s="392"/>
      <c r="H417" s="392"/>
      <c r="I417" s="392"/>
      <c r="J417" s="392"/>
      <c r="K417" s="392">
        <v>7024</v>
      </c>
      <c r="L417" s="392"/>
      <c r="M417" s="392">
        <v>33</v>
      </c>
      <c r="N417" s="392"/>
      <c r="O417" s="392"/>
      <c r="P417" s="392"/>
      <c r="Q417" s="392"/>
      <c r="R417" s="392"/>
      <c r="S417" s="392"/>
      <c r="T417" s="392"/>
      <c r="U417" s="392"/>
      <c r="V417" s="392"/>
      <c r="W417" s="392"/>
    </row>
    <row r="418" spans="1:23" ht="42.75">
      <c r="A418" s="389" t="s">
        <v>386</v>
      </c>
      <c r="B418" s="378"/>
      <c r="C418" s="378"/>
      <c r="D418" s="399" t="s">
        <v>151</v>
      </c>
      <c r="E418" s="392"/>
      <c r="F418" s="392"/>
      <c r="G418" s="392"/>
      <c r="H418" s="392"/>
      <c r="I418" s="392"/>
      <c r="J418" s="392"/>
      <c r="K418" s="392"/>
      <c r="L418" s="392"/>
      <c r="M418" s="392"/>
      <c r="N418" s="392">
        <v>142</v>
      </c>
      <c r="O418" s="392"/>
      <c r="P418" s="392"/>
      <c r="Q418" s="392"/>
      <c r="R418" s="392"/>
      <c r="S418" s="392"/>
      <c r="T418" s="392"/>
      <c r="U418" s="392"/>
      <c r="V418" s="392"/>
      <c r="W418" s="392"/>
    </row>
    <row r="419" spans="1:23" hidden="1">
      <c r="A419" s="389"/>
      <c r="B419" s="378"/>
      <c r="C419" s="378"/>
      <c r="D419" s="399"/>
      <c r="E419" s="392"/>
      <c r="F419" s="392"/>
      <c r="G419" s="392"/>
      <c r="H419" s="392"/>
      <c r="I419" s="392"/>
      <c r="J419" s="392"/>
      <c r="K419" s="392"/>
      <c r="L419" s="392"/>
      <c r="M419" s="392"/>
      <c r="N419" s="392"/>
      <c r="O419" s="392"/>
      <c r="P419" s="392"/>
      <c r="Q419" s="392"/>
      <c r="R419" s="392"/>
      <c r="S419" s="392"/>
      <c r="T419" s="392"/>
      <c r="U419" s="392"/>
      <c r="V419" s="392"/>
      <c r="W419" s="392"/>
    </row>
    <row r="420" spans="1:23" hidden="1">
      <c r="A420" s="389"/>
      <c r="B420" s="378"/>
      <c r="C420" s="378"/>
      <c r="D420" s="399"/>
      <c r="E420" s="392"/>
      <c r="F420" s="392"/>
      <c r="G420" s="392"/>
      <c r="H420" s="392"/>
      <c r="I420" s="392"/>
      <c r="J420" s="392"/>
      <c r="K420" s="392"/>
      <c r="L420" s="392"/>
      <c r="M420" s="392"/>
      <c r="N420" s="392"/>
      <c r="O420" s="392"/>
      <c r="P420" s="392"/>
      <c r="Q420" s="392"/>
      <c r="R420" s="392"/>
      <c r="S420" s="392"/>
      <c r="T420" s="392"/>
      <c r="U420" s="392"/>
      <c r="V420" s="392"/>
      <c r="W420" s="392"/>
    </row>
    <row r="421" spans="1:23" hidden="1">
      <c r="A421" s="389"/>
      <c r="B421" s="378"/>
      <c r="C421" s="378"/>
      <c r="D421" s="399"/>
      <c r="E421" s="392"/>
      <c r="F421" s="392"/>
      <c r="G421" s="392"/>
      <c r="H421" s="392"/>
      <c r="I421" s="392"/>
      <c r="J421" s="392"/>
      <c r="K421" s="392"/>
      <c r="L421" s="392"/>
      <c r="M421" s="392"/>
      <c r="N421" s="392"/>
      <c r="O421" s="392"/>
      <c r="P421" s="392"/>
      <c r="Q421" s="392"/>
      <c r="R421" s="392"/>
      <c r="S421" s="392"/>
      <c r="T421" s="392"/>
      <c r="U421" s="392"/>
      <c r="V421" s="392"/>
      <c r="W421" s="392"/>
    </row>
    <row r="422" spans="1:23" hidden="1">
      <c r="A422" s="389"/>
      <c r="B422" s="378"/>
      <c r="C422" s="378"/>
      <c r="D422" s="399"/>
      <c r="E422" s="392"/>
      <c r="F422" s="392"/>
      <c r="G422" s="392"/>
      <c r="H422" s="392"/>
      <c r="I422" s="392"/>
      <c r="J422" s="392"/>
      <c r="K422" s="392"/>
      <c r="L422" s="392"/>
      <c r="M422" s="392"/>
      <c r="N422" s="392"/>
      <c r="O422" s="392"/>
      <c r="P422" s="392"/>
      <c r="Q422" s="392"/>
      <c r="R422" s="392"/>
      <c r="S422" s="392"/>
      <c r="T422" s="392"/>
      <c r="U422" s="392"/>
      <c r="V422" s="392"/>
      <c r="W422" s="392"/>
    </row>
    <row r="423" spans="1:23" hidden="1">
      <c r="A423" s="389"/>
      <c r="B423" s="378"/>
      <c r="C423" s="378"/>
      <c r="D423" s="399"/>
      <c r="E423" s="392"/>
      <c r="F423" s="392"/>
      <c r="G423" s="392"/>
      <c r="H423" s="392"/>
      <c r="I423" s="392"/>
      <c r="J423" s="392"/>
      <c r="K423" s="392"/>
      <c r="L423" s="392"/>
      <c r="M423" s="392"/>
      <c r="N423" s="392"/>
      <c r="O423" s="392"/>
      <c r="P423" s="392"/>
      <c r="Q423" s="392"/>
      <c r="R423" s="392"/>
      <c r="S423" s="392"/>
      <c r="T423" s="392"/>
      <c r="U423" s="392"/>
      <c r="V423" s="392"/>
      <c r="W423" s="392"/>
    </row>
    <row r="424" spans="1:23" hidden="1">
      <c r="A424" s="389"/>
      <c r="B424" s="378"/>
      <c r="C424" s="378"/>
      <c r="D424" s="399"/>
      <c r="E424" s="392"/>
      <c r="F424" s="392"/>
      <c r="G424" s="392"/>
      <c r="H424" s="392"/>
      <c r="I424" s="392"/>
      <c r="J424" s="392"/>
      <c r="K424" s="392"/>
      <c r="L424" s="392"/>
      <c r="M424" s="392"/>
      <c r="N424" s="392"/>
      <c r="O424" s="392"/>
      <c r="P424" s="392"/>
      <c r="Q424" s="392"/>
      <c r="R424" s="392"/>
      <c r="S424" s="392"/>
      <c r="T424" s="392"/>
      <c r="U424" s="392"/>
      <c r="V424" s="392"/>
      <c r="W424" s="392"/>
    </row>
    <row r="425" spans="1:23" s="383" customFormat="1" ht="15.75">
      <c r="A425" s="379"/>
      <c r="B425" s="380"/>
      <c r="C425" s="380"/>
      <c r="D425" s="387" t="s">
        <v>728</v>
      </c>
      <c r="E425" s="382"/>
      <c r="F425" s="382"/>
      <c r="G425" s="382"/>
      <c r="H425" s="382"/>
      <c r="I425" s="382"/>
      <c r="J425" s="382"/>
      <c r="K425" s="382"/>
      <c r="L425" s="382"/>
      <c r="M425" s="382"/>
      <c r="N425" s="382"/>
      <c r="O425" s="382"/>
      <c r="P425" s="382"/>
      <c r="Q425" s="382"/>
      <c r="R425" s="382"/>
      <c r="S425" s="382"/>
      <c r="T425" s="382"/>
      <c r="U425" s="382"/>
      <c r="V425" s="382"/>
      <c r="W425" s="382"/>
    </row>
    <row r="426" spans="1:23">
      <c r="A426" s="389" t="s">
        <v>394</v>
      </c>
      <c r="B426" s="378"/>
      <c r="C426" s="378"/>
      <c r="D426" s="403" t="s">
        <v>152</v>
      </c>
      <c r="E426" s="392">
        <v>96.36</v>
      </c>
      <c r="F426" s="392"/>
      <c r="G426" s="392"/>
      <c r="H426" s="392"/>
      <c r="I426" s="392"/>
      <c r="J426" s="392" t="s">
        <v>153</v>
      </c>
      <c r="K426" s="392">
        <v>0</v>
      </c>
      <c r="L426" s="392">
        <v>0</v>
      </c>
      <c r="M426" s="392">
        <v>0</v>
      </c>
      <c r="N426" s="392">
        <v>96.36</v>
      </c>
      <c r="O426" s="392">
        <v>821.36</v>
      </c>
      <c r="P426" s="392">
        <v>11.731761955780657</v>
      </c>
      <c r="Q426" s="392"/>
      <c r="R426" s="392"/>
      <c r="S426" s="392"/>
      <c r="T426" s="392"/>
      <c r="U426" s="392">
        <v>7</v>
      </c>
      <c r="V426" s="392" t="s">
        <v>19</v>
      </c>
      <c r="W426" s="392"/>
    </row>
    <row r="427" spans="1:23" ht="42.75">
      <c r="A427" s="389" t="s">
        <v>394</v>
      </c>
      <c r="B427" s="378"/>
      <c r="C427" s="378"/>
      <c r="D427" s="403" t="s">
        <v>154</v>
      </c>
      <c r="E427" s="392">
        <v>0</v>
      </c>
      <c r="F427" s="392"/>
      <c r="G427" s="392"/>
      <c r="H427" s="392"/>
      <c r="I427" s="392"/>
      <c r="J427" s="392"/>
      <c r="K427" s="392"/>
      <c r="L427" s="392"/>
      <c r="M427" s="392"/>
      <c r="N427" s="392"/>
      <c r="O427" s="392"/>
      <c r="P427" s="392">
        <v>0</v>
      </c>
      <c r="Q427" s="392"/>
      <c r="R427" s="392"/>
      <c r="S427" s="392"/>
      <c r="T427" s="392"/>
      <c r="U427" s="392">
        <v>7</v>
      </c>
      <c r="V427" s="392" t="s">
        <v>118</v>
      </c>
      <c r="W427" s="392"/>
    </row>
    <row r="428" spans="1:23" ht="28.5">
      <c r="A428" s="389" t="s">
        <v>394</v>
      </c>
      <c r="B428" s="378"/>
      <c r="C428" s="378"/>
      <c r="D428" s="403" t="s">
        <v>155</v>
      </c>
      <c r="E428" s="392">
        <v>0</v>
      </c>
      <c r="F428" s="392"/>
      <c r="G428" s="392"/>
      <c r="H428" s="392"/>
      <c r="I428" s="392"/>
      <c r="J428" s="392"/>
      <c r="K428" s="392"/>
      <c r="L428" s="392"/>
      <c r="M428" s="392"/>
      <c r="N428" s="392"/>
      <c r="O428" s="392"/>
      <c r="P428" s="392">
        <v>0</v>
      </c>
      <c r="Q428" s="392"/>
      <c r="R428" s="392"/>
      <c r="S428" s="392"/>
      <c r="T428" s="392"/>
      <c r="U428" s="392">
        <v>7</v>
      </c>
      <c r="V428" s="392" t="s">
        <v>118</v>
      </c>
      <c r="W428" s="392"/>
    </row>
    <row r="429" spans="1:23" ht="28.5">
      <c r="A429" s="389" t="s">
        <v>394</v>
      </c>
      <c r="B429" s="378"/>
      <c r="C429" s="378"/>
      <c r="D429" s="403" t="s">
        <v>156</v>
      </c>
      <c r="E429" s="392">
        <v>0</v>
      </c>
      <c r="F429" s="392"/>
      <c r="G429" s="392"/>
      <c r="H429" s="392"/>
      <c r="I429" s="392"/>
      <c r="J429" s="392"/>
      <c r="K429" s="392"/>
      <c r="L429" s="392"/>
      <c r="M429" s="392"/>
      <c r="N429" s="392"/>
      <c r="O429" s="392"/>
      <c r="P429" s="392">
        <v>0</v>
      </c>
      <c r="Q429" s="392"/>
      <c r="R429" s="392"/>
      <c r="S429" s="392"/>
      <c r="T429" s="392"/>
      <c r="U429" s="392">
        <v>7</v>
      </c>
      <c r="V429" s="392" t="s">
        <v>118</v>
      </c>
      <c r="W429" s="392"/>
    </row>
    <row r="430" spans="1:23">
      <c r="A430" s="389" t="s">
        <v>394</v>
      </c>
      <c r="B430" s="378"/>
      <c r="C430" s="378"/>
      <c r="D430" s="403" t="s">
        <v>157</v>
      </c>
      <c r="E430" s="392">
        <v>0</v>
      </c>
      <c r="F430" s="392"/>
      <c r="G430" s="392"/>
      <c r="H430" s="392"/>
      <c r="I430" s="392"/>
      <c r="J430" s="392"/>
      <c r="K430" s="392"/>
      <c r="L430" s="392"/>
      <c r="M430" s="392"/>
      <c r="N430" s="392"/>
      <c r="O430" s="392"/>
      <c r="P430" s="392">
        <v>0</v>
      </c>
      <c r="Q430" s="392"/>
      <c r="R430" s="392"/>
      <c r="S430" s="392"/>
      <c r="T430" s="392"/>
      <c r="U430" s="392">
        <v>7</v>
      </c>
      <c r="V430" s="392" t="s">
        <v>118</v>
      </c>
      <c r="W430" s="392"/>
    </row>
    <row r="431" spans="1:23">
      <c r="A431" s="389" t="s">
        <v>394</v>
      </c>
      <c r="B431" s="378"/>
      <c r="C431" s="378"/>
      <c r="D431" s="403" t="s">
        <v>158</v>
      </c>
      <c r="E431" s="392">
        <v>0</v>
      </c>
      <c r="F431" s="392"/>
      <c r="G431" s="392"/>
      <c r="H431" s="392"/>
      <c r="I431" s="392"/>
      <c r="J431" s="392"/>
      <c r="K431" s="392"/>
      <c r="L431" s="392"/>
      <c r="M431" s="392"/>
      <c r="N431" s="392"/>
      <c r="O431" s="392"/>
      <c r="P431" s="392">
        <v>0</v>
      </c>
      <c r="Q431" s="392"/>
      <c r="R431" s="392"/>
      <c r="S431" s="392"/>
      <c r="T431" s="392"/>
      <c r="U431" s="392">
        <v>7</v>
      </c>
      <c r="V431" s="392" t="s">
        <v>118</v>
      </c>
      <c r="W431" s="392"/>
    </row>
    <row r="432" spans="1:23">
      <c r="A432" s="389" t="s">
        <v>394</v>
      </c>
      <c r="B432" s="378"/>
      <c r="C432" s="378"/>
      <c r="D432" s="403" t="s">
        <v>159</v>
      </c>
      <c r="E432" s="392">
        <v>0</v>
      </c>
      <c r="F432" s="392"/>
      <c r="G432" s="392"/>
      <c r="H432" s="392"/>
      <c r="I432" s="392"/>
      <c r="J432" s="392"/>
      <c r="K432" s="392"/>
      <c r="L432" s="392"/>
      <c r="M432" s="392"/>
      <c r="N432" s="392"/>
      <c r="O432" s="392"/>
      <c r="P432" s="392">
        <v>0</v>
      </c>
      <c r="Q432" s="392"/>
      <c r="R432" s="392"/>
      <c r="S432" s="392"/>
      <c r="T432" s="392"/>
      <c r="U432" s="392">
        <v>7</v>
      </c>
      <c r="V432" s="392" t="s">
        <v>118</v>
      </c>
      <c r="W432" s="392"/>
    </row>
    <row r="433" spans="1:23" ht="28.5">
      <c r="A433" s="389" t="s">
        <v>394</v>
      </c>
      <c r="B433" s="378"/>
      <c r="C433" s="378"/>
      <c r="D433" s="403" t="s">
        <v>160</v>
      </c>
      <c r="E433" s="392">
        <v>0</v>
      </c>
      <c r="F433" s="392"/>
      <c r="G433" s="392"/>
      <c r="H433" s="392"/>
      <c r="I433" s="392"/>
      <c r="J433" s="392"/>
      <c r="K433" s="392"/>
      <c r="L433" s="392"/>
      <c r="M433" s="392"/>
      <c r="N433" s="392"/>
      <c r="O433" s="392"/>
      <c r="P433" s="392">
        <v>0</v>
      </c>
      <c r="Q433" s="392"/>
      <c r="R433" s="392"/>
      <c r="S433" s="392"/>
      <c r="T433" s="392"/>
      <c r="U433" s="392">
        <v>7</v>
      </c>
      <c r="V433" s="392" t="s">
        <v>118</v>
      </c>
      <c r="W433" s="392"/>
    </row>
    <row r="434" spans="1:23" ht="28.5">
      <c r="A434" s="389" t="s">
        <v>388</v>
      </c>
      <c r="B434" s="378"/>
      <c r="C434" s="378"/>
      <c r="D434" s="403" t="s">
        <v>161</v>
      </c>
      <c r="E434" s="392"/>
      <c r="F434" s="392"/>
      <c r="G434" s="392"/>
      <c r="H434" s="392"/>
      <c r="I434" s="392"/>
      <c r="J434" s="392"/>
      <c r="K434" s="392"/>
      <c r="L434" s="392"/>
      <c r="M434" s="392">
        <v>520.52</v>
      </c>
      <c r="N434" s="392">
        <v>520.52</v>
      </c>
      <c r="O434" s="392"/>
      <c r="P434" s="392"/>
      <c r="Q434" s="392"/>
      <c r="R434" s="392"/>
      <c r="S434" s="392"/>
      <c r="T434" s="392"/>
      <c r="U434" s="392"/>
      <c r="V434" s="392" t="s">
        <v>5</v>
      </c>
      <c r="W434" s="392"/>
    </row>
    <row r="435" spans="1:23">
      <c r="A435" s="389" t="s">
        <v>388</v>
      </c>
      <c r="B435" s="378"/>
      <c r="C435" s="378"/>
      <c r="D435" s="403" t="s">
        <v>162</v>
      </c>
      <c r="E435" s="392"/>
      <c r="F435" s="392"/>
      <c r="G435" s="392"/>
      <c r="H435" s="392"/>
      <c r="I435" s="392"/>
      <c r="J435" s="392"/>
      <c r="K435" s="392"/>
      <c r="L435" s="392"/>
      <c r="M435" s="392">
        <v>70</v>
      </c>
      <c r="N435" s="392">
        <v>70</v>
      </c>
      <c r="O435" s="392"/>
      <c r="P435" s="392"/>
      <c r="Q435" s="392"/>
      <c r="R435" s="392"/>
      <c r="S435" s="392"/>
      <c r="T435" s="392"/>
      <c r="U435" s="392"/>
      <c r="V435" s="392" t="s">
        <v>5</v>
      </c>
      <c r="W435" s="392"/>
    </row>
    <row r="436" spans="1:23">
      <c r="A436" s="389" t="s">
        <v>388</v>
      </c>
      <c r="B436" s="378"/>
      <c r="C436" s="378"/>
      <c r="D436" s="403" t="s">
        <v>163</v>
      </c>
      <c r="E436" s="392"/>
      <c r="F436" s="392"/>
      <c r="G436" s="392"/>
      <c r="H436" s="392"/>
      <c r="I436" s="392"/>
      <c r="J436" s="392"/>
      <c r="K436" s="392"/>
      <c r="L436" s="392"/>
      <c r="M436" s="392">
        <v>197</v>
      </c>
      <c r="N436" s="392">
        <v>197</v>
      </c>
      <c r="O436" s="392"/>
      <c r="P436" s="392"/>
      <c r="Q436" s="392"/>
      <c r="R436" s="392"/>
      <c r="S436" s="392"/>
      <c r="T436" s="392"/>
      <c r="U436" s="392"/>
      <c r="V436" s="392" t="s">
        <v>5</v>
      </c>
      <c r="W436" s="392"/>
    </row>
    <row r="437" spans="1:23">
      <c r="A437" s="389" t="s">
        <v>390</v>
      </c>
      <c r="B437" s="378"/>
      <c r="C437" s="378"/>
      <c r="D437" s="403" t="s">
        <v>164</v>
      </c>
      <c r="E437" s="392">
        <v>2353</v>
      </c>
      <c r="F437" s="392">
        <v>0</v>
      </c>
      <c r="G437" s="392"/>
      <c r="H437" s="392"/>
      <c r="I437" s="392"/>
      <c r="J437" s="392"/>
      <c r="K437" s="392"/>
      <c r="L437" s="392"/>
      <c r="M437" s="392"/>
      <c r="N437" s="392"/>
      <c r="O437" s="392">
        <v>0</v>
      </c>
      <c r="P437" s="392">
        <v>10</v>
      </c>
      <c r="Q437" s="392"/>
      <c r="R437" s="392"/>
      <c r="S437" s="392"/>
      <c r="T437" s="392"/>
      <c r="U437" s="392"/>
      <c r="V437" s="392"/>
      <c r="W437" s="392"/>
    </row>
    <row r="438" spans="1:23" hidden="1">
      <c r="A438" s="389"/>
      <c r="B438" s="378"/>
      <c r="C438" s="378"/>
      <c r="D438" s="403"/>
      <c r="E438" s="392"/>
      <c r="F438" s="392"/>
      <c r="G438" s="392"/>
      <c r="H438" s="392"/>
      <c r="I438" s="392"/>
      <c r="J438" s="392"/>
      <c r="K438" s="392"/>
      <c r="L438" s="392"/>
      <c r="M438" s="392"/>
      <c r="N438" s="392"/>
      <c r="O438" s="392"/>
      <c r="P438" s="392"/>
      <c r="Q438" s="392"/>
      <c r="R438" s="392"/>
      <c r="S438" s="392"/>
      <c r="T438" s="392"/>
      <c r="U438" s="392"/>
      <c r="V438" s="392"/>
      <c r="W438" s="392"/>
    </row>
    <row r="439" spans="1:23" hidden="1">
      <c r="A439" s="389"/>
      <c r="B439" s="378"/>
      <c r="C439" s="378"/>
      <c r="D439" s="403"/>
      <c r="E439" s="392"/>
      <c r="F439" s="392"/>
      <c r="G439" s="392"/>
      <c r="H439" s="392"/>
      <c r="I439" s="392"/>
      <c r="J439" s="392"/>
      <c r="K439" s="392"/>
      <c r="L439" s="392"/>
      <c r="M439" s="392"/>
      <c r="N439" s="392"/>
      <c r="O439" s="392"/>
      <c r="P439" s="392"/>
      <c r="Q439" s="392"/>
      <c r="R439" s="392"/>
      <c r="S439" s="392"/>
      <c r="T439" s="392"/>
      <c r="U439" s="392"/>
      <c r="V439" s="392"/>
      <c r="W439" s="392"/>
    </row>
    <row r="440" spans="1:23" hidden="1">
      <c r="A440" s="389"/>
      <c r="B440" s="378"/>
      <c r="C440" s="378"/>
      <c r="D440" s="403"/>
      <c r="E440" s="392"/>
      <c r="F440" s="392"/>
      <c r="G440" s="392"/>
      <c r="H440" s="392"/>
      <c r="I440" s="392"/>
      <c r="J440" s="392"/>
      <c r="K440" s="392"/>
      <c r="L440" s="392"/>
      <c r="M440" s="392"/>
      <c r="N440" s="392"/>
      <c r="O440" s="392"/>
      <c r="P440" s="392"/>
      <c r="Q440" s="392"/>
      <c r="R440" s="392"/>
      <c r="S440" s="392"/>
      <c r="T440" s="392"/>
      <c r="U440" s="392"/>
      <c r="V440" s="392"/>
      <c r="W440" s="392"/>
    </row>
    <row r="441" spans="1:23" hidden="1">
      <c r="A441" s="389"/>
      <c r="B441" s="378"/>
      <c r="C441" s="378"/>
      <c r="D441" s="403"/>
      <c r="E441" s="392"/>
      <c r="F441" s="392"/>
      <c r="G441" s="392"/>
      <c r="H441" s="392"/>
      <c r="I441" s="392"/>
      <c r="J441" s="392"/>
      <c r="K441" s="392"/>
      <c r="L441" s="392"/>
      <c r="M441" s="392"/>
      <c r="N441" s="392"/>
      <c r="O441" s="392"/>
      <c r="P441" s="392"/>
      <c r="Q441" s="392"/>
      <c r="R441" s="392"/>
      <c r="S441" s="392"/>
      <c r="T441" s="392"/>
      <c r="U441" s="392"/>
      <c r="V441" s="392"/>
      <c r="W441" s="392"/>
    </row>
    <row r="442" spans="1:23" hidden="1">
      <c r="A442" s="389"/>
      <c r="B442" s="378"/>
      <c r="C442" s="378"/>
      <c r="D442" s="403"/>
      <c r="E442" s="392"/>
      <c r="F442" s="392"/>
      <c r="G442" s="392"/>
      <c r="H442" s="392"/>
      <c r="I442" s="392"/>
      <c r="J442" s="392"/>
      <c r="K442" s="392"/>
      <c r="L442" s="392"/>
      <c r="M442" s="392"/>
      <c r="N442" s="392"/>
      <c r="O442" s="392"/>
      <c r="P442" s="392"/>
      <c r="Q442" s="392"/>
      <c r="R442" s="392"/>
      <c r="S442" s="392"/>
      <c r="T442" s="392"/>
      <c r="U442" s="392"/>
      <c r="V442" s="392"/>
      <c r="W442" s="392"/>
    </row>
    <row r="443" spans="1:23" hidden="1">
      <c r="A443" s="389"/>
      <c r="B443" s="378"/>
      <c r="C443" s="378"/>
      <c r="D443" s="399"/>
      <c r="E443" s="392"/>
      <c r="F443" s="392"/>
      <c r="G443" s="392"/>
      <c r="H443" s="392"/>
      <c r="I443" s="392"/>
      <c r="J443" s="392"/>
      <c r="K443" s="392"/>
      <c r="L443" s="392"/>
      <c r="M443" s="392"/>
      <c r="N443" s="392"/>
      <c r="O443" s="392"/>
      <c r="P443" s="392"/>
      <c r="Q443" s="392"/>
      <c r="R443" s="392"/>
      <c r="S443" s="392"/>
      <c r="T443" s="392"/>
      <c r="U443" s="392"/>
      <c r="V443" s="392"/>
      <c r="W443" s="392"/>
    </row>
    <row r="444" spans="1:23" hidden="1">
      <c r="A444" s="389"/>
      <c r="B444" s="378"/>
      <c r="C444" s="378"/>
      <c r="D444" s="399"/>
      <c r="E444" s="392"/>
      <c r="F444" s="392"/>
      <c r="G444" s="392"/>
      <c r="H444" s="392"/>
      <c r="I444" s="392"/>
      <c r="J444" s="392"/>
      <c r="K444" s="392"/>
      <c r="L444" s="392"/>
      <c r="M444" s="392"/>
      <c r="N444" s="392"/>
      <c r="O444" s="392"/>
      <c r="P444" s="392"/>
      <c r="Q444" s="392"/>
      <c r="R444" s="392"/>
      <c r="S444" s="392"/>
      <c r="T444" s="392"/>
      <c r="U444" s="392"/>
      <c r="V444" s="392"/>
      <c r="W444" s="392"/>
    </row>
    <row r="445" spans="1:23" hidden="1">
      <c r="A445" s="389"/>
      <c r="B445" s="378"/>
      <c r="C445" s="378"/>
      <c r="D445" s="399"/>
      <c r="E445" s="392"/>
      <c r="F445" s="392"/>
      <c r="G445" s="392"/>
      <c r="H445" s="392"/>
      <c r="I445" s="392"/>
      <c r="J445" s="392"/>
      <c r="K445" s="392"/>
      <c r="L445" s="392"/>
      <c r="M445" s="392"/>
      <c r="N445" s="392"/>
      <c r="O445" s="392"/>
      <c r="P445" s="392"/>
      <c r="Q445" s="392"/>
      <c r="R445" s="392"/>
      <c r="S445" s="392"/>
      <c r="T445" s="392"/>
      <c r="U445" s="392"/>
      <c r="V445" s="392"/>
      <c r="W445" s="392"/>
    </row>
    <row r="446" spans="1:23" hidden="1">
      <c r="A446" s="389"/>
      <c r="B446" s="378"/>
      <c r="C446" s="378"/>
      <c r="D446" s="399"/>
      <c r="E446" s="392"/>
      <c r="F446" s="392"/>
      <c r="G446" s="392"/>
      <c r="H446" s="392"/>
      <c r="I446" s="392"/>
      <c r="J446" s="392"/>
      <c r="K446" s="392"/>
      <c r="L446" s="392"/>
      <c r="M446" s="392"/>
      <c r="N446" s="392"/>
      <c r="O446" s="392"/>
      <c r="P446" s="392"/>
      <c r="Q446" s="392"/>
      <c r="R446" s="392"/>
      <c r="S446" s="392"/>
      <c r="T446" s="392"/>
      <c r="U446" s="392"/>
      <c r="V446" s="392"/>
      <c r="W446" s="392"/>
    </row>
    <row r="447" spans="1:23" hidden="1">
      <c r="A447" s="389"/>
      <c r="B447" s="378"/>
      <c r="C447" s="378"/>
      <c r="D447" s="399"/>
      <c r="E447" s="392"/>
      <c r="F447" s="392"/>
      <c r="G447" s="392"/>
      <c r="H447" s="392"/>
      <c r="I447" s="392"/>
      <c r="J447" s="392"/>
      <c r="K447" s="392"/>
      <c r="L447" s="392"/>
      <c r="M447" s="392"/>
      <c r="N447" s="392"/>
      <c r="O447" s="392"/>
      <c r="P447" s="392"/>
      <c r="Q447" s="392"/>
      <c r="R447" s="392"/>
      <c r="S447" s="392"/>
      <c r="T447" s="392"/>
      <c r="U447" s="392"/>
      <c r="V447" s="392"/>
      <c r="W447" s="392"/>
    </row>
    <row r="448" spans="1:23" s="383" customFormat="1" ht="15.75">
      <c r="A448" s="379"/>
      <c r="B448" s="380"/>
      <c r="C448" s="380"/>
      <c r="D448" s="387" t="s">
        <v>729</v>
      </c>
      <c r="E448" s="382"/>
      <c r="F448" s="382"/>
      <c r="G448" s="382"/>
      <c r="H448" s="382"/>
      <c r="I448" s="382"/>
      <c r="J448" s="382"/>
      <c r="K448" s="382"/>
      <c r="L448" s="382"/>
      <c r="M448" s="382"/>
      <c r="N448" s="382"/>
      <c r="O448" s="382"/>
      <c r="P448" s="382"/>
      <c r="Q448" s="382"/>
      <c r="R448" s="382"/>
      <c r="S448" s="382"/>
      <c r="T448" s="382"/>
      <c r="U448" s="382"/>
      <c r="V448" s="382"/>
      <c r="W448" s="382"/>
    </row>
    <row r="449" spans="1:23" s="383" customFormat="1" ht="15.75">
      <c r="A449" s="379"/>
      <c r="B449" s="380"/>
      <c r="C449" s="380"/>
      <c r="D449" s="387" t="s">
        <v>730</v>
      </c>
      <c r="E449" s="382"/>
      <c r="F449" s="382"/>
      <c r="G449" s="382"/>
      <c r="H449" s="382"/>
      <c r="I449" s="382"/>
      <c r="J449" s="382"/>
      <c r="K449" s="382"/>
      <c r="L449" s="382"/>
      <c r="M449" s="382"/>
      <c r="N449" s="382"/>
      <c r="O449" s="382"/>
      <c r="P449" s="382"/>
      <c r="Q449" s="382"/>
      <c r="R449" s="382"/>
      <c r="S449" s="382"/>
      <c r="T449" s="382"/>
      <c r="U449" s="382"/>
      <c r="V449" s="382"/>
      <c r="W449" s="382"/>
    </row>
    <row r="450" spans="1:23" s="383" customFormat="1" ht="15.75">
      <c r="A450" s="379"/>
      <c r="B450" s="380"/>
      <c r="C450" s="380"/>
      <c r="D450" s="387" t="s">
        <v>731</v>
      </c>
      <c r="E450" s="382"/>
      <c r="F450" s="382"/>
      <c r="G450" s="382"/>
      <c r="H450" s="382"/>
      <c r="I450" s="382"/>
      <c r="J450" s="382"/>
      <c r="K450" s="382"/>
      <c r="L450" s="382"/>
      <c r="M450" s="382"/>
      <c r="N450" s="382"/>
      <c r="O450" s="382"/>
      <c r="P450" s="382"/>
      <c r="Q450" s="382"/>
      <c r="R450" s="382"/>
      <c r="S450" s="382"/>
      <c r="T450" s="382"/>
      <c r="U450" s="382"/>
      <c r="V450" s="382"/>
      <c r="W450" s="382"/>
    </row>
    <row r="451" spans="1:23" s="383" customFormat="1" ht="15.75">
      <c r="A451" s="379"/>
      <c r="B451" s="380"/>
      <c r="C451" s="380"/>
      <c r="D451" s="387" t="s">
        <v>732</v>
      </c>
      <c r="E451" s="382"/>
      <c r="F451" s="382"/>
      <c r="G451" s="382"/>
      <c r="H451" s="382"/>
      <c r="I451" s="382"/>
      <c r="J451" s="382"/>
      <c r="K451" s="382"/>
      <c r="L451" s="382"/>
      <c r="M451" s="382"/>
      <c r="N451" s="382"/>
      <c r="O451" s="382"/>
      <c r="P451" s="382"/>
      <c r="Q451" s="382"/>
      <c r="R451" s="382"/>
      <c r="S451" s="382"/>
      <c r="T451" s="382"/>
      <c r="U451" s="382"/>
      <c r="V451" s="382"/>
      <c r="W451" s="382"/>
    </row>
    <row r="452" spans="1:23" s="383" customFormat="1" ht="15.75">
      <c r="A452" s="379"/>
      <c r="B452" s="380"/>
      <c r="C452" s="380"/>
      <c r="D452" s="387" t="s">
        <v>733</v>
      </c>
      <c r="E452" s="382"/>
      <c r="F452" s="382"/>
      <c r="G452" s="382"/>
      <c r="H452" s="382"/>
      <c r="I452" s="382"/>
      <c r="J452" s="382"/>
      <c r="K452" s="382"/>
      <c r="L452" s="382"/>
      <c r="M452" s="382"/>
      <c r="N452" s="382"/>
      <c r="O452" s="382"/>
      <c r="P452" s="382"/>
      <c r="Q452" s="382"/>
      <c r="R452" s="382"/>
      <c r="S452" s="382"/>
      <c r="T452" s="382"/>
      <c r="U452" s="382"/>
      <c r="V452" s="382"/>
      <c r="W452" s="382"/>
    </row>
    <row r="453" spans="1:23" s="383" customFormat="1" ht="15.75">
      <c r="A453" s="379"/>
      <c r="B453" s="380"/>
      <c r="C453" s="380"/>
      <c r="D453" s="401" t="s">
        <v>735</v>
      </c>
      <c r="E453" s="382"/>
      <c r="F453" s="382"/>
      <c r="G453" s="382"/>
      <c r="H453" s="382"/>
      <c r="I453" s="382"/>
      <c r="J453" s="382"/>
      <c r="K453" s="382"/>
      <c r="L453" s="382"/>
      <c r="M453" s="382"/>
      <c r="N453" s="382"/>
      <c r="O453" s="382"/>
      <c r="P453" s="382"/>
      <c r="Q453" s="382"/>
      <c r="R453" s="382"/>
      <c r="S453" s="382"/>
      <c r="T453" s="382"/>
      <c r="U453" s="382"/>
      <c r="V453" s="382"/>
      <c r="W453" s="382"/>
    </row>
    <row r="454" spans="1:23" ht="57">
      <c r="A454" s="389" t="s">
        <v>387</v>
      </c>
      <c r="B454" s="390"/>
      <c r="C454" s="390"/>
      <c r="D454" s="400" t="s">
        <v>165</v>
      </c>
      <c r="E454" s="392">
        <v>400</v>
      </c>
      <c r="F454" s="392"/>
      <c r="G454" s="392"/>
      <c r="H454" s="392"/>
      <c r="I454" s="392"/>
      <c r="J454" s="392"/>
      <c r="K454" s="392"/>
      <c r="L454" s="392"/>
      <c r="M454" s="392"/>
      <c r="N454" s="392">
        <v>400</v>
      </c>
      <c r="O454" s="392">
        <v>3500</v>
      </c>
      <c r="P454" s="392"/>
      <c r="Q454" s="392"/>
      <c r="R454" s="392"/>
      <c r="S454" s="392"/>
      <c r="T454" s="392"/>
      <c r="U454" s="392"/>
      <c r="V454" s="392"/>
      <c r="W454" s="392"/>
    </row>
    <row r="455" spans="1:23" ht="42.75">
      <c r="A455" s="389" t="s">
        <v>387</v>
      </c>
      <c r="B455" s="390"/>
      <c r="C455" s="390"/>
      <c r="D455" s="400" t="s">
        <v>166</v>
      </c>
      <c r="E455" s="392">
        <v>62</v>
      </c>
      <c r="F455" s="392"/>
      <c r="G455" s="392"/>
      <c r="H455" s="392"/>
      <c r="I455" s="392"/>
      <c r="J455" s="392"/>
      <c r="K455" s="392"/>
      <c r="L455" s="392"/>
      <c r="M455" s="392"/>
      <c r="N455" s="392">
        <v>62</v>
      </c>
      <c r="O455" s="392">
        <v>140</v>
      </c>
      <c r="P455" s="392"/>
      <c r="Q455" s="392"/>
      <c r="R455" s="392"/>
      <c r="S455" s="392"/>
      <c r="T455" s="392"/>
      <c r="U455" s="392"/>
      <c r="V455" s="392"/>
      <c r="W455" s="392"/>
    </row>
    <row r="456" spans="1:23" ht="71.25">
      <c r="A456" s="389" t="s">
        <v>387</v>
      </c>
      <c r="B456" s="390"/>
      <c r="C456" s="390"/>
      <c r="D456" s="400" t="s">
        <v>167</v>
      </c>
      <c r="E456" s="392">
        <v>479</v>
      </c>
      <c r="F456" s="392"/>
      <c r="G456" s="392"/>
      <c r="H456" s="392"/>
      <c r="I456" s="392"/>
      <c r="J456" s="392"/>
      <c r="K456" s="392"/>
      <c r="L456" s="392"/>
      <c r="M456" s="392"/>
      <c r="N456" s="392">
        <v>479</v>
      </c>
      <c r="O456" s="392">
        <v>1760</v>
      </c>
      <c r="P456" s="392"/>
      <c r="Q456" s="392"/>
      <c r="R456" s="392"/>
      <c r="S456" s="392"/>
      <c r="T456" s="392"/>
      <c r="U456" s="392"/>
      <c r="V456" s="392"/>
      <c r="W456" s="392"/>
    </row>
    <row r="457" spans="1:23" ht="15">
      <c r="A457" s="389" t="s">
        <v>387</v>
      </c>
      <c r="B457" s="390"/>
      <c r="C457" s="390"/>
      <c r="D457" s="400" t="s">
        <v>168</v>
      </c>
      <c r="E457" s="392">
        <v>880</v>
      </c>
      <c r="F457" s="392"/>
      <c r="G457" s="392"/>
      <c r="H457" s="392"/>
      <c r="I457" s="392"/>
      <c r="J457" s="392"/>
      <c r="K457" s="392"/>
      <c r="L457" s="392"/>
      <c r="M457" s="392"/>
      <c r="N457" s="392">
        <v>880</v>
      </c>
      <c r="O457" s="392">
        <v>9500</v>
      </c>
      <c r="P457" s="392"/>
      <c r="Q457" s="392"/>
      <c r="R457" s="392" t="s">
        <v>55</v>
      </c>
      <c r="S457" s="392"/>
      <c r="T457" s="392"/>
      <c r="U457" s="392"/>
      <c r="V457" s="392"/>
      <c r="W457" s="392"/>
    </row>
    <row r="458" spans="1:23" ht="28.5">
      <c r="A458" s="389" t="s">
        <v>387</v>
      </c>
      <c r="B458" s="390"/>
      <c r="C458" s="390"/>
      <c r="D458" s="400" t="s">
        <v>59</v>
      </c>
      <c r="E458" s="392">
        <v>402</v>
      </c>
      <c r="F458" s="392"/>
      <c r="G458" s="392"/>
      <c r="H458" s="392"/>
      <c r="I458" s="392"/>
      <c r="J458" s="392"/>
      <c r="K458" s="392"/>
      <c r="L458" s="392"/>
      <c r="M458" s="392"/>
      <c r="N458" s="392">
        <v>402</v>
      </c>
      <c r="O458" s="392">
        <v>2400</v>
      </c>
      <c r="P458" s="392"/>
      <c r="Q458" s="392"/>
      <c r="R458" s="392" t="s">
        <v>55</v>
      </c>
      <c r="S458" s="392"/>
      <c r="T458" s="392"/>
      <c r="U458" s="392"/>
      <c r="V458" s="392"/>
      <c r="W458" s="392"/>
    </row>
    <row r="459" spans="1:23" ht="42.75">
      <c r="A459" s="389" t="s">
        <v>387</v>
      </c>
      <c r="B459" s="390"/>
      <c r="C459" s="390"/>
      <c r="D459" s="400" t="s">
        <v>169</v>
      </c>
      <c r="E459" s="392">
        <v>749</v>
      </c>
      <c r="F459" s="392"/>
      <c r="G459" s="392"/>
      <c r="H459" s="392"/>
      <c r="I459" s="392"/>
      <c r="J459" s="392"/>
      <c r="K459" s="392"/>
      <c r="L459" s="392"/>
      <c r="M459" s="392"/>
      <c r="N459" s="392">
        <v>749</v>
      </c>
      <c r="O459" s="392">
        <v>250</v>
      </c>
      <c r="P459" s="392"/>
      <c r="Q459" s="392"/>
      <c r="R459" s="392"/>
      <c r="S459" s="392"/>
      <c r="T459" s="392"/>
      <c r="U459" s="392"/>
      <c r="V459" s="392"/>
      <c r="W459" s="392"/>
    </row>
    <row r="460" spans="1:23" ht="42.75">
      <c r="A460" s="389" t="s">
        <v>387</v>
      </c>
      <c r="B460" s="390"/>
      <c r="C460" s="390"/>
      <c r="D460" s="400" t="s">
        <v>170</v>
      </c>
      <c r="E460" s="392">
        <v>197</v>
      </c>
      <c r="F460" s="392"/>
      <c r="G460" s="392"/>
      <c r="H460" s="392"/>
      <c r="I460" s="392"/>
      <c r="J460" s="392"/>
      <c r="K460" s="392"/>
      <c r="L460" s="392"/>
      <c r="M460" s="392"/>
      <c r="N460" s="392">
        <v>197</v>
      </c>
      <c r="O460" s="392">
        <v>250</v>
      </c>
      <c r="P460" s="392"/>
      <c r="Q460" s="392"/>
      <c r="R460" s="392"/>
      <c r="S460" s="392"/>
      <c r="T460" s="392"/>
      <c r="U460" s="392"/>
      <c r="V460" s="392"/>
      <c r="W460" s="392"/>
    </row>
    <row r="461" spans="1:23" ht="57">
      <c r="A461" s="389" t="s">
        <v>387</v>
      </c>
      <c r="B461" s="390"/>
      <c r="C461" s="390"/>
      <c r="D461" s="400" t="s">
        <v>171</v>
      </c>
      <c r="E461" s="392">
        <v>192</v>
      </c>
      <c r="F461" s="392"/>
      <c r="G461" s="392"/>
      <c r="H461" s="392"/>
      <c r="I461" s="392"/>
      <c r="J461" s="392"/>
      <c r="K461" s="392"/>
      <c r="L461" s="392"/>
      <c r="M461" s="392"/>
      <c r="N461" s="392">
        <v>192</v>
      </c>
      <c r="O461" s="392">
        <v>250</v>
      </c>
      <c r="P461" s="392"/>
      <c r="Q461" s="392"/>
      <c r="R461" s="392"/>
      <c r="S461" s="392"/>
      <c r="T461" s="392"/>
      <c r="U461" s="392"/>
      <c r="V461" s="392"/>
      <c r="W461" s="392"/>
    </row>
    <row r="462" spans="1:23" ht="42.75">
      <c r="A462" s="389" t="s">
        <v>387</v>
      </c>
      <c r="B462" s="390"/>
      <c r="C462" s="390"/>
      <c r="D462" s="400" t="s">
        <v>172</v>
      </c>
      <c r="E462" s="392">
        <v>199</v>
      </c>
      <c r="F462" s="392"/>
      <c r="G462" s="392"/>
      <c r="H462" s="392"/>
      <c r="I462" s="392"/>
      <c r="J462" s="392"/>
      <c r="K462" s="392"/>
      <c r="L462" s="392"/>
      <c r="M462" s="392"/>
      <c r="N462" s="392">
        <v>199</v>
      </c>
      <c r="O462" s="392">
        <v>200</v>
      </c>
      <c r="P462" s="392"/>
      <c r="Q462" s="392"/>
      <c r="R462" s="392"/>
      <c r="S462" s="392"/>
      <c r="T462" s="392"/>
      <c r="U462" s="392"/>
      <c r="V462" s="392"/>
      <c r="W462" s="392"/>
    </row>
    <row r="463" spans="1:23" ht="57">
      <c r="A463" s="389" t="s">
        <v>387</v>
      </c>
      <c r="B463" s="390"/>
      <c r="C463" s="390"/>
      <c r="D463" s="400" t="s">
        <v>173</v>
      </c>
      <c r="E463" s="392">
        <v>192</v>
      </c>
      <c r="F463" s="392"/>
      <c r="G463" s="392"/>
      <c r="H463" s="392"/>
      <c r="I463" s="392"/>
      <c r="J463" s="392"/>
      <c r="K463" s="392"/>
      <c r="L463" s="392"/>
      <c r="M463" s="392"/>
      <c r="N463" s="392">
        <v>192</v>
      </c>
      <c r="O463" s="392">
        <v>200</v>
      </c>
      <c r="P463" s="392"/>
      <c r="Q463" s="392"/>
      <c r="R463" s="392"/>
      <c r="S463" s="392"/>
      <c r="T463" s="392"/>
      <c r="U463" s="392"/>
      <c r="V463" s="392"/>
      <c r="W463" s="392"/>
    </row>
    <row r="464" spans="1:23" ht="57">
      <c r="A464" s="389" t="s">
        <v>387</v>
      </c>
      <c r="B464" s="390"/>
      <c r="C464" s="390"/>
      <c r="D464" s="400" t="s">
        <v>174</v>
      </c>
      <c r="E464" s="392">
        <v>196</v>
      </c>
      <c r="F464" s="392"/>
      <c r="G464" s="392"/>
      <c r="H464" s="392"/>
      <c r="I464" s="392"/>
      <c r="J464" s="392"/>
      <c r="K464" s="392"/>
      <c r="L464" s="392"/>
      <c r="M464" s="392"/>
      <c r="N464" s="392">
        <v>196</v>
      </c>
      <c r="O464" s="392">
        <v>200</v>
      </c>
      <c r="P464" s="392"/>
      <c r="Q464" s="392"/>
      <c r="R464" s="392"/>
      <c r="S464" s="392"/>
      <c r="T464" s="392"/>
      <c r="U464" s="392"/>
      <c r="V464" s="392"/>
      <c r="W464" s="392"/>
    </row>
    <row r="465" spans="1:23" ht="42.75">
      <c r="A465" s="389" t="s">
        <v>387</v>
      </c>
      <c r="B465" s="390"/>
      <c r="C465" s="390"/>
      <c r="D465" s="400" t="s">
        <v>175</v>
      </c>
      <c r="E465" s="392">
        <v>196</v>
      </c>
      <c r="F465" s="392"/>
      <c r="G465" s="392"/>
      <c r="H465" s="392"/>
      <c r="I465" s="392"/>
      <c r="J465" s="392"/>
      <c r="K465" s="392"/>
      <c r="L465" s="392"/>
      <c r="M465" s="392"/>
      <c r="N465" s="392">
        <v>196</v>
      </c>
      <c r="O465" s="392">
        <v>200</v>
      </c>
      <c r="P465" s="392"/>
      <c r="Q465" s="392"/>
      <c r="R465" s="392"/>
      <c r="S465" s="392"/>
      <c r="T465" s="392"/>
      <c r="U465" s="392"/>
      <c r="V465" s="392"/>
      <c r="W465" s="392"/>
    </row>
    <row r="466" spans="1:23" ht="57">
      <c r="A466" s="389" t="s">
        <v>387</v>
      </c>
      <c r="B466" s="390"/>
      <c r="C466" s="390"/>
      <c r="D466" s="400" t="s">
        <v>176</v>
      </c>
      <c r="E466" s="392">
        <v>689</v>
      </c>
      <c r="F466" s="392"/>
      <c r="G466" s="392"/>
      <c r="H466" s="392"/>
      <c r="I466" s="392"/>
      <c r="J466" s="392"/>
      <c r="K466" s="392"/>
      <c r="L466" s="392"/>
      <c r="M466" s="392"/>
      <c r="N466" s="392">
        <v>689</v>
      </c>
      <c r="O466" s="392">
        <v>600</v>
      </c>
      <c r="P466" s="392"/>
      <c r="Q466" s="392"/>
      <c r="R466" s="392"/>
      <c r="S466" s="392"/>
      <c r="T466" s="392"/>
      <c r="U466" s="392"/>
      <c r="V466" s="392"/>
      <c r="W466" s="392"/>
    </row>
    <row r="467" spans="1:23" ht="15">
      <c r="A467" s="389" t="s">
        <v>387</v>
      </c>
      <c r="B467" s="390"/>
      <c r="C467" s="390"/>
      <c r="D467" s="400" t="s">
        <v>177</v>
      </c>
      <c r="E467" s="392">
        <v>770</v>
      </c>
      <c r="F467" s="392"/>
      <c r="G467" s="392"/>
      <c r="H467" s="392"/>
      <c r="I467" s="392"/>
      <c r="J467" s="392"/>
      <c r="K467" s="392"/>
      <c r="L467" s="392"/>
      <c r="M467" s="392"/>
      <c r="N467" s="392">
        <v>770</v>
      </c>
      <c r="O467" s="392">
        <v>1500</v>
      </c>
      <c r="P467" s="392"/>
      <c r="Q467" s="392"/>
      <c r="R467" s="392"/>
      <c r="S467" s="392"/>
      <c r="T467" s="392"/>
      <c r="U467" s="392"/>
      <c r="V467" s="392"/>
      <c r="W467" s="392"/>
    </row>
    <row r="468" spans="1:23" ht="15">
      <c r="A468" s="389" t="s">
        <v>387</v>
      </c>
      <c r="B468" s="390"/>
      <c r="C468" s="390"/>
      <c r="D468" s="400" t="s">
        <v>178</v>
      </c>
      <c r="E468" s="392">
        <v>2113</v>
      </c>
      <c r="F468" s="392"/>
      <c r="G468" s="392"/>
      <c r="H468" s="392"/>
      <c r="I468" s="392"/>
      <c r="J468" s="392"/>
      <c r="K468" s="392"/>
      <c r="L468" s="392"/>
      <c r="M468" s="392"/>
      <c r="N468" s="392">
        <v>2113</v>
      </c>
      <c r="O468" s="392">
        <v>1500</v>
      </c>
      <c r="P468" s="392"/>
      <c r="Q468" s="392"/>
      <c r="R468" s="392"/>
      <c r="S468" s="392"/>
      <c r="T468" s="392"/>
      <c r="U468" s="392"/>
      <c r="V468" s="392"/>
      <c r="W468" s="392"/>
    </row>
    <row r="469" spans="1:23" ht="71.25">
      <c r="A469" s="389" t="s">
        <v>387</v>
      </c>
      <c r="B469" s="390"/>
      <c r="C469" s="390"/>
      <c r="D469" s="400" t="s">
        <v>179</v>
      </c>
      <c r="E469" s="392">
        <v>460</v>
      </c>
      <c r="F469" s="392"/>
      <c r="G469" s="392"/>
      <c r="H469" s="392"/>
      <c r="I469" s="392"/>
      <c r="J469" s="392"/>
      <c r="K469" s="392"/>
      <c r="L469" s="392"/>
      <c r="M469" s="392"/>
      <c r="N469" s="392">
        <v>460</v>
      </c>
      <c r="O469" s="392">
        <v>4700</v>
      </c>
      <c r="P469" s="392"/>
      <c r="Q469" s="392"/>
      <c r="R469" s="392"/>
      <c r="S469" s="392"/>
      <c r="T469" s="392"/>
      <c r="U469" s="392"/>
      <c r="V469" s="392"/>
      <c r="W469" s="392"/>
    </row>
    <row r="470" spans="1:23" ht="42.75">
      <c r="A470" s="389" t="s">
        <v>387</v>
      </c>
      <c r="B470" s="390"/>
      <c r="C470" s="390"/>
      <c r="D470" s="400" t="s">
        <v>180</v>
      </c>
      <c r="E470" s="392">
        <v>189</v>
      </c>
      <c r="F470" s="392"/>
      <c r="G470" s="392"/>
      <c r="H470" s="392"/>
      <c r="I470" s="392"/>
      <c r="J470" s="392"/>
      <c r="K470" s="392"/>
      <c r="L470" s="392"/>
      <c r="M470" s="392"/>
      <c r="N470" s="392">
        <v>189</v>
      </c>
      <c r="O470" s="392">
        <v>2000</v>
      </c>
      <c r="P470" s="392"/>
      <c r="Q470" s="392"/>
      <c r="R470" s="392"/>
      <c r="S470" s="392"/>
      <c r="T470" s="392"/>
      <c r="U470" s="392"/>
      <c r="V470" s="392"/>
      <c r="W470" s="392"/>
    </row>
    <row r="471" spans="1:23" ht="71.25">
      <c r="A471" s="389" t="s">
        <v>387</v>
      </c>
      <c r="B471" s="390"/>
      <c r="C471" s="390"/>
      <c r="D471" s="400" t="s">
        <v>181</v>
      </c>
      <c r="E471" s="392">
        <v>412</v>
      </c>
      <c r="F471" s="392"/>
      <c r="G471" s="392"/>
      <c r="H471" s="392"/>
      <c r="I471" s="392"/>
      <c r="J471" s="392"/>
      <c r="K471" s="392"/>
      <c r="L471" s="392"/>
      <c r="M471" s="392"/>
      <c r="N471" s="392">
        <v>412</v>
      </c>
      <c r="O471" s="392">
        <v>4200</v>
      </c>
      <c r="P471" s="392"/>
      <c r="Q471" s="392"/>
      <c r="R471" s="392"/>
      <c r="S471" s="392"/>
      <c r="T471" s="392"/>
      <c r="U471" s="392"/>
      <c r="V471" s="392"/>
      <c r="W471" s="392"/>
    </row>
    <row r="472" spans="1:23" ht="29.25">
      <c r="A472" s="389" t="s">
        <v>390</v>
      </c>
      <c r="B472" s="390"/>
      <c r="C472" s="390"/>
      <c r="D472" s="395" t="s">
        <v>182</v>
      </c>
      <c r="E472" s="392">
        <v>192</v>
      </c>
      <c r="F472" s="392">
        <v>0</v>
      </c>
      <c r="G472" s="392"/>
      <c r="H472" s="392"/>
      <c r="I472" s="392"/>
      <c r="J472" s="392"/>
      <c r="K472" s="392"/>
      <c r="L472" s="392"/>
      <c r="M472" s="392"/>
      <c r="N472" s="392">
        <v>192</v>
      </c>
      <c r="O472" s="392">
        <v>7324</v>
      </c>
      <c r="P472" s="392">
        <v>100</v>
      </c>
      <c r="Q472" s="392"/>
      <c r="R472" s="392"/>
      <c r="S472" s="392"/>
      <c r="T472" s="392"/>
      <c r="U472" s="392"/>
      <c r="V472" s="392"/>
      <c r="W472" s="392"/>
    </row>
    <row r="473" spans="1:23" ht="29.25">
      <c r="A473" s="389" t="s">
        <v>390</v>
      </c>
      <c r="B473" s="390"/>
      <c r="C473" s="390"/>
      <c r="D473" s="395" t="s">
        <v>183</v>
      </c>
      <c r="E473" s="392">
        <v>22687</v>
      </c>
      <c r="F473" s="392">
        <v>30784</v>
      </c>
      <c r="G473" s="392"/>
      <c r="H473" s="392"/>
      <c r="I473" s="392"/>
      <c r="J473" s="392"/>
      <c r="K473" s="392"/>
      <c r="L473" s="392"/>
      <c r="M473" s="392"/>
      <c r="N473" s="392">
        <v>22687</v>
      </c>
      <c r="O473" s="392">
        <v>0</v>
      </c>
      <c r="P473" s="392">
        <v>100</v>
      </c>
      <c r="Q473" s="392"/>
      <c r="R473" s="392"/>
      <c r="S473" s="392"/>
      <c r="T473" s="392"/>
      <c r="U473" s="392"/>
      <c r="V473" s="392"/>
      <c r="W473" s="392"/>
    </row>
    <row r="474" spans="1:23" ht="29.25">
      <c r="A474" s="389" t="s">
        <v>390</v>
      </c>
      <c r="B474" s="390"/>
      <c r="C474" s="390"/>
      <c r="D474" s="395" t="s">
        <v>184</v>
      </c>
      <c r="E474" s="392">
        <v>967</v>
      </c>
      <c r="F474" s="392">
        <v>0</v>
      </c>
      <c r="G474" s="392"/>
      <c r="H474" s="392"/>
      <c r="I474" s="392"/>
      <c r="J474" s="392"/>
      <c r="K474" s="392"/>
      <c r="L474" s="392"/>
      <c r="M474" s="392">
        <v>967</v>
      </c>
      <c r="N474" s="392">
        <v>0</v>
      </c>
      <c r="O474" s="392">
        <v>86922</v>
      </c>
      <c r="P474" s="392">
        <v>100</v>
      </c>
      <c r="Q474" s="392"/>
      <c r="R474" s="392"/>
      <c r="S474" s="392"/>
      <c r="T474" s="392"/>
      <c r="U474" s="392"/>
      <c r="V474" s="392"/>
      <c r="W474" s="392"/>
    </row>
    <row r="475" spans="1:23" ht="29.25">
      <c r="A475" s="389" t="s">
        <v>390</v>
      </c>
      <c r="B475" s="390"/>
      <c r="C475" s="390"/>
      <c r="D475" s="395" t="s">
        <v>185</v>
      </c>
      <c r="E475" s="392">
        <v>3598</v>
      </c>
      <c r="F475" s="392">
        <v>0</v>
      </c>
      <c r="G475" s="392"/>
      <c r="H475" s="392"/>
      <c r="I475" s="392"/>
      <c r="J475" s="392"/>
      <c r="K475" s="392"/>
      <c r="L475" s="392"/>
      <c r="M475" s="392">
        <v>45</v>
      </c>
      <c r="N475" s="392">
        <v>3553</v>
      </c>
      <c r="O475" s="392">
        <v>71580</v>
      </c>
      <c r="P475" s="392">
        <v>100</v>
      </c>
      <c r="Q475" s="392"/>
      <c r="R475" s="392"/>
      <c r="S475" s="392"/>
      <c r="T475" s="392"/>
      <c r="U475" s="392"/>
      <c r="V475" s="392"/>
      <c r="W475" s="392"/>
    </row>
    <row r="476" spans="1:23" ht="29.25">
      <c r="A476" s="389" t="s">
        <v>390</v>
      </c>
      <c r="B476" s="390"/>
      <c r="C476" s="390"/>
      <c r="D476" s="395" t="s">
        <v>186</v>
      </c>
      <c r="E476" s="392">
        <v>2203</v>
      </c>
      <c r="F476" s="392">
        <v>0</v>
      </c>
      <c r="G476" s="392"/>
      <c r="H476" s="392"/>
      <c r="I476" s="392"/>
      <c r="J476" s="392"/>
      <c r="K476" s="392"/>
      <c r="L476" s="392"/>
      <c r="M476" s="392"/>
      <c r="N476" s="392">
        <v>2203</v>
      </c>
      <c r="O476" s="392">
        <v>35694</v>
      </c>
      <c r="P476" s="392">
        <v>100</v>
      </c>
      <c r="Q476" s="392"/>
      <c r="R476" s="392"/>
      <c r="S476" s="392"/>
      <c r="T476" s="392"/>
      <c r="U476" s="392"/>
      <c r="V476" s="392"/>
      <c r="W476" s="392"/>
    </row>
    <row r="477" spans="1:23" ht="29.25">
      <c r="A477" s="389" t="s">
        <v>390</v>
      </c>
      <c r="B477" s="390"/>
      <c r="C477" s="390"/>
      <c r="D477" s="395" t="s">
        <v>187</v>
      </c>
      <c r="E477" s="392">
        <v>6209</v>
      </c>
      <c r="F477" s="392">
        <v>0</v>
      </c>
      <c r="G477" s="392"/>
      <c r="H477" s="392"/>
      <c r="I477" s="392"/>
      <c r="J477" s="392"/>
      <c r="K477" s="392"/>
      <c r="L477" s="392"/>
      <c r="M477" s="392"/>
      <c r="N477" s="392">
        <v>6209</v>
      </c>
      <c r="O477" s="392">
        <v>113243</v>
      </c>
      <c r="P477" s="392">
        <v>35</v>
      </c>
      <c r="Q477" s="392" t="s">
        <v>470</v>
      </c>
      <c r="R477" s="392"/>
      <c r="S477" s="392"/>
      <c r="T477" s="392"/>
      <c r="U477" s="392"/>
      <c r="V477" s="392"/>
      <c r="W477" s="392"/>
    </row>
    <row r="478" spans="1:23" ht="29.25">
      <c r="A478" s="389" t="s">
        <v>390</v>
      </c>
      <c r="B478" s="390"/>
      <c r="C478" s="390"/>
      <c r="D478" s="395" t="s">
        <v>188</v>
      </c>
      <c r="E478" s="392">
        <v>6002</v>
      </c>
      <c r="F478" s="392">
        <v>0</v>
      </c>
      <c r="G478" s="392"/>
      <c r="H478" s="392"/>
      <c r="I478" s="392"/>
      <c r="J478" s="392"/>
      <c r="K478" s="392"/>
      <c r="L478" s="392"/>
      <c r="M478" s="392">
        <v>74</v>
      </c>
      <c r="N478" s="392">
        <v>5928</v>
      </c>
      <c r="O478" s="392">
        <v>94085</v>
      </c>
      <c r="P478" s="392">
        <v>100</v>
      </c>
      <c r="Q478" s="392">
        <v>2012</v>
      </c>
      <c r="R478" s="392"/>
      <c r="S478" s="392"/>
      <c r="T478" s="392"/>
      <c r="U478" s="392"/>
      <c r="V478" s="392"/>
      <c r="W478" s="392"/>
    </row>
    <row r="479" spans="1:23" ht="29.25">
      <c r="A479" s="389" t="s">
        <v>390</v>
      </c>
      <c r="B479" s="390"/>
      <c r="C479" s="390"/>
      <c r="D479" s="395" t="s">
        <v>189</v>
      </c>
      <c r="E479" s="392">
        <v>1674</v>
      </c>
      <c r="F479" s="392">
        <v>0</v>
      </c>
      <c r="G479" s="392"/>
      <c r="H479" s="392"/>
      <c r="I479" s="392"/>
      <c r="J479" s="392"/>
      <c r="K479" s="392"/>
      <c r="L479" s="392"/>
      <c r="M479" s="392"/>
      <c r="N479" s="392">
        <v>1674</v>
      </c>
      <c r="O479" s="392">
        <v>16928</v>
      </c>
      <c r="P479" s="392">
        <v>100</v>
      </c>
      <c r="Q479" s="392" t="s">
        <v>470</v>
      </c>
      <c r="R479" s="392"/>
      <c r="S479" s="392"/>
      <c r="T479" s="392"/>
      <c r="U479" s="392"/>
      <c r="V479" s="392"/>
      <c r="W479" s="392"/>
    </row>
    <row r="480" spans="1:23" ht="29.25">
      <c r="A480" s="389" t="s">
        <v>390</v>
      </c>
      <c r="B480" s="390"/>
      <c r="C480" s="390"/>
      <c r="D480" s="395" t="s">
        <v>190</v>
      </c>
      <c r="E480" s="392">
        <v>3789</v>
      </c>
      <c r="F480" s="392">
        <v>0</v>
      </c>
      <c r="G480" s="392"/>
      <c r="H480" s="392"/>
      <c r="I480" s="392"/>
      <c r="J480" s="392"/>
      <c r="K480" s="392"/>
      <c r="L480" s="392"/>
      <c r="M480" s="392"/>
      <c r="N480" s="392">
        <v>3789</v>
      </c>
      <c r="O480" s="392">
        <v>142862</v>
      </c>
      <c r="P480" s="392">
        <v>100</v>
      </c>
      <c r="Q480" s="392" t="s">
        <v>191</v>
      </c>
      <c r="R480" s="392"/>
      <c r="S480" s="392"/>
      <c r="T480" s="392"/>
      <c r="U480" s="392"/>
      <c r="V480" s="392"/>
      <c r="W480" s="392"/>
    </row>
    <row r="481" spans="1:23" ht="29.25">
      <c r="A481" s="389" t="s">
        <v>390</v>
      </c>
      <c r="B481" s="390"/>
      <c r="C481" s="390"/>
      <c r="D481" s="395" t="s">
        <v>192</v>
      </c>
      <c r="E481" s="392">
        <v>1534</v>
      </c>
      <c r="F481" s="392">
        <v>0</v>
      </c>
      <c r="G481" s="392"/>
      <c r="H481" s="392"/>
      <c r="I481" s="392"/>
      <c r="J481" s="392"/>
      <c r="K481" s="392"/>
      <c r="L481" s="392"/>
      <c r="M481" s="392">
        <v>229</v>
      </c>
      <c r="N481" s="392">
        <v>1305</v>
      </c>
      <c r="O481" s="392">
        <v>29258</v>
      </c>
      <c r="P481" s="392">
        <v>100</v>
      </c>
      <c r="Q481" s="392" t="s">
        <v>191</v>
      </c>
      <c r="R481" s="392"/>
      <c r="S481" s="392"/>
      <c r="T481" s="392"/>
      <c r="U481" s="392"/>
      <c r="V481" s="392"/>
      <c r="W481" s="392"/>
    </row>
    <row r="482" spans="1:23" ht="15">
      <c r="A482" s="389" t="s">
        <v>390</v>
      </c>
      <c r="B482" s="390"/>
      <c r="C482" s="390"/>
      <c r="D482" s="395" t="s">
        <v>193</v>
      </c>
      <c r="E482" s="392">
        <v>3067</v>
      </c>
      <c r="F482" s="392">
        <v>0</v>
      </c>
      <c r="G482" s="392"/>
      <c r="H482" s="392"/>
      <c r="I482" s="392"/>
      <c r="J482" s="392"/>
      <c r="K482" s="392"/>
      <c r="L482" s="392"/>
      <c r="M482" s="392"/>
      <c r="N482" s="392">
        <v>3067</v>
      </c>
      <c r="O482" s="392">
        <v>0</v>
      </c>
      <c r="P482" s="392">
        <v>30</v>
      </c>
      <c r="Q482" s="392" t="s">
        <v>191</v>
      </c>
      <c r="R482" s="392"/>
      <c r="S482" s="392"/>
      <c r="T482" s="392"/>
      <c r="U482" s="392"/>
      <c r="V482" s="392"/>
      <c r="W482" s="392"/>
    </row>
    <row r="483" spans="1:23" ht="57.75">
      <c r="A483" s="389" t="s">
        <v>390</v>
      </c>
      <c r="B483" s="390"/>
      <c r="C483" s="390"/>
      <c r="D483" s="395" t="s">
        <v>194</v>
      </c>
      <c r="E483" s="392">
        <v>3729</v>
      </c>
      <c r="F483" s="392">
        <v>0</v>
      </c>
      <c r="G483" s="392"/>
      <c r="H483" s="392"/>
      <c r="I483" s="392"/>
      <c r="J483" s="392"/>
      <c r="K483" s="392"/>
      <c r="L483" s="392"/>
      <c r="M483" s="392"/>
      <c r="N483" s="392">
        <v>3729</v>
      </c>
      <c r="O483" s="392">
        <v>74695</v>
      </c>
      <c r="P483" s="392">
        <v>100</v>
      </c>
      <c r="Q483" s="392" t="s">
        <v>191</v>
      </c>
      <c r="R483" s="392"/>
      <c r="S483" s="392"/>
      <c r="T483" s="392"/>
      <c r="U483" s="392"/>
      <c r="V483" s="392"/>
      <c r="W483" s="392"/>
    </row>
    <row r="484" spans="1:23" ht="43.5">
      <c r="A484" s="389" t="s">
        <v>390</v>
      </c>
      <c r="B484" s="390"/>
      <c r="C484" s="390"/>
      <c r="D484" s="395" t="s">
        <v>195</v>
      </c>
      <c r="E484" s="392">
        <v>301</v>
      </c>
      <c r="F484" s="392">
        <v>0</v>
      </c>
      <c r="G484" s="392"/>
      <c r="H484" s="392"/>
      <c r="I484" s="392"/>
      <c r="J484" s="392"/>
      <c r="K484" s="392"/>
      <c r="L484" s="392"/>
      <c r="M484" s="392"/>
      <c r="N484" s="392">
        <v>301</v>
      </c>
      <c r="O484" s="392">
        <v>4847</v>
      </c>
      <c r="P484" s="392">
        <v>100</v>
      </c>
      <c r="Q484" s="392" t="s">
        <v>191</v>
      </c>
      <c r="R484" s="392"/>
      <c r="S484" s="392"/>
      <c r="T484" s="392"/>
      <c r="U484" s="392"/>
      <c r="V484" s="392"/>
      <c r="W484" s="392"/>
    </row>
    <row r="485" spans="1:23" ht="43.5">
      <c r="A485" s="389" t="s">
        <v>390</v>
      </c>
      <c r="B485" s="390"/>
      <c r="C485" s="390"/>
      <c r="D485" s="395" t="s">
        <v>196</v>
      </c>
      <c r="E485" s="392">
        <v>591</v>
      </c>
      <c r="F485" s="392">
        <v>0</v>
      </c>
      <c r="G485" s="392"/>
      <c r="H485" s="392"/>
      <c r="I485" s="392"/>
      <c r="J485" s="392"/>
      <c r="K485" s="392"/>
      <c r="L485" s="392"/>
      <c r="M485" s="392"/>
      <c r="N485" s="392">
        <v>591</v>
      </c>
      <c r="O485" s="392">
        <v>9959</v>
      </c>
      <c r="P485" s="392">
        <v>100</v>
      </c>
      <c r="Q485" s="392" t="s">
        <v>191</v>
      </c>
      <c r="R485" s="392"/>
      <c r="S485" s="392"/>
      <c r="T485" s="392"/>
      <c r="U485" s="392"/>
      <c r="V485" s="392"/>
      <c r="W485" s="392"/>
    </row>
    <row r="486" spans="1:23" ht="57.75">
      <c r="A486" s="389" t="s">
        <v>390</v>
      </c>
      <c r="B486" s="390"/>
      <c r="C486" s="390"/>
      <c r="D486" s="395" t="s">
        <v>197</v>
      </c>
      <c r="E486" s="392">
        <v>252</v>
      </c>
      <c r="F486" s="392">
        <v>0</v>
      </c>
      <c r="G486" s="392"/>
      <c r="H486" s="392"/>
      <c r="I486" s="392"/>
      <c r="J486" s="392"/>
      <c r="K486" s="392"/>
      <c r="L486" s="392"/>
      <c r="M486" s="392"/>
      <c r="N486" s="392">
        <v>252</v>
      </c>
      <c r="O486" s="392">
        <v>1255</v>
      </c>
      <c r="P486" s="392">
        <v>100</v>
      </c>
      <c r="Q486" s="392" t="s">
        <v>198</v>
      </c>
      <c r="R486" s="392"/>
      <c r="S486" s="392"/>
      <c r="T486" s="392"/>
      <c r="U486" s="392"/>
      <c r="V486" s="392"/>
      <c r="W486" s="392"/>
    </row>
    <row r="487" spans="1:23" ht="43.5">
      <c r="A487" s="389" t="s">
        <v>390</v>
      </c>
      <c r="B487" s="390"/>
      <c r="C487" s="390"/>
      <c r="D487" s="395" t="s">
        <v>199</v>
      </c>
      <c r="E487" s="392">
        <v>2566</v>
      </c>
      <c r="F487" s="392">
        <v>0</v>
      </c>
      <c r="G487" s="392"/>
      <c r="H487" s="392"/>
      <c r="I487" s="392"/>
      <c r="J487" s="392"/>
      <c r="K487" s="392"/>
      <c r="L487" s="392"/>
      <c r="M487" s="392"/>
      <c r="N487" s="392">
        <v>2566</v>
      </c>
      <c r="O487" s="392">
        <v>13514</v>
      </c>
      <c r="P487" s="392">
        <v>100</v>
      </c>
      <c r="Q487" s="392">
        <v>2013</v>
      </c>
      <c r="R487" s="392"/>
      <c r="S487" s="392"/>
      <c r="T487" s="392"/>
      <c r="U487" s="392"/>
      <c r="V487" s="392"/>
      <c r="W487" s="392"/>
    </row>
    <row r="488" spans="1:23" ht="43.5">
      <c r="A488" s="389" t="s">
        <v>390</v>
      </c>
      <c r="B488" s="390"/>
      <c r="C488" s="390"/>
      <c r="D488" s="395" t="s">
        <v>200</v>
      </c>
      <c r="E488" s="392">
        <v>300</v>
      </c>
      <c r="F488" s="392">
        <v>0</v>
      </c>
      <c r="G488" s="392"/>
      <c r="H488" s="392"/>
      <c r="I488" s="392"/>
      <c r="J488" s="392"/>
      <c r="K488" s="392"/>
      <c r="L488" s="392"/>
      <c r="M488" s="392"/>
      <c r="N488" s="392"/>
      <c r="O488" s="392">
        <v>0</v>
      </c>
      <c r="P488" s="392">
        <v>0</v>
      </c>
      <c r="Q488" s="392">
        <v>2013</v>
      </c>
      <c r="R488" s="392"/>
      <c r="S488" s="392"/>
      <c r="T488" s="392"/>
      <c r="U488" s="392"/>
      <c r="V488" s="392"/>
      <c r="W488" s="392"/>
    </row>
    <row r="489" spans="1:23" ht="57.75">
      <c r="A489" s="389" t="s">
        <v>390</v>
      </c>
      <c r="B489" s="390"/>
      <c r="C489" s="390"/>
      <c r="D489" s="395" t="s">
        <v>201</v>
      </c>
      <c r="E489" s="392">
        <v>600</v>
      </c>
      <c r="F489" s="392">
        <v>0</v>
      </c>
      <c r="G489" s="392"/>
      <c r="H489" s="392"/>
      <c r="I489" s="392"/>
      <c r="J489" s="392"/>
      <c r="K489" s="392"/>
      <c r="L489" s="392"/>
      <c r="M489" s="392"/>
      <c r="N489" s="392"/>
      <c r="O489" s="392">
        <v>0</v>
      </c>
      <c r="P489" s="392">
        <v>0</v>
      </c>
      <c r="Q489" s="392"/>
      <c r="R489" s="392"/>
      <c r="S489" s="392"/>
      <c r="T489" s="392"/>
      <c r="U489" s="392"/>
      <c r="V489" s="392"/>
      <c r="W489" s="392"/>
    </row>
    <row r="490" spans="1:23" ht="29.25">
      <c r="A490" s="389" t="s">
        <v>390</v>
      </c>
      <c r="B490" s="390"/>
      <c r="C490" s="390"/>
      <c r="D490" s="395" t="s">
        <v>202</v>
      </c>
      <c r="E490" s="392">
        <v>250</v>
      </c>
      <c r="F490" s="392">
        <v>0</v>
      </c>
      <c r="G490" s="392"/>
      <c r="H490" s="392"/>
      <c r="I490" s="392"/>
      <c r="J490" s="392"/>
      <c r="K490" s="392"/>
      <c r="L490" s="392"/>
      <c r="M490" s="392"/>
      <c r="N490" s="392"/>
      <c r="O490" s="392">
        <v>0</v>
      </c>
      <c r="P490" s="392">
        <v>0</v>
      </c>
      <c r="Q490" s="392">
        <v>2010</v>
      </c>
      <c r="R490" s="392"/>
      <c r="S490" s="392"/>
      <c r="T490" s="392"/>
      <c r="U490" s="392"/>
      <c r="V490" s="392"/>
      <c r="W490" s="392"/>
    </row>
    <row r="491" spans="1:23" ht="15">
      <c r="A491" s="389" t="s">
        <v>390</v>
      </c>
      <c r="B491" s="390"/>
      <c r="C491" s="390"/>
      <c r="D491" s="395" t="s">
        <v>203</v>
      </c>
      <c r="E491" s="392">
        <v>0</v>
      </c>
      <c r="F491" s="392">
        <v>0</v>
      </c>
      <c r="G491" s="392"/>
      <c r="H491" s="392"/>
      <c r="I491" s="392"/>
      <c r="J491" s="392"/>
      <c r="K491" s="392"/>
      <c r="L491" s="392"/>
      <c r="M491" s="392"/>
      <c r="N491" s="392"/>
      <c r="O491" s="392">
        <v>0</v>
      </c>
      <c r="P491" s="392">
        <v>0</v>
      </c>
      <c r="Q491" s="392" t="s">
        <v>470</v>
      </c>
      <c r="R491" s="392"/>
      <c r="S491" s="392"/>
      <c r="T491" s="392"/>
      <c r="U491" s="392"/>
      <c r="V491" s="392"/>
      <c r="W491" s="392"/>
    </row>
    <row r="492" spans="1:23" ht="15">
      <c r="A492" s="389" t="s">
        <v>390</v>
      </c>
      <c r="B492" s="390"/>
      <c r="C492" s="390"/>
      <c r="D492" s="395" t="s">
        <v>204</v>
      </c>
      <c r="E492" s="392">
        <v>0</v>
      </c>
      <c r="F492" s="392">
        <v>0</v>
      </c>
      <c r="G492" s="392"/>
      <c r="H492" s="392"/>
      <c r="I492" s="392"/>
      <c r="J492" s="392"/>
      <c r="K492" s="392"/>
      <c r="L492" s="392"/>
      <c r="M492" s="392"/>
      <c r="N492" s="392"/>
      <c r="O492" s="392">
        <v>0</v>
      </c>
      <c r="P492" s="392">
        <v>0</v>
      </c>
      <c r="Q492" s="392" t="s">
        <v>470</v>
      </c>
      <c r="R492" s="392"/>
      <c r="S492" s="392"/>
      <c r="T492" s="392"/>
      <c r="U492" s="392"/>
      <c r="V492" s="392"/>
      <c r="W492" s="392"/>
    </row>
    <row r="493" spans="1:23" ht="15">
      <c r="A493" s="389" t="s">
        <v>390</v>
      </c>
      <c r="B493" s="390"/>
      <c r="C493" s="390"/>
      <c r="D493" s="395" t="s">
        <v>205</v>
      </c>
      <c r="E493" s="392">
        <v>0</v>
      </c>
      <c r="F493" s="392">
        <v>0</v>
      </c>
      <c r="G493" s="392"/>
      <c r="H493" s="392"/>
      <c r="I493" s="392"/>
      <c r="J493" s="392"/>
      <c r="K493" s="392"/>
      <c r="L493" s="392"/>
      <c r="M493" s="392"/>
      <c r="N493" s="392"/>
      <c r="O493" s="392">
        <v>0</v>
      </c>
      <c r="P493" s="392">
        <v>0</v>
      </c>
      <c r="Q493" s="392" t="s">
        <v>470</v>
      </c>
      <c r="R493" s="392"/>
      <c r="S493" s="392"/>
      <c r="T493" s="392"/>
      <c r="U493" s="392"/>
      <c r="V493" s="392"/>
      <c r="W493" s="392"/>
    </row>
    <row r="494" spans="1:23" ht="57.75">
      <c r="A494" s="389" t="s">
        <v>390</v>
      </c>
      <c r="B494" s="390"/>
      <c r="C494" s="390"/>
      <c r="D494" s="395" t="s">
        <v>206</v>
      </c>
      <c r="E494" s="392">
        <v>0</v>
      </c>
      <c r="F494" s="392">
        <v>0</v>
      </c>
      <c r="G494" s="392"/>
      <c r="H494" s="392"/>
      <c r="I494" s="392"/>
      <c r="J494" s="392"/>
      <c r="K494" s="392"/>
      <c r="L494" s="392"/>
      <c r="M494" s="392"/>
      <c r="N494" s="392"/>
      <c r="O494" s="392">
        <v>0</v>
      </c>
      <c r="P494" s="392">
        <v>0</v>
      </c>
      <c r="Q494" s="392" t="s">
        <v>470</v>
      </c>
      <c r="R494" s="392"/>
      <c r="S494" s="392"/>
      <c r="T494" s="392"/>
      <c r="U494" s="392"/>
      <c r="V494" s="392"/>
      <c r="W494" s="392"/>
    </row>
    <row r="495" spans="1:23" ht="57.75">
      <c r="A495" s="389" t="s">
        <v>390</v>
      </c>
      <c r="B495" s="390"/>
      <c r="C495" s="390"/>
      <c r="D495" s="395" t="s">
        <v>207</v>
      </c>
      <c r="E495" s="392">
        <v>0</v>
      </c>
      <c r="F495" s="392">
        <v>0</v>
      </c>
      <c r="G495" s="392"/>
      <c r="H495" s="392"/>
      <c r="I495" s="392"/>
      <c r="J495" s="392"/>
      <c r="K495" s="392"/>
      <c r="L495" s="392"/>
      <c r="M495" s="392"/>
      <c r="N495" s="392"/>
      <c r="O495" s="392">
        <v>0</v>
      </c>
      <c r="P495" s="392">
        <v>0</v>
      </c>
      <c r="Q495" s="392" t="s">
        <v>470</v>
      </c>
      <c r="R495" s="392"/>
      <c r="S495" s="392"/>
      <c r="T495" s="392"/>
      <c r="U495" s="392"/>
      <c r="V495" s="392"/>
      <c r="W495" s="392"/>
    </row>
    <row r="496" spans="1:23" ht="15">
      <c r="A496" s="389" t="s">
        <v>390</v>
      </c>
      <c r="B496" s="390"/>
      <c r="C496" s="390"/>
      <c r="D496" s="395" t="s">
        <v>208</v>
      </c>
      <c r="E496" s="392">
        <v>742</v>
      </c>
      <c r="F496" s="392">
        <v>0</v>
      </c>
      <c r="G496" s="392"/>
      <c r="H496" s="392"/>
      <c r="I496" s="392"/>
      <c r="J496" s="392"/>
      <c r="K496" s="392"/>
      <c r="L496" s="392"/>
      <c r="M496" s="392">
        <v>18</v>
      </c>
      <c r="N496" s="392">
        <v>724</v>
      </c>
      <c r="O496" s="392">
        <v>9117</v>
      </c>
      <c r="P496" s="392">
        <v>100</v>
      </c>
      <c r="Q496" s="392" t="s">
        <v>470</v>
      </c>
      <c r="R496" s="392"/>
      <c r="S496" s="392"/>
      <c r="T496" s="392"/>
      <c r="U496" s="392"/>
      <c r="V496" s="392"/>
      <c r="W496" s="392"/>
    </row>
    <row r="497" spans="1:23" ht="15">
      <c r="A497" s="389" t="s">
        <v>390</v>
      </c>
      <c r="B497" s="390"/>
      <c r="C497" s="390"/>
      <c r="D497" s="395" t="s">
        <v>209</v>
      </c>
      <c r="E497" s="392">
        <v>1361</v>
      </c>
      <c r="F497" s="392">
        <v>0</v>
      </c>
      <c r="G497" s="392"/>
      <c r="H497" s="392"/>
      <c r="I497" s="392"/>
      <c r="J497" s="392"/>
      <c r="K497" s="392"/>
      <c r="L497" s="392"/>
      <c r="M497" s="392">
        <v>20</v>
      </c>
      <c r="N497" s="392">
        <v>1341</v>
      </c>
      <c r="O497" s="392">
        <v>23533</v>
      </c>
      <c r="P497" s="392">
        <v>100</v>
      </c>
      <c r="Q497" s="392" t="s">
        <v>470</v>
      </c>
      <c r="R497" s="392"/>
      <c r="S497" s="392"/>
      <c r="T497" s="392"/>
      <c r="U497" s="392"/>
      <c r="V497" s="392"/>
      <c r="W497" s="392"/>
    </row>
    <row r="498" spans="1:23" ht="29.25">
      <c r="A498" s="389" t="s">
        <v>386</v>
      </c>
      <c r="B498" s="390"/>
      <c r="C498" s="390"/>
      <c r="D498" s="408" t="s">
        <v>210</v>
      </c>
      <c r="E498" s="392"/>
      <c r="F498" s="392"/>
      <c r="G498" s="392"/>
      <c r="H498" s="392"/>
      <c r="I498" s="392"/>
      <c r="J498" s="392"/>
      <c r="K498" s="392"/>
      <c r="L498" s="392"/>
      <c r="M498" s="392">
        <v>19</v>
      </c>
      <c r="N498" s="392"/>
      <c r="O498" s="392"/>
      <c r="P498" s="392"/>
      <c r="Q498" s="392"/>
      <c r="R498" s="392"/>
      <c r="S498" s="392"/>
      <c r="T498" s="392"/>
      <c r="U498" s="392"/>
      <c r="V498" s="392"/>
      <c r="W498" s="392"/>
    </row>
    <row r="499" spans="1:23" ht="15" hidden="1">
      <c r="A499" s="389"/>
      <c r="B499" s="390"/>
      <c r="C499" s="390"/>
      <c r="D499" s="405"/>
      <c r="E499" s="392"/>
      <c r="F499" s="392"/>
      <c r="G499" s="392"/>
      <c r="H499" s="392"/>
      <c r="I499" s="392"/>
      <c r="J499" s="392"/>
      <c r="K499" s="392"/>
      <c r="L499" s="392"/>
      <c r="M499" s="392"/>
      <c r="N499" s="392"/>
      <c r="O499" s="392"/>
      <c r="P499" s="392"/>
      <c r="Q499" s="392"/>
      <c r="R499" s="392"/>
      <c r="S499" s="392"/>
      <c r="T499" s="392"/>
      <c r="U499" s="392"/>
      <c r="V499" s="392"/>
      <c r="W499" s="392"/>
    </row>
    <row r="500" spans="1:23" ht="15" hidden="1">
      <c r="A500" s="389"/>
      <c r="B500" s="390"/>
      <c r="C500" s="390"/>
      <c r="D500" s="405"/>
      <c r="E500" s="392"/>
      <c r="F500" s="392"/>
      <c r="G500" s="392"/>
      <c r="H500" s="392"/>
      <c r="I500" s="392"/>
      <c r="J500" s="392"/>
      <c r="K500" s="392"/>
      <c r="L500" s="392"/>
      <c r="M500" s="392"/>
      <c r="N500" s="392"/>
      <c r="O500" s="392"/>
      <c r="P500" s="392"/>
      <c r="Q500" s="392"/>
      <c r="R500" s="392"/>
      <c r="S500" s="392"/>
      <c r="T500" s="392"/>
      <c r="U500" s="392"/>
      <c r="V500" s="392"/>
      <c r="W500" s="392"/>
    </row>
    <row r="501" spans="1:23" ht="15" hidden="1">
      <c r="A501" s="389"/>
      <c r="B501" s="390"/>
      <c r="C501" s="390"/>
      <c r="D501" s="405"/>
      <c r="E501" s="392"/>
      <c r="F501" s="392"/>
      <c r="G501" s="392"/>
      <c r="H501" s="392"/>
      <c r="I501" s="392"/>
      <c r="J501" s="392"/>
      <c r="K501" s="392"/>
      <c r="L501" s="392"/>
      <c r="M501" s="392"/>
      <c r="N501" s="392"/>
      <c r="O501" s="392"/>
      <c r="P501" s="392"/>
      <c r="Q501" s="392"/>
      <c r="R501" s="392"/>
      <c r="S501" s="392"/>
      <c r="T501" s="392"/>
      <c r="U501" s="392"/>
      <c r="V501" s="392"/>
      <c r="W501" s="392"/>
    </row>
    <row r="502" spans="1:23" ht="15" hidden="1">
      <c r="A502" s="389"/>
      <c r="B502" s="390"/>
      <c r="C502" s="390"/>
      <c r="D502" s="405"/>
      <c r="E502" s="392"/>
      <c r="F502" s="392"/>
      <c r="G502" s="392"/>
      <c r="H502" s="392"/>
      <c r="I502" s="392"/>
      <c r="J502" s="392"/>
      <c r="K502" s="392"/>
      <c r="L502" s="392"/>
      <c r="M502" s="392"/>
      <c r="N502" s="392"/>
      <c r="O502" s="392"/>
      <c r="P502" s="392"/>
      <c r="Q502" s="392"/>
      <c r="R502" s="392"/>
      <c r="S502" s="392"/>
      <c r="T502" s="392"/>
      <c r="U502" s="392"/>
      <c r="V502" s="392"/>
      <c r="W502" s="392"/>
    </row>
    <row r="503" spans="1:23" ht="15" hidden="1">
      <c r="A503" s="389"/>
      <c r="B503" s="390"/>
      <c r="C503" s="390"/>
      <c r="D503" s="405"/>
      <c r="E503" s="392"/>
      <c r="F503" s="392"/>
      <c r="G503" s="392"/>
      <c r="H503" s="392"/>
      <c r="I503" s="392"/>
      <c r="J503" s="392"/>
      <c r="K503" s="392"/>
      <c r="L503" s="392"/>
      <c r="M503" s="392"/>
      <c r="N503" s="392"/>
      <c r="O503" s="392"/>
      <c r="P503" s="392"/>
      <c r="Q503" s="392"/>
      <c r="R503" s="392"/>
      <c r="S503" s="392"/>
      <c r="T503" s="392"/>
      <c r="U503" s="392"/>
      <c r="V503" s="392"/>
      <c r="W503" s="392"/>
    </row>
    <row r="504" spans="1:23" ht="15" hidden="1">
      <c r="A504" s="389"/>
      <c r="B504" s="390"/>
      <c r="C504" s="390"/>
      <c r="D504" s="396"/>
      <c r="E504" s="392"/>
      <c r="F504" s="392"/>
      <c r="G504" s="392"/>
      <c r="H504" s="392"/>
      <c r="I504" s="392"/>
      <c r="J504" s="392"/>
      <c r="K504" s="392"/>
      <c r="L504" s="392"/>
      <c r="M504" s="392"/>
      <c r="N504" s="392"/>
      <c r="O504" s="392"/>
      <c r="P504" s="392"/>
      <c r="Q504" s="392"/>
      <c r="R504" s="392"/>
      <c r="S504" s="392"/>
      <c r="T504" s="392"/>
      <c r="U504" s="392"/>
      <c r="V504" s="392"/>
      <c r="W504" s="392"/>
    </row>
    <row r="505" spans="1:23" ht="15" hidden="1">
      <c r="A505" s="389"/>
      <c r="B505" s="390"/>
      <c r="C505" s="390"/>
      <c r="D505" s="396"/>
      <c r="E505" s="392"/>
      <c r="F505" s="392"/>
      <c r="G505" s="392"/>
      <c r="H505" s="392"/>
      <c r="I505" s="392"/>
      <c r="J505" s="392"/>
      <c r="K505" s="392"/>
      <c r="L505" s="392"/>
      <c r="M505" s="392"/>
      <c r="N505" s="392"/>
      <c r="O505" s="392"/>
      <c r="P505" s="392"/>
      <c r="Q505" s="392"/>
      <c r="R505" s="392"/>
      <c r="S505" s="392"/>
      <c r="T505" s="392"/>
      <c r="U505" s="392"/>
      <c r="V505" s="392"/>
      <c r="W505" s="392"/>
    </row>
    <row r="506" spans="1:23" ht="15" hidden="1">
      <c r="A506" s="389"/>
      <c r="B506" s="390"/>
      <c r="C506" s="390"/>
      <c r="D506" s="396"/>
      <c r="E506" s="392"/>
      <c r="F506" s="392"/>
      <c r="G506" s="392"/>
      <c r="H506" s="392"/>
      <c r="I506" s="392"/>
      <c r="J506" s="392"/>
      <c r="K506" s="392"/>
      <c r="L506" s="392"/>
      <c r="M506" s="392"/>
      <c r="N506" s="392"/>
      <c r="O506" s="392"/>
      <c r="P506" s="392"/>
      <c r="Q506" s="392"/>
      <c r="R506" s="392"/>
      <c r="S506" s="392"/>
      <c r="T506" s="392"/>
      <c r="U506" s="392"/>
      <c r="V506" s="392"/>
      <c r="W506" s="392"/>
    </row>
    <row r="507" spans="1:23" ht="15" hidden="1">
      <c r="A507" s="389"/>
      <c r="B507" s="390"/>
      <c r="C507" s="390"/>
      <c r="D507" s="409"/>
      <c r="E507" s="392"/>
      <c r="F507" s="392"/>
      <c r="G507" s="392"/>
      <c r="H507" s="392"/>
      <c r="I507" s="392"/>
      <c r="J507" s="392"/>
      <c r="K507" s="392"/>
      <c r="L507" s="392"/>
      <c r="M507" s="392"/>
      <c r="N507" s="392"/>
      <c r="O507" s="398"/>
      <c r="P507" s="392"/>
      <c r="Q507" s="392"/>
      <c r="R507" s="392"/>
      <c r="S507" s="392"/>
      <c r="T507" s="392"/>
      <c r="U507" s="392"/>
      <c r="V507" s="392"/>
      <c r="W507" s="392"/>
    </row>
    <row r="508" spans="1:23" ht="15" hidden="1">
      <c r="A508" s="389"/>
      <c r="B508" s="390"/>
      <c r="C508" s="390"/>
      <c r="D508" s="396"/>
      <c r="E508" s="392"/>
      <c r="F508" s="392"/>
      <c r="G508" s="392"/>
      <c r="H508" s="392"/>
      <c r="I508" s="392"/>
      <c r="J508" s="392"/>
      <c r="K508" s="392"/>
      <c r="L508" s="392"/>
      <c r="M508" s="392"/>
      <c r="N508" s="392"/>
      <c r="O508" s="392"/>
      <c r="P508" s="392"/>
      <c r="Q508" s="392"/>
      <c r="R508" s="392"/>
      <c r="S508" s="392"/>
      <c r="T508" s="392"/>
      <c r="U508" s="392"/>
      <c r="V508" s="392"/>
      <c r="W508" s="392"/>
    </row>
    <row r="509" spans="1:23" ht="15" hidden="1">
      <c r="A509" s="389"/>
      <c r="B509" s="390"/>
      <c r="C509" s="390"/>
      <c r="D509" s="396"/>
      <c r="E509" s="392"/>
      <c r="F509" s="392"/>
      <c r="G509" s="392"/>
      <c r="H509" s="392"/>
      <c r="I509" s="392"/>
      <c r="J509" s="392"/>
      <c r="K509" s="392"/>
      <c r="L509" s="392"/>
      <c r="M509" s="392"/>
      <c r="N509" s="392"/>
      <c r="O509" s="392"/>
      <c r="P509" s="392"/>
      <c r="Q509" s="392"/>
      <c r="R509" s="392"/>
      <c r="S509" s="392"/>
      <c r="T509" s="392"/>
      <c r="U509" s="392"/>
      <c r="V509" s="392"/>
      <c r="W509" s="392"/>
    </row>
    <row r="510" spans="1:23" ht="15" hidden="1">
      <c r="A510" s="389"/>
      <c r="B510" s="390"/>
      <c r="C510" s="390"/>
      <c r="D510" s="396"/>
      <c r="E510" s="392"/>
      <c r="F510" s="392"/>
      <c r="G510" s="392"/>
      <c r="H510" s="392"/>
      <c r="I510" s="392"/>
      <c r="J510" s="392"/>
      <c r="K510" s="392"/>
      <c r="L510" s="392"/>
      <c r="M510" s="392"/>
      <c r="N510" s="392"/>
      <c r="O510" s="392"/>
      <c r="P510" s="392"/>
      <c r="Q510" s="392"/>
      <c r="R510" s="392"/>
      <c r="S510" s="392"/>
      <c r="T510" s="392"/>
      <c r="U510" s="392"/>
      <c r="V510" s="392"/>
      <c r="W510" s="392"/>
    </row>
    <row r="511" spans="1:23" ht="15" hidden="1">
      <c r="A511" s="389"/>
      <c r="B511" s="390"/>
      <c r="C511" s="390"/>
      <c r="D511" s="396"/>
      <c r="E511" s="392"/>
      <c r="F511" s="392"/>
      <c r="G511" s="392"/>
      <c r="H511" s="392"/>
      <c r="I511" s="392"/>
      <c r="J511" s="392"/>
      <c r="K511" s="392"/>
      <c r="L511" s="392"/>
      <c r="M511" s="392"/>
      <c r="N511" s="392"/>
      <c r="O511" s="392"/>
      <c r="P511" s="392"/>
      <c r="Q511" s="392"/>
      <c r="R511" s="392"/>
      <c r="S511" s="392"/>
      <c r="T511" s="392"/>
      <c r="U511" s="392"/>
      <c r="V511" s="392"/>
      <c r="W511" s="392"/>
    </row>
    <row r="512" spans="1:23" ht="15" hidden="1">
      <c r="A512" s="389"/>
      <c r="B512" s="390"/>
      <c r="C512" s="390"/>
      <c r="D512" s="396"/>
      <c r="E512" s="392"/>
      <c r="F512" s="392"/>
      <c r="G512" s="392"/>
      <c r="H512" s="392"/>
      <c r="I512" s="392"/>
      <c r="J512" s="392"/>
      <c r="K512" s="392"/>
      <c r="L512" s="392"/>
      <c r="M512" s="392"/>
      <c r="N512" s="392"/>
      <c r="O512" s="392"/>
      <c r="P512" s="392"/>
      <c r="Q512" s="392"/>
      <c r="R512" s="392"/>
      <c r="S512" s="392"/>
      <c r="T512" s="392"/>
      <c r="U512" s="392"/>
      <c r="V512" s="392"/>
      <c r="W512" s="392"/>
    </row>
    <row r="513" spans="1:23" ht="15" hidden="1">
      <c r="A513" s="389"/>
      <c r="B513" s="390"/>
      <c r="C513" s="390"/>
      <c r="D513" s="396"/>
      <c r="E513" s="392"/>
      <c r="F513" s="392"/>
      <c r="G513" s="392"/>
      <c r="H513" s="392"/>
      <c r="I513" s="392"/>
      <c r="J513" s="392"/>
      <c r="K513" s="392"/>
      <c r="L513" s="392"/>
      <c r="M513" s="392"/>
      <c r="N513" s="392"/>
      <c r="O513" s="392"/>
      <c r="P513" s="392"/>
      <c r="Q513" s="392"/>
      <c r="R513" s="392"/>
      <c r="S513" s="392"/>
      <c r="T513" s="392"/>
      <c r="U513" s="392"/>
      <c r="V513" s="392"/>
      <c r="W513" s="392"/>
    </row>
    <row r="514" spans="1:23" ht="15" hidden="1">
      <c r="A514" s="389"/>
      <c r="B514" s="390"/>
      <c r="C514" s="390"/>
      <c r="D514" s="396"/>
      <c r="E514" s="392"/>
      <c r="F514" s="392"/>
      <c r="G514" s="392"/>
      <c r="H514" s="392"/>
      <c r="I514" s="392"/>
      <c r="J514" s="392"/>
      <c r="K514" s="392"/>
      <c r="L514" s="392"/>
      <c r="M514" s="392"/>
      <c r="N514" s="392"/>
      <c r="O514" s="392"/>
      <c r="P514" s="392"/>
      <c r="Q514" s="392"/>
      <c r="R514" s="392"/>
      <c r="S514" s="392"/>
      <c r="T514" s="392"/>
      <c r="U514" s="392"/>
      <c r="V514" s="392"/>
      <c r="W514" s="392"/>
    </row>
    <row r="515" spans="1:23" ht="15" hidden="1">
      <c r="A515" s="389"/>
      <c r="B515" s="390"/>
      <c r="C515" s="390"/>
      <c r="D515" s="396"/>
      <c r="E515" s="392"/>
      <c r="F515" s="392"/>
      <c r="G515" s="392"/>
      <c r="H515" s="392"/>
      <c r="I515" s="392"/>
      <c r="J515" s="392"/>
      <c r="K515" s="392"/>
      <c r="L515" s="392"/>
      <c r="M515" s="392"/>
      <c r="N515" s="392"/>
      <c r="O515" s="392"/>
      <c r="P515" s="392"/>
      <c r="Q515" s="392"/>
      <c r="R515" s="392"/>
      <c r="S515" s="392"/>
      <c r="T515" s="392"/>
      <c r="U515" s="392"/>
      <c r="V515" s="392"/>
      <c r="W515" s="392"/>
    </row>
    <row r="516" spans="1:23" ht="15" hidden="1">
      <c r="A516" s="389"/>
      <c r="B516" s="390"/>
      <c r="C516" s="390"/>
      <c r="D516" s="396"/>
      <c r="E516" s="392"/>
      <c r="F516" s="392"/>
      <c r="G516" s="392"/>
      <c r="H516" s="392"/>
      <c r="I516" s="392"/>
      <c r="J516" s="392"/>
      <c r="K516" s="392"/>
      <c r="L516" s="392"/>
      <c r="M516" s="392"/>
      <c r="N516" s="392"/>
      <c r="O516" s="392"/>
      <c r="P516" s="392"/>
      <c r="Q516" s="392"/>
      <c r="R516" s="392"/>
      <c r="S516" s="392"/>
      <c r="T516" s="392"/>
      <c r="U516" s="392"/>
      <c r="V516" s="392"/>
      <c r="W516" s="392"/>
    </row>
    <row r="517" spans="1:23" ht="21" hidden="1" customHeight="1">
      <c r="A517" s="389"/>
      <c r="B517" s="390"/>
      <c r="C517" s="390"/>
      <c r="D517" s="396"/>
      <c r="E517" s="392"/>
      <c r="F517" s="392"/>
      <c r="G517" s="392"/>
      <c r="H517" s="392"/>
      <c r="I517" s="392"/>
      <c r="J517" s="392"/>
      <c r="K517" s="392"/>
      <c r="L517" s="392"/>
      <c r="M517" s="392"/>
      <c r="N517" s="392"/>
      <c r="O517" s="392"/>
      <c r="P517" s="392"/>
      <c r="Q517" s="392"/>
      <c r="R517" s="392"/>
      <c r="S517" s="392"/>
      <c r="T517" s="392"/>
      <c r="U517" s="392"/>
      <c r="V517" s="392"/>
      <c r="W517" s="392"/>
    </row>
    <row r="518" spans="1:23" ht="21" hidden="1" customHeight="1">
      <c r="A518" s="389"/>
      <c r="B518" s="390"/>
      <c r="C518" s="390"/>
      <c r="D518" s="396"/>
      <c r="E518" s="392"/>
      <c r="F518" s="392"/>
      <c r="G518" s="392"/>
      <c r="H518" s="392"/>
      <c r="I518" s="392"/>
      <c r="J518" s="392"/>
      <c r="K518" s="392"/>
      <c r="L518" s="392"/>
      <c r="M518" s="392"/>
      <c r="N518" s="392"/>
      <c r="O518" s="392"/>
      <c r="P518" s="392"/>
      <c r="Q518" s="392"/>
      <c r="R518" s="392"/>
      <c r="S518" s="392"/>
      <c r="T518" s="392"/>
      <c r="U518" s="392"/>
      <c r="V518" s="392"/>
      <c r="W518" s="392"/>
    </row>
    <row r="519" spans="1:23" ht="15" hidden="1">
      <c r="A519" s="389"/>
      <c r="B519" s="390"/>
      <c r="C519" s="390"/>
      <c r="D519" s="396"/>
      <c r="E519" s="392"/>
      <c r="F519" s="392"/>
      <c r="G519" s="392"/>
      <c r="H519" s="392"/>
      <c r="I519" s="392"/>
      <c r="J519" s="392"/>
      <c r="K519" s="392"/>
      <c r="L519" s="392"/>
      <c r="M519" s="392"/>
      <c r="N519" s="392"/>
      <c r="O519" s="392"/>
      <c r="P519" s="392"/>
      <c r="Q519" s="392"/>
      <c r="R519" s="392"/>
      <c r="S519" s="392"/>
      <c r="T519" s="392"/>
      <c r="U519" s="392"/>
      <c r="V519" s="392"/>
      <c r="W519" s="392"/>
    </row>
    <row r="520" spans="1:23" ht="15" hidden="1">
      <c r="A520" s="389"/>
      <c r="B520" s="390"/>
      <c r="C520" s="390"/>
      <c r="D520" s="396"/>
      <c r="E520" s="392"/>
      <c r="F520" s="392"/>
      <c r="G520" s="392"/>
      <c r="H520" s="392"/>
      <c r="I520" s="392"/>
      <c r="J520" s="392"/>
      <c r="K520" s="392"/>
      <c r="L520" s="392"/>
      <c r="M520" s="392"/>
      <c r="N520" s="392"/>
      <c r="O520" s="392"/>
      <c r="P520" s="392"/>
      <c r="Q520" s="392"/>
      <c r="R520" s="392"/>
      <c r="S520" s="392"/>
      <c r="T520" s="392"/>
      <c r="U520" s="392"/>
      <c r="V520" s="392"/>
      <c r="W520" s="392"/>
    </row>
    <row r="521" spans="1:23" ht="15" hidden="1">
      <c r="A521" s="389"/>
      <c r="B521" s="390"/>
      <c r="C521" s="390"/>
      <c r="D521" s="396"/>
      <c r="E521" s="392"/>
      <c r="F521" s="392"/>
      <c r="G521" s="392"/>
      <c r="H521" s="392"/>
      <c r="I521" s="392"/>
      <c r="J521" s="392"/>
      <c r="K521" s="392"/>
      <c r="L521" s="392"/>
      <c r="M521" s="392"/>
      <c r="N521" s="392"/>
      <c r="O521" s="392"/>
      <c r="P521" s="392"/>
      <c r="Q521" s="392"/>
      <c r="R521" s="392"/>
      <c r="S521" s="392"/>
      <c r="T521" s="392"/>
      <c r="U521" s="392"/>
      <c r="V521" s="392"/>
      <c r="W521" s="392"/>
    </row>
    <row r="522" spans="1:23" ht="15" hidden="1">
      <c r="A522" s="389"/>
      <c r="B522" s="390"/>
      <c r="C522" s="390"/>
      <c r="D522" s="405"/>
      <c r="E522" s="392"/>
      <c r="F522" s="392"/>
      <c r="G522" s="392"/>
      <c r="H522" s="392"/>
      <c r="I522" s="392"/>
      <c r="J522" s="392"/>
      <c r="K522" s="392"/>
      <c r="L522" s="392"/>
      <c r="M522" s="392"/>
      <c r="N522" s="392"/>
      <c r="O522" s="392"/>
      <c r="P522" s="392"/>
      <c r="Q522" s="392"/>
      <c r="R522" s="392"/>
      <c r="S522" s="392"/>
      <c r="T522" s="392"/>
      <c r="U522" s="392"/>
      <c r="V522" s="392"/>
      <c r="W522" s="392"/>
    </row>
    <row r="523" spans="1:23" ht="15" hidden="1">
      <c r="A523" s="389"/>
      <c r="B523" s="390"/>
      <c r="C523" s="390"/>
      <c r="D523" s="405"/>
      <c r="E523" s="392"/>
      <c r="F523" s="392"/>
      <c r="G523" s="392"/>
      <c r="H523" s="392"/>
      <c r="I523" s="392"/>
      <c r="J523" s="392"/>
      <c r="K523" s="392"/>
      <c r="L523" s="392"/>
      <c r="M523" s="392"/>
      <c r="N523" s="392"/>
      <c r="O523" s="392"/>
      <c r="P523" s="392"/>
      <c r="Q523" s="392"/>
      <c r="R523" s="392"/>
      <c r="S523" s="392"/>
      <c r="T523" s="392"/>
      <c r="U523" s="392"/>
      <c r="V523" s="392"/>
      <c r="W523" s="392"/>
    </row>
    <row r="524" spans="1:23" ht="15" hidden="1">
      <c r="A524" s="389"/>
      <c r="B524" s="390"/>
      <c r="C524" s="390"/>
      <c r="D524" s="405"/>
      <c r="E524" s="392"/>
      <c r="F524" s="392"/>
      <c r="G524" s="392"/>
      <c r="H524" s="392"/>
      <c r="I524" s="392"/>
      <c r="J524" s="392"/>
      <c r="K524" s="392"/>
      <c r="L524" s="392"/>
      <c r="M524" s="392"/>
      <c r="N524" s="392"/>
      <c r="O524" s="392"/>
      <c r="P524" s="392"/>
      <c r="Q524" s="392"/>
      <c r="R524" s="392"/>
      <c r="S524" s="392"/>
      <c r="T524" s="392"/>
      <c r="U524" s="392"/>
      <c r="V524" s="392"/>
      <c r="W524" s="392"/>
    </row>
    <row r="525" spans="1:23" ht="15" hidden="1">
      <c r="A525" s="389"/>
      <c r="B525" s="390"/>
      <c r="C525" s="390"/>
      <c r="D525" s="405"/>
      <c r="E525" s="392"/>
      <c r="F525" s="392"/>
      <c r="G525" s="392"/>
      <c r="H525" s="392"/>
      <c r="I525" s="392"/>
      <c r="J525" s="392"/>
      <c r="K525" s="392"/>
      <c r="L525" s="392"/>
      <c r="M525" s="392"/>
      <c r="N525" s="392"/>
      <c r="O525" s="392"/>
      <c r="P525" s="392"/>
      <c r="Q525" s="392"/>
      <c r="R525" s="392"/>
      <c r="S525" s="392"/>
      <c r="T525" s="392"/>
      <c r="U525" s="392"/>
      <c r="V525" s="392"/>
      <c r="W525" s="392"/>
    </row>
    <row r="526" spans="1:23" ht="15" hidden="1">
      <c r="A526" s="389"/>
      <c r="B526" s="390"/>
      <c r="C526" s="390"/>
      <c r="D526" s="405"/>
      <c r="E526" s="392"/>
      <c r="F526" s="392"/>
      <c r="G526" s="392"/>
      <c r="H526" s="392"/>
      <c r="I526" s="392"/>
      <c r="J526" s="392"/>
      <c r="K526" s="392"/>
      <c r="L526" s="392"/>
      <c r="M526" s="392"/>
      <c r="N526" s="392"/>
      <c r="O526" s="392"/>
      <c r="P526" s="392"/>
      <c r="Q526" s="392"/>
      <c r="R526" s="392"/>
      <c r="S526" s="392"/>
      <c r="T526" s="392"/>
      <c r="U526" s="392"/>
      <c r="V526" s="392"/>
      <c r="W526" s="392"/>
    </row>
    <row r="527" spans="1:23" ht="15" hidden="1">
      <c r="A527" s="389"/>
      <c r="B527" s="390"/>
      <c r="C527" s="390"/>
      <c r="D527" s="405"/>
      <c r="E527" s="392"/>
      <c r="F527" s="392"/>
      <c r="G527" s="392"/>
      <c r="H527" s="392"/>
      <c r="I527" s="392"/>
      <c r="J527" s="392"/>
      <c r="K527" s="392"/>
      <c r="L527" s="392"/>
      <c r="M527" s="392"/>
      <c r="N527" s="392"/>
      <c r="O527" s="392"/>
      <c r="P527" s="392"/>
      <c r="Q527" s="392"/>
      <c r="R527" s="392"/>
      <c r="S527" s="392"/>
      <c r="T527" s="392"/>
      <c r="U527" s="392"/>
      <c r="V527" s="392"/>
      <c r="W527" s="392"/>
    </row>
    <row r="528" spans="1:23" ht="15" hidden="1">
      <c r="A528" s="389"/>
      <c r="B528" s="390"/>
      <c r="C528" s="390"/>
      <c r="D528" s="405"/>
      <c r="E528" s="392"/>
      <c r="F528" s="392"/>
      <c r="G528" s="392"/>
      <c r="H528" s="392"/>
      <c r="I528" s="392"/>
      <c r="J528" s="392"/>
      <c r="K528" s="392"/>
      <c r="L528" s="392"/>
      <c r="M528" s="392"/>
      <c r="N528" s="392"/>
      <c r="O528" s="392"/>
      <c r="P528" s="392"/>
      <c r="Q528" s="392"/>
      <c r="R528" s="392"/>
      <c r="S528" s="392"/>
      <c r="T528" s="392"/>
      <c r="U528" s="392"/>
      <c r="V528" s="392"/>
      <c r="W528" s="392"/>
    </row>
    <row r="529" spans="1:23" ht="15" hidden="1">
      <c r="A529" s="389"/>
      <c r="B529" s="390"/>
      <c r="C529" s="390"/>
      <c r="D529" s="405"/>
      <c r="E529" s="392"/>
      <c r="F529" s="392"/>
      <c r="G529" s="392"/>
      <c r="H529" s="392"/>
      <c r="I529" s="392"/>
      <c r="J529" s="392"/>
      <c r="K529" s="392"/>
      <c r="L529" s="392"/>
      <c r="M529" s="392"/>
      <c r="N529" s="392"/>
      <c r="O529" s="392"/>
      <c r="P529" s="392"/>
      <c r="Q529" s="392"/>
      <c r="R529" s="392"/>
      <c r="S529" s="392"/>
      <c r="T529" s="392"/>
      <c r="U529" s="392"/>
      <c r="V529" s="392"/>
      <c r="W529" s="392"/>
    </row>
    <row r="530" spans="1:23" ht="15" hidden="1">
      <c r="A530" s="389"/>
      <c r="B530" s="390"/>
      <c r="C530" s="390"/>
      <c r="D530" s="405"/>
      <c r="E530" s="392"/>
      <c r="F530" s="392"/>
      <c r="G530" s="392"/>
      <c r="H530" s="392"/>
      <c r="I530" s="392"/>
      <c r="J530" s="392"/>
      <c r="K530" s="392"/>
      <c r="L530" s="392"/>
      <c r="M530" s="392"/>
      <c r="N530" s="392"/>
      <c r="O530" s="392"/>
      <c r="P530" s="392"/>
      <c r="Q530" s="392"/>
      <c r="R530" s="392"/>
      <c r="S530" s="392"/>
      <c r="T530" s="392"/>
      <c r="U530" s="392"/>
      <c r="V530" s="392"/>
      <c r="W530" s="392"/>
    </row>
    <row r="531" spans="1:23" ht="15" hidden="1">
      <c r="A531" s="389"/>
      <c r="B531" s="390"/>
      <c r="C531" s="390"/>
      <c r="D531" s="405"/>
      <c r="E531" s="392"/>
      <c r="F531" s="392"/>
      <c r="G531" s="392"/>
      <c r="H531" s="392"/>
      <c r="I531" s="392"/>
      <c r="J531" s="392"/>
      <c r="K531" s="392"/>
      <c r="L531" s="392"/>
      <c r="M531" s="392"/>
      <c r="N531" s="392"/>
      <c r="O531" s="392"/>
      <c r="P531" s="392"/>
      <c r="Q531" s="392"/>
      <c r="R531" s="392"/>
      <c r="S531" s="392"/>
      <c r="T531" s="392"/>
      <c r="U531" s="392"/>
      <c r="V531" s="392"/>
      <c r="W531" s="392"/>
    </row>
    <row r="532" spans="1:23" ht="15" hidden="1">
      <c r="A532" s="389"/>
      <c r="B532" s="390"/>
      <c r="C532" s="390"/>
      <c r="D532" s="405"/>
      <c r="E532" s="392"/>
      <c r="F532" s="392"/>
      <c r="G532" s="392"/>
      <c r="H532" s="392"/>
      <c r="I532" s="392"/>
      <c r="J532" s="392"/>
      <c r="K532" s="392"/>
      <c r="L532" s="392"/>
      <c r="M532" s="392"/>
      <c r="N532" s="392"/>
      <c r="O532" s="392"/>
      <c r="P532" s="392"/>
      <c r="Q532" s="392"/>
      <c r="R532" s="392"/>
      <c r="S532" s="392"/>
      <c r="T532" s="392"/>
      <c r="U532" s="392"/>
      <c r="V532" s="392"/>
      <c r="W532" s="392"/>
    </row>
    <row r="533" spans="1:23" ht="15" hidden="1">
      <c r="A533" s="389"/>
      <c r="B533" s="390"/>
      <c r="C533" s="390"/>
      <c r="D533" s="405"/>
      <c r="E533" s="392"/>
      <c r="F533" s="392"/>
      <c r="G533" s="392"/>
      <c r="H533" s="392"/>
      <c r="I533" s="392"/>
      <c r="J533" s="392"/>
      <c r="K533" s="392"/>
      <c r="L533" s="392"/>
      <c r="M533" s="392"/>
      <c r="N533" s="392"/>
      <c r="O533" s="392"/>
      <c r="P533" s="392"/>
      <c r="Q533" s="392"/>
      <c r="R533" s="392"/>
      <c r="S533" s="392"/>
      <c r="T533" s="392"/>
      <c r="U533" s="392"/>
      <c r="V533" s="392"/>
      <c r="W533" s="392"/>
    </row>
    <row r="534" spans="1:23" s="383" customFormat="1" ht="15.75">
      <c r="A534" s="379"/>
      <c r="B534" s="384" t="s">
        <v>814</v>
      </c>
      <c r="C534" s="384"/>
      <c r="D534" s="401" t="s">
        <v>734</v>
      </c>
      <c r="E534" s="382">
        <v>2064.0100000000002</v>
      </c>
      <c r="F534" s="382">
        <v>2064.0100000000002</v>
      </c>
      <c r="G534" s="382" t="s">
        <v>419</v>
      </c>
      <c r="H534" s="382" t="s">
        <v>419</v>
      </c>
      <c r="I534" s="382" t="s">
        <v>419</v>
      </c>
      <c r="J534" s="382" t="s">
        <v>419</v>
      </c>
      <c r="K534" s="382">
        <v>0</v>
      </c>
      <c r="L534" s="382">
        <v>2064.0100000000002</v>
      </c>
      <c r="M534" s="382">
        <v>0</v>
      </c>
      <c r="N534" s="382">
        <v>0</v>
      </c>
      <c r="O534" s="382"/>
      <c r="P534" s="382">
        <v>0</v>
      </c>
      <c r="Q534" s="382"/>
      <c r="R534" s="382"/>
      <c r="S534" s="382"/>
      <c r="T534" s="382"/>
      <c r="U534" s="382"/>
      <c r="V534" s="382"/>
      <c r="W534" s="382"/>
    </row>
    <row r="535" spans="1:23" s="383" customFormat="1" ht="15.75">
      <c r="A535" s="379"/>
      <c r="B535" s="384" t="s">
        <v>815</v>
      </c>
      <c r="C535" s="384"/>
      <c r="D535" s="401" t="s">
        <v>816</v>
      </c>
      <c r="E535" s="382"/>
      <c r="F535" s="382"/>
      <c r="G535" s="382"/>
      <c r="H535" s="382"/>
      <c r="I535" s="382"/>
      <c r="J535" s="382"/>
      <c r="K535" s="382"/>
      <c r="L535" s="382"/>
      <c r="M535" s="382"/>
      <c r="N535" s="382"/>
      <c r="O535" s="382"/>
      <c r="P535" s="382"/>
      <c r="Q535" s="382"/>
      <c r="R535" s="382"/>
      <c r="S535" s="382"/>
      <c r="T535" s="382"/>
      <c r="U535" s="382"/>
      <c r="V535" s="382"/>
      <c r="W535" s="382"/>
    </row>
    <row r="536" spans="1:23" s="383" customFormat="1" ht="15.75">
      <c r="A536" s="379"/>
      <c r="B536" s="384" t="s">
        <v>211</v>
      </c>
      <c r="C536" s="384"/>
      <c r="D536" s="381" t="s">
        <v>785</v>
      </c>
      <c r="E536" s="382"/>
      <c r="F536" s="382"/>
      <c r="G536" s="382"/>
      <c r="H536" s="382"/>
      <c r="I536" s="382"/>
      <c r="J536" s="382"/>
      <c r="K536" s="382"/>
      <c r="L536" s="382"/>
      <c r="M536" s="382"/>
      <c r="N536" s="382"/>
      <c r="O536" s="382"/>
      <c r="P536" s="382"/>
      <c r="Q536" s="382"/>
      <c r="R536" s="382"/>
      <c r="S536" s="382"/>
      <c r="T536" s="382"/>
      <c r="U536" s="382"/>
      <c r="V536" s="382"/>
      <c r="W536" s="382"/>
    </row>
    <row r="537" spans="1:23" s="383" customFormat="1" ht="15.75">
      <c r="A537" s="379"/>
      <c r="B537" s="380"/>
      <c r="C537" s="380"/>
      <c r="D537" s="410" t="s">
        <v>817</v>
      </c>
      <c r="E537" s="382"/>
      <c r="F537" s="382"/>
      <c r="G537" s="382"/>
      <c r="H537" s="382"/>
      <c r="I537" s="382"/>
      <c r="J537" s="382"/>
      <c r="K537" s="382"/>
      <c r="L537" s="382"/>
      <c r="M537" s="382"/>
      <c r="N537" s="382"/>
      <c r="O537" s="382"/>
      <c r="P537" s="382"/>
      <c r="Q537" s="382"/>
      <c r="R537" s="382"/>
      <c r="S537" s="382"/>
      <c r="T537" s="382"/>
      <c r="U537" s="382"/>
      <c r="V537" s="382"/>
      <c r="W537" s="382"/>
    </row>
    <row r="538" spans="1:23" s="383" customFormat="1" ht="15.75">
      <c r="A538" s="379"/>
      <c r="B538" s="380"/>
      <c r="C538" s="380"/>
      <c r="D538" s="411" t="s">
        <v>717</v>
      </c>
      <c r="E538" s="382"/>
      <c r="F538" s="382"/>
      <c r="G538" s="382"/>
      <c r="H538" s="382"/>
      <c r="I538" s="382"/>
      <c r="J538" s="382"/>
      <c r="K538" s="382"/>
      <c r="L538" s="382"/>
      <c r="M538" s="382"/>
      <c r="N538" s="382"/>
      <c r="O538" s="382"/>
      <c r="P538" s="382"/>
      <c r="Q538" s="382"/>
      <c r="R538" s="382"/>
      <c r="S538" s="382"/>
      <c r="T538" s="382"/>
      <c r="U538" s="382"/>
      <c r="V538" s="382"/>
      <c r="W538" s="382"/>
    </row>
    <row r="539" spans="1:23" s="383" customFormat="1" ht="15.75">
      <c r="A539" s="379"/>
      <c r="B539" s="380"/>
      <c r="C539" s="380"/>
      <c r="D539" s="411" t="s">
        <v>718</v>
      </c>
      <c r="E539" s="382"/>
      <c r="F539" s="382"/>
      <c r="G539" s="382"/>
      <c r="H539" s="382"/>
      <c r="I539" s="382"/>
      <c r="J539" s="382"/>
      <c r="K539" s="382"/>
      <c r="L539" s="382"/>
      <c r="M539" s="382"/>
      <c r="N539" s="382"/>
      <c r="O539" s="382"/>
      <c r="P539" s="382"/>
      <c r="Q539" s="382"/>
      <c r="R539" s="382"/>
      <c r="S539" s="382"/>
      <c r="T539" s="382"/>
      <c r="U539" s="382"/>
      <c r="V539" s="382"/>
      <c r="W539" s="382"/>
    </row>
    <row r="540" spans="1:23" s="383" customFormat="1" ht="15.75">
      <c r="A540" s="379"/>
      <c r="B540" s="380"/>
      <c r="C540" s="380"/>
      <c r="D540" s="411" t="s">
        <v>719</v>
      </c>
      <c r="E540" s="382"/>
      <c r="F540" s="382"/>
      <c r="G540" s="382"/>
      <c r="H540" s="382"/>
      <c r="I540" s="382"/>
      <c r="J540" s="382"/>
      <c r="K540" s="382"/>
      <c r="L540" s="382"/>
      <c r="M540" s="382"/>
      <c r="N540" s="382"/>
      <c r="O540" s="382"/>
      <c r="P540" s="382"/>
      <c r="Q540" s="382"/>
      <c r="R540" s="382"/>
      <c r="S540" s="382"/>
      <c r="T540" s="382"/>
      <c r="U540" s="382"/>
      <c r="V540" s="382"/>
      <c r="W540" s="382"/>
    </row>
    <row r="541" spans="1:23" s="383" customFormat="1" ht="15.75">
      <c r="A541" s="379"/>
      <c r="B541" s="380"/>
      <c r="C541" s="380"/>
      <c r="D541" s="411" t="s">
        <v>720</v>
      </c>
      <c r="E541" s="382"/>
      <c r="F541" s="382"/>
      <c r="G541" s="382"/>
      <c r="H541" s="382"/>
      <c r="I541" s="382"/>
      <c r="J541" s="382"/>
      <c r="K541" s="382"/>
      <c r="L541" s="382"/>
      <c r="M541" s="382"/>
      <c r="N541" s="382"/>
      <c r="O541" s="382"/>
      <c r="P541" s="382"/>
      <c r="Q541" s="382"/>
      <c r="R541" s="382"/>
      <c r="S541" s="382"/>
      <c r="T541" s="382"/>
      <c r="U541" s="382"/>
      <c r="V541" s="382"/>
      <c r="W541" s="382"/>
    </row>
    <row r="542" spans="1:23" s="383" customFormat="1" ht="15.75">
      <c r="A542" s="379"/>
      <c r="B542" s="380"/>
      <c r="C542" s="380"/>
      <c r="D542" s="410" t="s">
        <v>818</v>
      </c>
      <c r="E542" s="382"/>
      <c r="F542" s="382"/>
      <c r="G542" s="382"/>
      <c r="H542" s="382"/>
      <c r="I542" s="382"/>
      <c r="J542" s="382"/>
      <c r="K542" s="382"/>
      <c r="L542" s="382"/>
      <c r="M542" s="382"/>
      <c r="N542" s="382"/>
      <c r="O542" s="382"/>
      <c r="P542" s="382"/>
      <c r="Q542" s="382"/>
      <c r="R542" s="382"/>
      <c r="S542" s="382"/>
      <c r="T542" s="382"/>
      <c r="U542" s="382"/>
      <c r="V542" s="382"/>
      <c r="W542" s="382"/>
    </row>
    <row r="543" spans="1:23" s="383" customFormat="1" ht="15.75">
      <c r="A543" s="379"/>
      <c r="B543" s="380"/>
      <c r="C543" s="380"/>
      <c r="D543" s="410" t="s">
        <v>819</v>
      </c>
      <c r="E543" s="382"/>
      <c r="F543" s="382"/>
      <c r="G543" s="382"/>
      <c r="H543" s="382"/>
      <c r="I543" s="382"/>
      <c r="J543" s="382"/>
      <c r="K543" s="382"/>
      <c r="L543" s="382"/>
      <c r="M543" s="382"/>
      <c r="N543" s="382"/>
      <c r="O543" s="382"/>
      <c r="P543" s="382"/>
      <c r="Q543" s="382"/>
      <c r="R543" s="382"/>
      <c r="S543" s="382"/>
      <c r="T543" s="382"/>
      <c r="U543" s="382"/>
      <c r="V543" s="382"/>
      <c r="W543" s="382"/>
    </row>
    <row r="544" spans="1:23" s="383" customFormat="1" ht="15.75">
      <c r="A544" s="379"/>
      <c r="B544" s="380"/>
      <c r="C544" s="380"/>
      <c r="D544" s="410" t="s">
        <v>820</v>
      </c>
      <c r="E544" s="382"/>
      <c r="F544" s="382"/>
      <c r="G544" s="382"/>
      <c r="H544" s="382"/>
      <c r="I544" s="382"/>
      <c r="J544" s="382"/>
      <c r="K544" s="382"/>
      <c r="L544" s="382"/>
      <c r="M544" s="382"/>
      <c r="N544" s="382"/>
      <c r="O544" s="382"/>
      <c r="P544" s="382"/>
      <c r="Q544" s="382"/>
      <c r="R544" s="382"/>
      <c r="S544" s="382"/>
      <c r="T544" s="382"/>
      <c r="U544" s="382"/>
      <c r="V544" s="382"/>
      <c r="W544" s="382"/>
    </row>
    <row r="545" spans="1:23" s="383" customFormat="1" ht="15.75">
      <c r="A545" s="379"/>
      <c r="B545" s="384" t="s">
        <v>786</v>
      </c>
      <c r="C545" s="384"/>
      <c r="D545" s="412" t="s">
        <v>647</v>
      </c>
      <c r="E545" s="382"/>
      <c r="F545" s="382"/>
      <c r="G545" s="382"/>
      <c r="H545" s="382"/>
      <c r="I545" s="382"/>
      <c r="J545" s="382"/>
      <c r="K545" s="382"/>
      <c r="L545" s="382"/>
      <c r="M545" s="382"/>
      <c r="N545" s="382"/>
      <c r="O545" s="382"/>
      <c r="P545" s="382"/>
      <c r="Q545" s="382"/>
      <c r="R545" s="382"/>
      <c r="S545" s="382"/>
      <c r="T545" s="382"/>
      <c r="U545" s="382"/>
      <c r="V545" s="382"/>
      <c r="W545" s="382"/>
    </row>
    <row r="546" spans="1:23" s="383" customFormat="1" ht="15.75">
      <c r="A546" s="379"/>
      <c r="B546" s="384" t="s">
        <v>787</v>
      </c>
      <c r="C546" s="384"/>
      <c r="D546" s="381" t="s">
        <v>784</v>
      </c>
      <c r="E546" s="382"/>
      <c r="F546" s="382"/>
      <c r="G546" s="382"/>
      <c r="H546" s="382"/>
      <c r="I546" s="382"/>
      <c r="J546" s="382"/>
      <c r="K546" s="382"/>
      <c r="L546" s="382"/>
      <c r="M546" s="382"/>
      <c r="N546" s="382"/>
      <c r="O546" s="382"/>
      <c r="P546" s="382"/>
      <c r="Q546" s="382"/>
      <c r="R546" s="382"/>
      <c r="S546" s="382"/>
      <c r="T546" s="382"/>
      <c r="U546" s="382"/>
      <c r="V546" s="382"/>
      <c r="W546" s="382"/>
    </row>
    <row r="547" spans="1:23" s="383" customFormat="1" ht="15.75">
      <c r="A547" s="379"/>
      <c r="B547" s="384" t="s">
        <v>821</v>
      </c>
      <c r="C547" s="384"/>
      <c r="D547" s="385" t="s">
        <v>790</v>
      </c>
      <c r="E547" s="382"/>
      <c r="F547" s="382"/>
      <c r="G547" s="382"/>
      <c r="H547" s="382"/>
      <c r="I547" s="382"/>
      <c r="J547" s="382"/>
      <c r="K547" s="382"/>
      <c r="L547" s="382"/>
      <c r="M547" s="382"/>
      <c r="N547" s="382"/>
      <c r="O547" s="382"/>
      <c r="P547" s="382"/>
      <c r="Q547" s="382"/>
      <c r="R547" s="382"/>
      <c r="S547" s="382"/>
      <c r="T547" s="382"/>
      <c r="U547" s="382"/>
      <c r="V547" s="382"/>
      <c r="W547" s="382"/>
    </row>
    <row r="548" spans="1:23" s="383" customFormat="1" ht="15.75">
      <c r="A548" s="379"/>
      <c r="B548" s="380" t="s">
        <v>822</v>
      </c>
      <c r="C548" s="380"/>
      <c r="D548" s="386" t="s">
        <v>792</v>
      </c>
      <c r="E548" s="382"/>
      <c r="F548" s="382"/>
      <c r="G548" s="382"/>
      <c r="H548" s="382"/>
      <c r="I548" s="382"/>
      <c r="J548" s="382"/>
      <c r="K548" s="382"/>
      <c r="L548" s="382"/>
      <c r="M548" s="382"/>
      <c r="N548" s="382"/>
      <c r="O548" s="382"/>
      <c r="P548" s="382"/>
      <c r="Q548" s="382"/>
      <c r="R548" s="382"/>
      <c r="S548" s="382"/>
      <c r="T548" s="382"/>
      <c r="U548" s="382"/>
      <c r="V548" s="382"/>
      <c r="W548" s="382"/>
    </row>
    <row r="549" spans="1:23" s="383" customFormat="1" ht="15.75">
      <c r="A549" s="379"/>
      <c r="B549" s="380"/>
      <c r="C549" s="380"/>
      <c r="D549" s="387" t="s">
        <v>793</v>
      </c>
      <c r="E549" s="382"/>
      <c r="F549" s="382"/>
      <c r="G549" s="382"/>
      <c r="H549" s="382"/>
      <c r="I549" s="382"/>
      <c r="J549" s="382"/>
      <c r="K549" s="382"/>
      <c r="L549" s="382"/>
      <c r="M549" s="382"/>
      <c r="N549" s="382"/>
      <c r="O549" s="382"/>
      <c r="P549" s="382"/>
      <c r="Q549" s="382"/>
      <c r="R549" s="382"/>
      <c r="S549" s="382"/>
      <c r="T549" s="382"/>
      <c r="U549" s="382"/>
      <c r="V549" s="382"/>
      <c r="W549" s="382"/>
    </row>
    <row r="550" spans="1:23" s="383" customFormat="1" ht="15.75">
      <c r="A550" s="379"/>
      <c r="B550" s="380"/>
      <c r="C550" s="380"/>
      <c r="D550" s="388" t="s">
        <v>794</v>
      </c>
      <c r="E550" s="382"/>
      <c r="F550" s="382"/>
      <c r="G550" s="382"/>
      <c r="H550" s="382"/>
      <c r="I550" s="382"/>
      <c r="J550" s="382"/>
      <c r="K550" s="382"/>
      <c r="L550" s="382"/>
      <c r="M550" s="382"/>
      <c r="N550" s="382"/>
      <c r="O550" s="382"/>
      <c r="P550" s="382"/>
      <c r="Q550" s="382"/>
      <c r="R550" s="382"/>
      <c r="S550" s="382"/>
      <c r="T550" s="382"/>
      <c r="U550" s="382"/>
      <c r="V550" s="382"/>
      <c r="W550" s="382"/>
    </row>
    <row r="551" spans="1:23" ht="28.5">
      <c r="A551" s="389" t="s">
        <v>393</v>
      </c>
      <c r="B551" s="390"/>
      <c r="C551" s="390"/>
      <c r="D551" s="403" t="s">
        <v>212</v>
      </c>
      <c r="E551" s="392"/>
      <c r="F551" s="392"/>
      <c r="G551" s="392"/>
      <c r="H551" s="392">
        <v>40</v>
      </c>
      <c r="I551" s="392"/>
      <c r="J551" s="392"/>
      <c r="K551" s="392">
        <v>0</v>
      </c>
      <c r="L551" s="392">
        <v>0</v>
      </c>
      <c r="M551" s="392">
        <v>2818</v>
      </c>
      <c r="N551" s="392">
        <v>12669</v>
      </c>
      <c r="O551" s="392"/>
      <c r="P551" s="392"/>
      <c r="Q551" s="392"/>
      <c r="R551" s="392"/>
      <c r="S551" s="392"/>
      <c r="T551" s="392"/>
      <c r="U551" s="392"/>
      <c r="V551" s="413"/>
      <c r="W551" s="413"/>
    </row>
    <row r="552" spans="1:23" ht="28.5">
      <c r="A552" s="389" t="s">
        <v>393</v>
      </c>
      <c r="B552" s="390"/>
      <c r="C552" s="390"/>
      <c r="D552" s="403" t="s">
        <v>213</v>
      </c>
      <c r="E552" s="392"/>
      <c r="F552" s="392"/>
      <c r="G552" s="392"/>
      <c r="H552" s="392">
        <v>35</v>
      </c>
      <c r="I552" s="392"/>
      <c r="J552" s="392"/>
      <c r="K552" s="392">
        <v>77668</v>
      </c>
      <c r="L552" s="392">
        <v>0</v>
      </c>
      <c r="M552" s="392">
        <v>10276</v>
      </c>
      <c r="N552" s="392">
        <v>12378</v>
      </c>
      <c r="O552" s="392"/>
      <c r="P552" s="392"/>
      <c r="Q552" s="392"/>
      <c r="R552" s="392"/>
      <c r="S552" s="392"/>
      <c r="T552" s="392"/>
      <c r="U552" s="392"/>
      <c r="V552" s="392"/>
      <c r="W552" s="392"/>
    </row>
    <row r="553" spans="1:23" ht="15" hidden="1">
      <c r="A553" s="389"/>
      <c r="B553" s="390"/>
      <c r="C553" s="390"/>
      <c r="D553" s="391"/>
      <c r="E553" s="392"/>
      <c r="F553" s="392"/>
      <c r="G553" s="392"/>
      <c r="H553" s="392"/>
      <c r="I553" s="392"/>
      <c r="J553" s="392"/>
      <c r="K553" s="392"/>
      <c r="L553" s="392"/>
      <c r="M553" s="392"/>
      <c r="N553" s="392"/>
      <c r="O553" s="392"/>
      <c r="P553" s="392"/>
      <c r="Q553" s="392"/>
      <c r="R553" s="392"/>
      <c r="S553" s="392"/>
      <c r="T553" s="392"/>
      <c r="U553" s="392"/>
      <c r="V553" s="392"/>
      <c r="W553" s="392"/>
    </row>
    <row r="554" spans="1:23" ht="15" hidden="1">
      <c r="A554" s="389"/>
      <c r="B554" s="390"/>
      <c r="C554" s="390"/>
      <c r="D554" s="391"/>
      <c r="E554" s="392"/>
      <c r="F554" s="392"/>
      <c r="G554" s="392"/>
      <c r="H554" s="392"/>
      <c r="I554" s="392"/>
      <c r="J554" s="392"/>
      <c r="K554" s="392"/>
      <c r="L554" s="392"/>
      <c r="M554" s="392"/>
      <c r="N554" s="392"/>
      <c r="O554" s="392"/>
      <c r="P554" s="392"/>
      <c r="Q554" s="392"/>
      <c r="R554" s="392"/>
      <c r="S554" s="392"/>
      <c r="T554" s="392"/>
      <c r="U554" s="392"/>
      <c r="V554" s="392"/>
      <c r="W554" s="392"/>
    </row>
    <row r="555" spans="1:23" ht="15" hidden="1">
      <c r="A555" s="389"/>
      <c r="B555" s="390"/>
      <c r="C555" s="390"/>
      <c r="D555" s="391"/>
      <c r="E555" s="392"/>
      <c r="F555" s="392"/>
      <c r="G555" s="392"/>
      <c r="H555" s="392"/>
      <c r="I555" s="392"/>
      <c r="J555" s="392"/>
      <c r="K555" s="392"/>
      <c r="L555" s="392"/>
      <c r="M555" s="392"/>
      <c r="N555" s="392"/>
      <c r="O555" s="392"/>
      <c r="P555" s="392"/>
      <c r="Q555" s="392"/>
      <c r="R555" s="392"/>
      <c r="S555" s="392"/>
      <c r="T555" s="392"/>
      <c r="U555" s="392"/>
      <c r="V555" s="392"/>
      <c r="W555" s="392"/>
    </row>
    <row r="556" spans="1:23" ht="15" hidden="1">
      <c r="A556" s="389"/>
      <c r="B556" s="390"/>
      <c r="C556" s="390"/>
      <c r="D556" s="391"/>
      <c r="E556" s="392"/>
      <c r="F556" s="392"/>
      <c r="G556" s="392"/>
      <c r="H556" s="392"/>
      <c r="I556" s="392"/>
      <c r="J556" s="392"/>
      <c r="K556" s="392"/>
      <c r="L556" s="392"/>
      <c r="M556" s="392"/>
      <c r="N556" s="392"/>
      <c r="O556" s="392"/>
      <c r="P556" s="392"/>
      <c r="Q556" s="392"/>
      <c r="R556" s="392"/>
      <c r="S556" s="392"/>
      <c r="T556" s="392"/>
      <c r="U556" s="392"/>
      <c r="V556" s="392"/>
      <c r="W556" s="392"/>
    </row>
    <row r="557" spans="1:23" s="383" customFormat="1" ht="15.75">
      <c r="A557" s="379"/>
      <c r="B557" s="380"/>
      <c r="C557" s="380"/>
      <c r="D557" s="388" t="s">
        <v>795</v>
      </c>
      <c r="E557" s="382"/>
      <c r="F557" s="382"/>
      <c r="G557" s="382"/>
      <c r="H557" s="382"/>
      <c r="I557" s="382"/>
      <c r="J557" s="382"/>
      <c r="K557" s="382"/>
      <c r="L557" s="382"/>
      <c r="M557" s="382"/>
      <c r="N557" s="382"/>
      <c r="O557" s="382"/>
      <c r="P557" s="382"/>
      <c r="Q557" s="382"/>
      <c r="R557" s="382"/>
      <c r="S557" s="382"/>
      <c r="T557" s="382"/>
      <c r="U557" s="382"/>
      <c r="V557" s="382"/>
      <c r="W557" s="382"/>
    </row>
    <row r="558" spans="1:23" ht="28.5">
      <c r="A558" s="389" t="s">
        <v>387</v>
      </c>
      <c r="B558" s="390"/>
      <c r="C558" s="390"/>
      <c r="D558" s="396" t="s">
        <v>214</v>
      </c>
      <c r="E558" s="392">
        <v>32737</v>
      </c>
      <c r="F558" s="392">
        <v>10</v>
      </c>
      <c r="G558" s="392"/>
      <c r="H558" s="392"/>
      <c r="I558" s="392"/>
      <c r="J558" s="392"/>
      <c r="K558" s="392">
        <v>29927</v>
      </c>
      <c r="L558" s="392">
        <v>10</v>
      </c>
      <c r="M558" s="392">
        <v>957</v>
      </c>
      <c r="N558" s="392">
        <v>1843</v>
      </c>
      <c r="O558" s="392">
        <v>38000</v>
      </c>
      <c r="P558" s="392"/>
      <c r="Q558" s="392">
        <v>2010</v>
      </c>
      <c r="R558" s="392"/>
      <c r="S558" s="392"/>
      <c r="T558" s="392"/>
      <c r="U558" s="392"/>
      <c r="V558" s="392"/>
      <c r="W558" s="392"/>
    </row>
    <row r="559" spans="1:23" ht="15.75" hidden="1" customHeight="1">
      <c r="A559" s="389"/>
      <c r="B559" s="390"/>
      <c r="C559" s="390"/>
      <c r="D559" s="396"/>
      <c r="E559" s="392"/>
      <c r="F559" s="392"/>
      <c r="G559" s="392"/>
      <c r="H559" s="392"/>
      <c r="I559" s="392"/>
      <c r="J559" s="392"/>
      <c r="K559" s="392"/>
      <c r="L559" s="392"/>
      <c r="M559" s="392"/>
      <c r="N559" s="392"/>
      <c r="O559" s="392"/>
      <c r="P559" s="392"/>
      <c r="Q559" s="392"/>
      <c r="R559" s="392"/>
      <c r="S559" s="392"/>
      <c r="T559" s="392"/>
      <c r="U559" s="392"/>
      <c r="V559" s="392"/>
      <c r="W559" s="392"/>
    </row>
    <row r="560" spans="1:23" ht="15" hidden="1">
      <c r="A560" s="389"/>
      <c r="B560" s="390"/>
      <c r="C560" s="390"/>
      <c r="D560" s="391"/>
      <c r="E560" s="392"/>
      <c r="F560" s="392"/>
      <c r="G560" s="392"/>
      <c r="H560" s="392"/>
      <c r="I560" s="392"/>
      <c r="J560" s="392"/>
      <c r="K560" s="392"/>
      <c r="L560" s="392"/>
      <c r="M560" s="392"/>
      <c r="N560" s="392"/>
      <c r="O560" s="392"/>
      <c r="P560" s="392"/>
      <c r="Q560" s="392"/>
      <c r="R560" s="392"/>
      <c r="S560" s="392"/>
      <c r="T560" s="392"/>
      <c r="U560" s="392"/>
      <c r="V560" s="392"/>
      <c r="W560" s="392"/>
    </row>
    <row r="561" spans="1:23" ht="15" hidden="1">
      <c r="A561" s="389"/>
      <c r="B561" s="390"/>
      <c r="C561" s="390"/>
      <c r="D561" s="391"/>
      <c r="E561" s="392"/>
      <c r="F561" s="392"/>
      <c r="G561" s="392"/>
      <c r="H561" s="392"/>
      <c r="I561" s="392"/>
      <c r="J561" s="392"/>
      <c r="K561" s="392"/>
      <c r="L561" s="392"/>
      <c r="M561" s="392"/>
      <c r="N561" s="392"/>
      <c r="O561" s="392"/>
      <c r="P561" s="392"/>
      <c r="Q561" s="392"/>
      <c r="R561" s="392"/>
      <c r="S561" s="392"/>
      <c r="T561" s="392"/>
      <c r="U561" s="392"/>
      <c r="V561" s="392"/>
      <c r="W561" s="392"/>
    </row>
    <row r="562" spans="1:23" ht="15" hidden="1">
      <c r="A562" s="389"/>
      <c r="B562" s="390"/>
      <c r="C562" s="390"/>
      <c r="D562" s="391"/>
      <c r="E562" s="392"/>
      <c r="F562" s="392"/>
      <c r="G562" s="392"/>
      <c r="H562" s="392"/>
      <c r="I562" s="392"/>
      <c r="J562" s="392"/>
      <c r="K562" s="392"/>
      <c r="L562" s="392"/>
      <c r="M562" s="392"/>
      <c r="N562" s="392"/>
      <c r="O562" s="392"/>
      <c r="P562" s="392"/>
      <c r="Q562" s="392"/>
      <c r="R562" s="392"/>
      <c r="S562" s="392"/>
      <c r="T562" s="392"/>
      <c r="U562" s="392"/>
      <c r="V562" s="392"/>
      <c r="W562" s="392"/>
    </row>
    <row r="563" spans="1:23" ht="15" hidden="1">
      <c r="A563" s="389"/>
      <c r="B563" s="390"/>
      <c r="C563" s="390"/>
      <c r="D563" s="391"/>
      <c r="E563" s="392"/>
      <c r="F563" s="392"/>
      <c r="G563" s="392"/>
      <c r="H563" s="392"/>
      <c r="I563" s="392"/>
      <c r="J563" s="392"/>
      <c r="K563" s="392"/>
      <c r="L563" s="392"/>
      <c r="M563" s="392"/>
      <c r="N563" s="392"/>
      <c r="O563" s="392"/>
      <c r="P563" s="392"/>
      <c r="Q563" s="392"/>
      <c r="R563" s="392"/>
      <c r="S563" s="392"/>
      <c r="T563" s="392"/>
      <c r="U563" s="392"/>
      <c r="V563" s="392"/>
      <c r="W563" s="392"/>
    </row>
    <row r="564" spans="1:23" ht="15" hidden="1">
      <c r="A564" s="389"/>
      <c r="B564" s="390"/>
      <c r="C564" s="390"/>
      <c r="D564" s="391"/>
      <c r="E564" s="392"/>
      <c r="F564" s="392"/>
      <c r="G564" s="392"/>
      <c r="H564" s="392"/>
      <c r="I564" s="392"/>
      <c r="J564" s="392"/>
      <c r="K564" s="392"/>
      <c r="L564" s="392"/>
      <c r="M564" s="392"/>
      <c r="N564" s="392"/>
      <c r="O564" s="392"/>
      <c r="P564" s="392"/>
      <c r="Q564" s="392"/>
      <c r="R564" s="392"/>
      <c r="S564" s="392"/>
      <c r="T564" s="392"/>
      <c r="U564" s="392"/>
      <c r="V564" s="392"/>
      <c r="W564" s="392"/>
    </row>
    <row r="565" spans="1:23" ht="15" hidden="1">
      <c r="A565" s="389"/>
      <c r="B565" s="390"/>
      <c r="C565" s="390"/>
      <c r="D565" s="391"/>
      <c r="E565" s="392"/>
      <c r="F565" s="392"/>
      <c r="G565" s="392"/>
      <c r="H565" s="392"/>
      <c r="I565" s="392"/>
      <c r="J565" s="392"/>
      <c r="K565" s="392"/>
      <c r="L565" s="392"/>
      <c r="M565" s="392"/>
      <c r="N565" s="392"/>
      <c r="O565" s="392"/>
      <c r="P565" s="392"/>
      <c r="Q565" s="392"/>
      <c r="R565" s="392"/>
      <c r="S565" s="392"/>
      <c r="T565" s="392"/>
      <c r="U565" s="392"/>
      <c r="V565" s="392"/>
      <c r="W565" s="392"/>
    </row>
    <row r="566" spans="1:23" ht="15" hidden="1">
      <c r="A566" s="389"/>
      <c r="B566" s="390"/>
      <c r="C566" s="390"/>
      <c r="D566" s="391"/>
      <c r="E566" s="392"/>
      <c r="F566" s="392"/>
      <c r="G566" s="392"/>
      <c r="H566" s="392"/>
      <c r="I566" s="392"/>
      <c r="J566" s="392"/>
      <c r="K566" s="392"/>
      <c r="L566" s="392"/>
      <c r="M566" s="392"/>
      <c r="N566" s="392"/>
      <c r="O566" s="392"/>
      <c r="P566" s="392"/>
      <c r="Q566" s="392"/>
      <c r="R566" s="392"/>
      <c r="S566" s="392"/>
      <c r="T566" s="392"/>
      <c r="U566" s="392"/>
      <c r="V566" s="392"/>
      <c r="W566" s="392"/>
    </row>
    <row r="567" spans="1:23" ht="15" hidden="1">
      <c r="A567" s="389"/>
      <c r="B567" s="390"/>
      <c r="C567" s="390"/>
      <c r="D567" s="391"/>
      <c r="E567" s="392"/>
      <c r="F567" s="392"/>
      <c r="G567" s="392"/>
      <c r="H567" s="392"/>
      <c r="I567" s="392"/>
      <c r="J567" s="392"/>
      <c r="K567" s="392"/>
      <c r="L567" s="392"/>
      <c r="M567" s="392"/>
      <c r="N567" s="392"/>
      <c r="O567" s="392"/>
      <c r="P567" s="392"/>
      <c r="Q567" s="392"/>
      <c r="R567" s="392"/>
      <c r="S567" s="392"/>
      <c r="T567" s="392"/>
      <c r="U567" s="392"/>
      <c r="V567" s="392"/>
      <c r="W567" s="392"/>
    </row>
    <row r="568" spans="1:23" ht="15" hidden="1">
      <c r="A568" s="389"/>
      <c r="B568" s="390"/>
      <c r="C568" s="390"/>
      <c r="D568" s="391"/>
      <c r="E568" s="392"/>
      <c r="F568" s="392"/>
      <c r="G568" s="392"/>
      <c r="H568" s="392"/>
      <c r="I568" s="392"/>
      <c r="J568" s="392"/>
      <c r="K568" s="392"/>
      <c r="L568" s="392"/>
      <c r="M568" s="392"/>
      <c r="N568" s="392"/>
      <c r="O568" s="392"/>
      <c r="P568" s="392"/>
      <c r="Q568" s="392"/>
      <c r="R568" s="392"/>
      <c r="S568" s="392"/>
      <c r="T568" s="392"/>
      <c r="U568" s="392"/>
      <c r="V568" s="392"/>
      <c r="W568" s="392"/>
    </row>
    <row r="569" spans="1:23" ht="15" hidden="1">
      <c r="A569" s="389"/>
      <c r="B569" s="390"/>
      <c r="C569" s="390"/>
      <c r="D569" s="391"/>
      <c r="E569" s="392"/>
      <c r="F569" s="392"/>
      <c r="G569" s="392"/>
      <c r="H569" s="392"/>
      <c r="I569" s="392"/>
      <c r="J569" s="392"/>
      <c r="K569" s="392"/>
      <c r="L569" s="392"/>
      <c r="M569" s="392"/>
      <c r="N569" s="392"/>
      <c r="O569" s="392"/>
      <c r="P569" s="392"/>
      <c r="Q569" s="392"/>
      <c r="R569" s="392"/>
      <c r="S569" s="392"/>
      <c r="T569" s="392"/>
      <c r="U569" s="392"/>
      <c r="V569" s="392"/>
      <c r="W569" s="392"/>
    </row>
    <row r="570" spans="1:23" ht="15" hidden="1">
      <c r="A570" s="389"/>
      <c r="B570" s="390"/>
      <c r="C570" s="390"/>
      <c r="D570" s="391"/>
      <c r="E570" s="392"/>
      <c r="F570" s="392"/>
      <c r="G570" s="392"/>
      <c r="H570" s="392"/>
      <c r="I570" s="392"/>
      <c r="J570" s="392"/>
      <c r="K570" s="392"/>
      <c r="L570" s="392"/>
      <c r="M570" s="392"/>
      <c r="N570" s="392"/>
      <c r="O570" s="392"/>
      <c r="P570" s="392"/>
      <c r="Q570" s="392"/>
      <c r="R570" s="392"/>
      <c r="S570" s="392"/>
      <c r="T570" s="392"/>
      <c r="U570" s="392"/>
      <c r="V570" s="392"/>
      <c r="W570" s="392"/>
    </row>
    <row r="571" spans="1:23" ht="15" hidden="1">
      <c r="A571" s="389"/>
      <c r="B571" s="390"/>
      <c r="C571" s="390"/>
      <c r="D571" s="391"/>
      <c r="E571" s="392"/>
      <c r="F571" s="392"/>
      <c r="G571" s="392"/>
      <c r="H571" s="392"/>
      <c r="I571" s="392"/>
      <c r="J571" s="392"/>
      <c r="K571" s="392"/>
      <c r="L571" s="392"/>
      <c r="M571" s="392"/>
      <c r="N571" s="392"/>
      <c r="O571" s="392"/>
      <c r="P571" s="392"/>
      <c r="Q571" s="392"/>
      <c r="R571" s="392"/>
      <c r="S571" s="392"/>
      <c r="T571" s="392"/>
      <c r="U571" s="392"/>
      <c r="V571" s="392"/>
      <c r="W571" s="392"/>
    </row>
    <row r="572" spans="1:23" s="383" customFormat="1" ht="15.75">
      <c r="A572" s="379"/>
      <c r="B572" s="380"/>
      <c r="C572" s="380"/>
      <c r="D572" s="388" t="s">
        <v>796</v>
      </c>
      <c r="E572" s="382"/>
      <c r="F572" s="382"/>
      <c r="G572" s="382"/>
      <c r="H572" s="382"/>
      <c r="I572" s="382"/>
      <c r="J572" s="382"/>
      <c r="K572" s="382"/>
      <c r="L572" s="382"/>
      <c r="M572" s="382"/>
      <c r="N572" s="382"/>
      <c r="O572" s="382"/>
      <c r="P572" s="382"/>
      <c r="Q572" s="382"/>
      <c r="R572" s="382"/>
      <c r="S572" s="382"/>
      <c r="T572" s="382"/>
      <c r="U572" s="382"/>
      <c r="V572" s="382"/>
      <c r="W572" s="382"/>
    </row>
    <row r="573" spans="1:23" s="383" customFormat="1" ht="15.75">
      <c r="A573" s="379"/>
      <c r="B573" s="380"/>
      <c r="C573" s="380"/>
      <c r="D573" s="388" t="s">
        <v>797</v>
      </c>
      <c r="E573" s="382"/>
      <c r="F573" s="382"/>
      <c r="G573" s="382"/>
      <c r="H573" s="382"/>
      <c r="I573" s="382"/>
      <c r="J573" s="382"/>
      <c r="K573" s="382"/>
      <c r="L573" s="382"/>
      <c r="M573" s="382"/>
      <c r="N573" s="382"/>
      <c r="O573" s="382"/>
      <c r="P573" s="382"/>
      <c r="Q573" s="382"/>
      <c r="R573" s="382"/>
      <c r="S573" s="382"/>
      <c r="T573" s="382"/>
      <c r="U573" s="382"/>
      <c r="V573" s="382"/>
      <c r="W573" s="382"/>
    </row>
    <row r="574" spans="1:23" ht="28.5">
      <c r="A574" s="389" t="s">
        <v>387</v>
      </c>
      <c r="B574" s="390"/>
      <c r="C574" s="390"/>
      <c r="D574" s="396" t="s">
        <v>215</v>
      </c>
      <c r="E574" s="392">
        <v>641</v>
      </c>
      <c r="F574" s="392"/>
      <c r="G574" s="392"/>
      <c r="H574" s="392"/>
      <c r="I574" s="392"/>
      <c r="J574" s="392"/>
      <c r="K574" s="392"/>
      <c r="L574" s="392"/>
      <c r="M574" s="392">
        <v>641</v>
      </c>
      <c r="N574" s="392"/>
      <c r="O574" s="392">
        <v>220000</v>
      </c>
      <c r="P574" s="392"/>
      <c r="Q574" s="392"/>
      <c r="R574" s="392" t="s">
        <v>55</v>
      </c>
      <c r="S574" s="392"/>
      <c r="T574" s="392"/>
      <c r="U574" s="392"/>
      <c r="V574" s="392"/>
      <c r="W574" s="392"/>
    </row>
    <row r="575" spans="1:23" ht="57">
      <c r="A575" s="389" t="s">
        <v>387</v>
      </c>
      <c r="B575" s="390"/>
      <c r="C575" s="390"/>
      <c r="D575" s="396" t="s">
        <v>216</v>
      </c>
      <c r="E575" s="392">
        <v>30039</v>
      </c>
      <c r="F575" s="392"/>
      <c r="G575" s="392"/>
      <c r="H575" s="392"/>
      <c r="I575" s="392"/>
      <c r="J575" s="392"/>
      <c r="K575" s="392"/>
      <c r="L575" s="392">
        <v>9371</v>
      </c>
      <c r="M575" s="392">
        <v>162</v>
      </c>
      <c r="N575" s="392">
        <v>20505</v>
      </c>
      <c r="O575" s="392">
        <v>18842</v>
      </c>
      <c r="P575" s="392"/>
      <c r="Q575" s="392"/>
      <c r="R575" s="392"/>
      <c r="S575" s="392"/>
      <c r="T575" s="392"/>
      <c r="U575" s="392"/>
      <c r="V575" s="392"/>
      <c r="W575" s="392"/>
    </row>
    <row r="576" spans="1:23" ht="156.75">
      <c r="A576" s="389" t="s">
        <v>387</v>
      </c>
      <c r="B576" s="390"/>
      <c r="C576" s="390"/>
      <c r="D576" s="396" t="s">
        <v>217</v>
      </c>
      <c r="E576" s="392">
        <v>5697</v>
      </c>
      <c r="F576" s="392"/>
      <c r="G576" s="392"/>
      <c r="H576" s="392"/>
      <c r="I576" s="392"/>
      <c r="J576" s="392"/>
      <c r="K576" s="392"/>
      <c r="L576" s="392"/>
      <c r="M576" s="392">
        <v>12</v>
      </c>
      <c r="N576" s="392">
        <v>5685</v>
      </c>
      <c r="O576" s="392">
        <v>14400</v>
      </c>
      <c r="P576" s="392"/>
      <c r="Q576" s="392"/>
      <c r="R576" s="392"/>
      <c r="S576" s="392"/>
      <c r="T576" s="392"/>
      <c r="U576" s="392"/>
      <c r="V576" s="392"/>
      <c r="W576" s="392"/>
    </row>
    <row r="577" spans="1:23" ht="15">
      <c r="A577" s="389" t="s">
        <v>387</v>
      </c>
      <c r="B577" s="390"/>
      <c r="C577" s="390"/>
      <c r="D577" s="396" t="s">
        <v>218</v>
      </c>
      <c r="E577" s="392">
        <v>6807</v>
      </c>
      <c r="F577" s="392"/>
      <c r="G577" s="392"/>
      <c r="H577" s="392"/>
      <c r="I577" s="392"/>
      <c r="J577" s="392"/>
      <c r="K577" s="392"/>
      <c r="L577" s="392"/>
      <c r="M577" s="392"/>
      <c r="N577" s="392">
        <v>5908</v>
      </c>
      <c r="O577" s="392">
        <v>50000</v>
      </c>
      <c r="P577" s="392"/>
      <c r="Q577" s="392"/>
      <c r="R577" s="392"/>
      <c r="S577" s="392"/>
      <c r="T577" s="392"/>
      <c r="U577" s="392"/>
      <c r="V577" s="392"/>
      <c r="W577" s="392"/>
    </row>
    <row r="578" spans="1:23" ht="15">
      <c r="A578" s="389" t="s">
        <v>387</v>
      </c>
      <c r="B578" s="390"/>
      <c r="C578" s="390"/>
      <c r="D578" s="396" t="s">
        <v>219</v>
      </c>
      <c r="E578" s="392">
        <v>1079</v>
      </c>
      <c r="F578" s="392"/>
      <c r="G578" s="392"/>
      <c r="H578" s="392"/>
      <c r="I578" s="392"/>
      <c r="J578" s="392"/>
      <c r="K578" s="392"/>
      <c r="L578" s="392"/>
      <c r="M578" s="392">
        <v>1079</v>
      </c>
      <c r="N578" s="392"/>
      <c r="O578" s="392">
        <v>18000</v>
      </c>
      <c r="P578" s="392"/>
      <c r="Q578" s="392"/>
      <c r="R578" s="392"/>
      <c r="S578" s="392"/>
      <c r="T578" s="392"/>
      <c r="U578" s="392"/>
      <c r="V578" s="392"/>
      <c r="W578" s="392"/>
    </row>
    <row r="579" spans="1:23" ht="15">
      <c r="A579" s="389" t="s">
        <v>387</v>
      </c>
      <c r="B579" s="390"/>
      <c r="C579" s="390"/>
      <c r="D579" s="396" t="s">
        <v>220</v>
      </c>
      <c r="E579" s="392">
        <v>4298</v>
      </c>
      <c r="F579" s="392"/>
      <c r="G579" s="392"/>
      <c r="H579" s="392"/>
      <c r="I579" s="392"/>
      <c r="J579" s="392"/>
      <c r="K579" s="392"/>
      <c r="L579" s="392"/>
      <c r="M579" s="392">
        <v>313</v>
      </c>
      <c r="N579" s="392">
        <v>3985</v>
      </c>
      <c r="O579" s="392">
        <v>20000</v>
      </c>
      <c r="P579" s="392"/>
      <c r="Q579" s="392"/>
      <c r="R579" s="392"/>
      <c r="S579" s="392"/>
      <c r="T579" s="392"/>
      <c r="U579" s="392"/>
      <c r="V579" s="392"/>
      <c r="W579" s="392"/>
    </row>
    <row r="580" spans="1:23" ht="15">
      <c r="A580" s="389" t="s">
        <v>387</v>
      </c>
      <c r="B580" s="390"/>
      <c r="C580" s="390"/>
      <c r="D580" s="396"/>
      <c r="E580" s="392"/>
      <c r="F580" s="392"/>
      <c r="G580" s="392"/>
      <c r="H580" s="392"/>
      <c r="I580" s="392"/>
      <c r="J580" s="392"/>
      <c r="K580" s="392"/>
      <c r="L580" s="392"/>
      <c r="M580" s="392"/>
      <c r="N580" s="392"/>
      <c r="O580" s="392"/>
      <c r="P580" s="392"/>
      <c r="Q580" s="392"/>
      <c r="R580" s="392"/>
      <c r="S580" s="392"/>
      <c r="T580" s="392"/>
      <c r="U580" s="392"/>
      <c r="V580" s="392"/>
      <c r="W580" s="392"/>
    </row>
    <row r="581" spans="1:23" ht="15">
      <c r="A581" s="389" t="s">
        <v>387</v>
      </c>
      <c r="B581" s="390"/>
      <c r="C581" s="390"/>
      <c r="D581" s="396" t="s">
        <v>221</v>
      </c>
      <c r="E581" s="392">
        <v>316</v>
      </c>
      <c r="F581" s="392"/>
      <c r="G581" s="392"/>
      <c r="H581" s="392"/>
      <c r="I581" s="392"/>
      <c r="J581" s="392"/>
      <c r="K581" s="392"/>
      <c r="L581" s="392"/>
      <c r="M581" s="392"/>
      <c r="N581" s="392">
        <v>316</v>
      </c>
      <c r="O581" s="392"/>
      <c r="P581" s="392"/>
      <c r="Q581" s="392"/>
      <c r="R581" s="392"/>
      <c r="S581" s="392"/>
      <c r="T581" s="392"/>
      <c r="U581" s="392"/>
      <c r="V581" s="392"/>
      <c r="W581" s="392"/>
    </row>
    <row r="582" spans="1:23" ht="15">
      <c r="A582" s="389" t="s">
        <v>387</v>
      </c>
      <c r="B582" s="390"/>
      <c r="C582" s="390"/>
      <c r="D582" s="396" t="s">
        <v>222</v>
      </c>
      <c r="E582" s="392">
        <v>546</v>
      </c>
      <c r="F582" s="392"/>
      <c r="G582" s="392"/>
      <c r="H582" s="392"/>
      <c r="I582" s="392"/>
      <c r="J582" s="392"/>
      <c r="K582" s="392"/>
      <c r="L582" s="392"/>
      <c r="M582" s="392"/>
      <c r="N582" s="392">
        <v>546</v>
      </c>
      <c r="O582" s="392"/>
      <c r="P582" s="392"/>
      <c r="Q582" s="392"/>
      <c r="R582" s="392"/>
      <c r="S582" s="392"/>
      <c r="T582" s="392"/>
      <c r="U582" s="392"/>
      <c r="V582" s="392"/>
      <c r="W582" s="392"/>
    </row>
    <row r="583" spans="1:23" ht="15">
      <c r="A583" s="389" t="s">
        <v>387</v>
      </c>
      <c r="B583" s="390"/>
      <c r="C583" s="390"/>
      <c r="D583" s="396" t="s">
        <v>223</v>
      </c>
      <c r="E583" s="392">
        <v>3</v>
      </c>
      <c r="F583" s="392"/>
      <c r="G583" s="392"/>
      <c r="H583" s="392"/>
      <c r="I583" s="392"/>
      <c r="J583" s="392"/>
      <c r="K583" s="392"/>
      <c r="L583" s="392"/>
      <c r="M583" s="392"/>
      <c r="N583" s="392">
        <v>3</v>
      </c>
      <c r="O583" s="392"/>
      <c r="P583" s="392"/>
      <c r="Q583" s="392"/>
      <c r="R583" s="392"/>
      <c r="S583" s="392"/>
      <c r="T583" s="392"/>
      <c r="U583" s="392"/>
      <c r="V583" s="392"/>
      <c r="W583" s="392"/>
    </row>
    <row r="584" spans="1:23" ht="15">
      <c r="A584" s="389" t="s">
        <v>387</v>
      </c>
      <c r="B584" s="390"/>
      <c r="C584" s="390"/>
      <c r="D584" s="396" t="s">
        <v>224</v>
      </c>
      <c r="E584" s="392">
        <v>100</v>
      </c>
      <c r="F584" s="392"/>
      <c r="G584" s="392"/>
      <c r="H584" s="392"/>
      <c r="I584" s="392"/>
      <c r="J584" s="392"/>
      <c r="K584" s="392"/>
      <c r="L584" s="392"/>
      <c r="M584" s="392"/>
      <c r="N584" s="392">
        <v>100</v>
      </c>
      <c r="O584" s="392"/>
      <c r="P584" s="392"/>
      <c r="Q584" s="392"/>
      <c r="R584" s="392"/>
      <c r="S584" s="392"/>
      <c r="T584" s="392"/>
      <c r="U584" s="392"/>
      <c r="V584" s="392"/>
      <c r="W584" s="392"/>
    </row>
    <row r="585" spans="1:23" ht="28.5">
      <c r="A585" s="389" t="s">
        <v>387</v>
      </c>
      <c r="B585" s="390"/>
      <c r="C585" s="390"/>
      <c r="D585" s="396" t="s">
        <v>225</v>
      </c>
      <c r="E585" s="392">
        <v>1889</v>
      </c>
      <c r="F585" s="392"/>
      <c r="G585" s="392"/>
      <c r="H585" s="392"/>
      <c r="I585" s="392"/>
      <c r="J585" s="392"/>
      <c r="K585" s="392"/>
      <c r="L585" s="392"/>
      <c r="M585" s="392">
        <v>1890</v>
      </c>
      <c r="N585" s="392">
        <v>239</v>
      </c>
      <c r="O585" s="392">
        <v>0</v>
      </c>
      <c r="P585" s="392"/>
      <c r="Q585" s="392"/>
      <c r="R585" s="392"/>
      <c r="S585" s="392"/>
      <c r="T585" s="392"/>
      <c r="U585" s="392"/>
      <c r="V585" s="392"/>
      <c r="W585" s="392"/>
    </row>
    <row r="586" spans="1:23" ht="28.5">
      <c r="A586" s="389" t="s">
        <v>387</v>
      </c>
      <c r="B586" s="390"/>
      <c r="C586" s="390"/>
      <c r="D586" s="396" t="s">
        <v>226</v>
      </c>
      <c r="E586" s="392">
        <v>10777</v>
      </c>
      <c r="F586" s="392"/>
      <c r="G586" s="392"/>
      <c r="H586" s="392"/>
      <c r="I586" s="392"/>
      <c r="J586" s="392"/>
      <c r="K586" s="392">
        <v>1949</v>
      </c>
      <c r="L586" s="392">
        <v>167</v>
      </c>
      <c r="M586" s="392">
        <v>212</v>
      </c>
      <c r="N586" s="392"/>
      <c r="O586" s="392">
        <v>10777</v>
      </c>
      <c r="P586" s="392"/>
      <c r="Q586" s="392">
        <v>2010</v>
      </c>
      <c r="R586" s="392"/>
      <c r="S586" s="392"/>
      <c r="T586" s="392"/>
      <c r="U586" s="392"/>
      <c r="V586" s="392"/>
      <c r="W586" s="392"/>
    </row>
    <row r="587" spans="1:23" ht="15">
      <c r="A587" s="389" t="s">
        <v>387</v>
      </c>
      <c r="B587" s="390"/>
      <c r="C587" s="390"/>
      <c r="D587" s="396" t="s">
        <v>227</v>
      </c>
      <c r="E587" s="392">
        <v>6</v>
      </c>
      <c r="F587" s="392"/>
      <c r="G587" s="392"/>
      <c r="H587" s="392"/>
      <c r="I587" s="392"/>
      <c r="J587" s="392"/>
      <c r="K587" s="392"/>
      <c r="L587" s="392"/>
      <c r="M587" s="392">
        <v>6</v>
      </c>
      <c r="N587" s="392"/>
      <c r="O587" s="392">
        <v>1500</v>
      </c>
      <c r="P587" s="392"/>
      <c r="Q587" s="392"/>
      <c r="R587" s="392"/>
      <c r="S587" s="392"/>
      <c r="T587" s="392"/>
      <c r="U587" s="392"/>
      <c r="V587" s="392"/>
      <c r="W587" s="392"/>
    </row>
    <row r="588" spans="1:23" ht="15">
      <c r="A588" s="389" t="s">
        <v>386</v>
      </c>
      <c r="B588" s="390"/>
      <c r="C588" s="390"/>
      <c r="D588" s="391" t="s">
        <v>228</v>
      </c>
      <c r="E588" s="392"/>
      <c r="F588" s="392"/>
      <c r="G588" s="392"/>
      <c r="H588" s="392"/>
      <c r="I588" s="392"/>
      <c r="J588" s="392"/>
      <c r="K588" s="392"/>
      <c r="L588" s="392"/>
      <c r="M588" s="392"/>
      <c r="N588" s="392">
        <v>7110</v>
      </c>
      <c r="O588" s="392"/>
      <c r="P588" s="392"/>
      <c r="Q588" s="392"/>
      <c r="R588" s="392"/>
      <c r="S588" s="392"/>
      <c r="T588" s="392"/>
      <c r="U588" s="392"/>
      <c r="V588" s="392"/>
      <c r="W588" s="392"/>
    </row>
    <row r="589" spans="1:23" ht="15" hidden="1">
      <c r="A589" s="389"/>
      <c r="B589" s="390"/>
      <c r="C589" s="390"/>
      <c r="D589" s="391"/>
      <c r="E589" s="392"/>
      <c r="F589" s="392"/>
      <c r="G589" s="392"/>
      <c r="H589" s="392"/>
      <c r="I589" s="392"/>
      <c r="J589" s="392"/>
      <c r="K589" s="392"/>
      <c r="L589" s="392"/>
      <c r="M589" s="392"/>
      <c r="N589" s="392"/>
      <c r="O589" s="392"/>
      <c r="P589" s="392"/>
      <c r="Q589" s="392"/>
      <c r="R589" s="392"/>
      <c r="S589" s="392"/>
      <c r="T589" s="392"/>
      <c r="U589" s="392"/>
      <c r="V589" s="392"/>
      <c r="W589" s="392"/>
    </row>
    <row r="590" spans="1:23" ht="15" hidden="1">
      <c r="A590" s="389"/>
      <c r="B590" s="390"/>
      <c r="C590" s="390"/>
      <c r="D590" s="391"/>
      <c r="E590" s="392"/>
      <c r="F590" s="392"/>
      <c r="G590" s="392"/>
      <c r="H590" s="392"/>
      <c r="I590" s="392"/>
      <c r="J590" s="392"/>
      <c r="K590" s="392"/>
      <c r="L590" s="392"/>
      <c r="M590" s="392"/>
      <c r="N590" s="392"/>
      <c r="O590" s="392"/>
      <c r="P590" s="392"/>
      <c r="Q590" s="392"/>
      <c r="R590" s="392"/>
      <c r="S590" s="392"/>
      <c r="T590" s="392"/>
      <c r="U590" s="392"/>
      <c r="V590" s="392"/>
      <c r="W590" s="392"/>
    </row>
    <row r="591" spans="1:23" ht="15" hidden="1">
      <c r="A591" s="389"/>
      <c r="B591" s="390"/>
      <c r="C591" s="390"/>
      <c r="D591" s="391"/>
      <c r="E591" s="392"/>
      <c r="F591" s="392"/>
      <c r="G591" s="392"/>
      <c r="H591" s="392"/>
      <c r="I591" s="392"/>
      <c r="J591" s="392"/>
      <c r="K591" s="392"/>
      <c r="L591" s="392"/>
      <c r="M591" s="392"/>
      <c r="N591" s="392"/>
      <c r="O591" s="392"/>
      <c r="P591" s="392"/>
      <c r="Q591" s="392"/>
      <c r="R591" s="392"/>
      <c r="S591" s="392"/>
      <c r="T591" s="392"/>
      <c r="U591" s="392"/>
      <c r="V591" s="392"/>
      <c r="W591" s="392"/>
    </row>
    <row r="592" spans="1:23" ht="15" hidden="1">
      <c r="A592" s="389"/>
      <c r="B592" s="390"/>
      <c r="C592" s="390"/>
      <c r="D592" s="391"/>
      <c r="E592" s="392"/>
      <c r="F592" s="392"/>
      <c r="G592" s="392"/>
      <c r="H592" s="392"/>
      <c r="I592" s="392"/>
      <c r="J592" s="392"/>
      <c r="K592" s="392"/>
      <c r="L592" s="392"/>
      <c r="M592" s="392"/>
      <c r="N592" s="392"/>
      <c r="O592" s="392"/>
      <c r="P592" s="392"/>
      <c r="Q592" s="392"/>
      <c r="R592" s="392"/>
      <c r="S592" s="392"/>
      <c r="T592" s="392"/>
      <c r="U592" s="392"/>
      <c r="V592" s="392"/>
      <c r="W592" s="392"/>
    </row>
    <row r="593" spans="1:23" ht="15" hidden="1">
      <c r="A593" s="389"/>
      <c r="B593" s="390"/>
      <c r="C593" s="390"/>
      <c r="D593" s="391"/>
      <c r="E593" s="392"/>
      <c r="F593" s="392"/>
      <c r="G593" s="392"/>
      <c r="H593" s="392"/>
      <c r="I593" s="392"/>
      <c r="J593" s="392"/>
      <c r="K593" s="392"/>
      <c r="L593" s="392"/>
      <c r="M593" s="392"/>
      <c r="N593" s="392"/>
      <c r="O593" s="392"/>
      <c r="P593" s="392"/>
      <c r="Q593" s="392"/>
      <c r="R593" s="392"/>
      <c r="S593" s="392"/>
      <c r="T593" s="392"/>
      <c r="U593" s="392"/>
      <c r="V593" s="392"/>
      <c r="W593" s="392"/>
    </row>
    <row r="594" spans="1:23" ht="15" hidden="1">
      <c r="A594" s="389"/>
      <c r="B594" s="390"/>
      <c r="C594" s="390"/>
      <c r="D594" s="391"/>
      <c r="E594" s="392"/>
      <c r="F594" s="392"/>
      <c r="G594" s="392"/>
      <c r="H594" s="392"/>
      <c r="I594" s="392"/>
      <c r="J594" s="392"/>
      <c r="K594" s="392"/>
      <c r="L594" s="392"/>
      <c r="M594" s="392"/>
      <c r="N594" s="392"/>
      <c r="O594" s="392"/>
      <c r="P594" s="392"/>
      <c r="Q594" s="392"/>
      <c r="R594" s="392"/>
      <c r="S594" s="392"/>
      <c r="T594" s="392"/>
      <c r="U594" s="392"/>
      <c r="V594" s="392"/>
      <c r="W594" s="392"/>
    </row>
    <row r="595" spans="1:23" ht="15" hidden="1">
      <c r="A595" s="389"/>
      <c r="B595" s="390"/>
      <c r="C595" s="390"/>
      <c r="D595" s="391"/>
      <c r="E595" s="392"/>
      <c r="F595" s="392"/>
      <c r="G595" s="392"/>
      <c r="H595" s="392"/>
      <c r="I595" s="392"/>
      <c r="J595" s="392"/>
      <c r="K595" s="392"/>
      <c r="L595" s="392"/>
      <c r="M595" s="392"/>
      <c r="N595" s="392"/>
      <c r="O595" s="392"/>
      <c r="P595" s="392"/>
      <c r="Q595" s="392"/>
      <c r="R595" s="392"/>
      <c r="S595" s="392"/>
      <c r="T595" s="392"/>
      <c r="U595" s="392"/>
      <c r="V595" s="392"/>
      <c r="W595" s="392"/>
    </row>
    <row r="596" spans="1:23" ht="15" hidden="1">
      <c r="A596" s="389"/>
      <c r="B596" s="390"/>
      <c r="C596" s="390"/>
      <c r="D596" s="391"/>
      <c r="E596" s="392"/>
      <c r="F596" s="392"/>
      <c r="G596" s="392"/>
      <c r="H596" s="392"/>
      <c r="I596" s="392"/>
      <c r="J596" s="392"/>
      <c r="K596" s="392"/>
      <c r="L596" s="392"/>
      <c r="M596" s="392"/>
      <c r="N596" s="392"/>
      <c r="O596" s="392"/>
      <c r="P596" s="392"/>
      <c r="Q596" s="392"/>
      <c r="R596" s="392"/>
      <c r="S596" s="392"/>
      <c r="T596" s="392"/>
      <c r="U596" s="392"/>
      <c r="V596" s="392"/>
      <c r="W596" s="392"/>
    </row>
    <row r="597" spans="1:23" ht="15" hidden="1">
      <c r="A597" s="389"/>
      <c r="B597" s="390"/>
      <c r="C597" s="390"/>
      <c r="D597" s="391"/>
      <c r="E597" s="392"/>
      <c r="F597" s="392"/>
      <c r="G597" s="392"/>
      <c r="H597" s="392"/>
      <c r="I597" s="392"/>
      <c r="J597" s="392"/>
      <c r="K597" s="392"/>
      <c r="L597" s="392"/>
      <c r="M597" s="392"/>
      <c r="N597" s="392"/>
      <c r="O597" s="392"/>
      <c r="P597" s="392"/>
      <c r="Q597" s="392"/>
      <c r="R597" s="392"/>
      <c r="S597" s="392"/>
      <c r="T597" s="392"/>
      <c r="U597" s="392"/>
      <c r="V597" s="392"/>
      <c r="W597" s="392"/>
    </row>
    <row r="598" spans="1:23" ht="15" hidden="1">
      <c r="A598" s="389"/>
      <c r="B598" s="390"/>
      <c r="C598" s="390"/>
      <c r="D598" s="391"/>
      <c r="E598" s="392"/>
      <c r="F598" s="392"/>
      <c r="G598" s="392"/>
      <c r="H598" s="392"/>
      <c r="I598" s="392"/>
      <c r="J598" s="392"/>
      <c r="K598" s="392"/>
      <c r="L598" s="392"/>
      <c r="M598" s="392"/>
      <c r="N598" s="392"/>
      <c r="O598" s="392"/>
      <c r="P598" s="392"/>
      <c r="Q598" s="392"/>
      <c r="R598" s="392"/>
      <c r="S598" s="392"/>
      <c r="T598" s="392"/>
      <c r="U598" s="392"/>
      <c r="V598" s="392"/>
      <c r="W598" s="392"/>
    </row>
    <row r="599" spans="1:23" ht="15" hidden="1">
      <c r="A599" s="389"/>
      <c r="B599" s="390"/>
      <c r="C599" s="390"/>
      <c r="D599" s="391"/>
      <c r="E599" s="392"/>
      <c r="F599" s="392"/>
      <c r="G599" s="392"/>
      <c r="H599" s="392"/>
      <c r="I599" s="392"/>
      <c r="J599" s="392"/>
      <c r="K599" s="392"/>
      <c r="L599" s="392"/>
      <c r="M599" s="392"/>
      <c r="N599" s="392"/>
      <c r="O599" s="392"/>
      <c r="P599" s="392"/>
      <c r="Q599" s="392"/>
      <c r="R599" s="392"/>
      <c r="S599" s="392"/>
      <c r="T599" s="392"/>
      <c r="U599" s="392"/>
      <c r="V599" s="392"/>
      <c r="W599" s="392"/>
    </row>
    <row r="600" spans="1:23" ht="15" hidden="1">
      <c r="A600" s="389"/>
      <c r="B600" s="390"/>
      <c r="C600" s="390"/>
      <c r="D600" s="391"/>
      <c r="E600" s="392"/>
      <c r="F600" s="392"/>
      <c r="G600" s="392"/>
      <c r="H600" s="392"/>
      <c r="I600" s="392"/>
      <c r="J600" s="392"/>
      <c r="K600" s="392"/>
      <c r="L600" s="392"/>
      <c r="M600" s="392"/>
      <c r="N600" s="392"/>
      <c r="O600" s="392"/>
      <c r="P600" s="392"/>
      <c r="Q600" s="392"/>
      <c r="R600" s="392"/>
      <c r="S600" s="392"/>
      <c r="T600" s="392"/>
      <c r="U600" s="392"/>
      <c r="V600" s="392"/>
      <c r="W600" s="392"/>
    </row>
    <row r="601" spans="1:23" ht="15" hidden="1">
      <c r="A601" s="389"/>
      <c r="B601" s="390"/>
      <c r="C601" s="390"/>
      <c r="D601" s="391"/>
      <c r="E601" s="392"/>
      <c r="F601" s="392"/>
      <c r="G601" s="392"/>
      <c r="H601" s="392"/>
      <c r="I601" s="392"/>
      <c r="J601" s="392"/>
      <c r="K601" s="392"/>
      <c r="L601" s="392"/>
      <c r="M601" s="392"/>
      <c r="N601" s="392"/>
      <c r="O601" s="392"/>
      <c r="P601" s="392"/>
      <c r="Q601" s="392"/>
      <c r="R601" s="392"/>
      <c r="S601" s="392"/>
      <c r="T601" s="392"/>
      <c r="U601" s="392"/>
      <c r="V601" s="392"/>
      <c r="W601" s="392"/>
    </row>
    <row r="602" spans="1:23" ht="15" hidden="1">
      <c r="A602" s="389"/>
      <c r="B602" s="390"/>
      <c r="C602" s="390"/>
      <c r="D602" s="391"/>
      <c r="E602" s="392"/>
      <c r="F602" s="392"/>
      <c r="G602" s="392"/>
      <c r="H602" s="392"/>
      <c r="I602" s="392"/>
      <c r="J602" s="392"/>
      <c r="K602" s="392"/>
      <c r="L602" s="392"/>
      <c r="M602" s="392"/>
      <c r="N602" s="392"/>
      <c r="O602" s="392"/>
      <c r="P602" s="392"/>
      <c r="Q602" s="392"/>
      <c r="R602" s="392"/>
      <c r="S602" s="392"/>
      <c r="T602" s="392"/>
      <c r="U602" s="392"/>
      <c r="V602" s="392"/>
      <c r="W602" s="392"/>
    </row>
    <row r="603" spans="1:23" ht="15" hidden="1">
      <c r="A603" s="389"/>
      <c r="B603" s="390"/>
      <c r="C603" s="390"/>
      <c r="D603" s="391"/>
      <c r="E603" s="392"/>
      <c r="F603" s="392"/>
      <c r="G603" s="392"/>
      <c r="H603" s="392"/>
      <c r="I603" s="392"/>
      <c r="J603" s="392"/>
      <c r="K603" s="392"/>
      <c r="L603" s="392"/>
      <c r="M603" s="392"/>
      <c r="N603" s="392"/>
      <c r="O603" s="392"/>
      <c r="P603" s="392"/>
      <c r="Q603" s="392"/>
      <c r="R603" s="392"/>
      <c r="S603" s="392"/>
      <c r="T603" s="392"/>
      <c r="U603" s="392"/>
      <c r="V603" s="392"/>
      <c r="W603" s="392"/>
    </row>
    <row r="604" spans="1:23" ht="15" hidden="1">
      <c r="A604" s="389"/>
      <c r="B604" s="390"/>
      <c r="C604" s="390"/>
      <c r="D604" s="391"/>
      <c r="E604" s="392"/>
      <c r="F604" s="392"/>
      <c r="G604" s="392"/>
      <c r="H604" s="392"/>
      <c r="I604" s="392"/>
      <c r="J604" s="392"/>
      <c r="K604" s="392"/>
      <c r="L604" s="392"/>
      <c r="M604" s="392"/>
      <c r="N604" s="392"/>
      <c r="O604" s="392"/>
      <c r="P604" s="392"/>
      <c r="Q604" s="392"/>
      <c r="R604" s="392"/>
      <c r="S604" s="392"/>
      <c r="T604" s="392"/>
      <c r="U604" s="392"/>
      <c r="V604" s="392"/>
      <c r="W604" s="392"/>
    </row>
    <row r="605" spans="1:23" ht="15" hidden="1">
      <c r="A605" s="389"/>
      <c r="B605" s="390"/>
      <c r="C605" s="390"/>
      <c r="D605" s="391"/>
      <c r="E605" s="392"/>
      <c r="F605" s="392"/>
      <c r="G605" s="392"/>
      <c r="H605" s="392"/>
      <c r="I605" s="392"/>
      <c r="J605" s="392"/>
      <c r="K605" s="392"/>
      <c r="L605" s="392"/>
      <c r="M605" s="392"/>
      <c r="N605" s="392"/>
      <c r="O605" s="392"/>
      <c r="P605" s="392"/>
      <c r="Q605" s="392"/>
      <c r="R605" s="392"/>
      <c r="S605" s="392"/>
      <c r="T605" s="392"/>
      <c r="U605" s="392"/>
      <c r="V605" s="392"/>
      <c r="W605" s="392"/>
    </row>
    <row r="606" spans="1:23" ht="15" hidden="1">
      <c r="A606" s="389"/>
      <c r="B606" s="390"/>
      <c r="C606" s="390"/>
      <c r="D606" s="391"/>
      <c r="E606" s="392"/>
      <c r="F606" s="392"/>
      <c r="G606" s="392"/>
      <c r="H606" s="392"/>
      <c r="I606" s="392"/>
      <c r="J606" s="392"/>
      <c r="K606" s="392"/>
      <c r="L606" s="392"/>
      <c r="M606" s="392"/>
      <c r="N606" s="392"/>
      <c r="O606" s="392"/>
      <c r="P606" s="392"/>
      <c r="Q606" s="392"/>
      <c r="R606" s="392"/>
      <c r="S606" s="392"/>
      <c r="T606" s="392"/>
      <c r="U606" s="392"/>
      <c r="V606" s="392"/>
      <c r="W606" s="392"/>
    </row>
    <row r="607" spans="1:23" ht="15" hidden="1">
      <c r="A607" s="389"/>
      <c r="B607" s="390"/>
      <c r="C607" s="390"/>
      <c r="D607" s="391"/>
      <c r="E607" s="392"/>
      <c r="F607" s="392"/>
      <c r="G607" s="392"/>
      <c r="H607" s="392"/>
      <c r="I607" s="392"/>
      <c r="J607" s="392"/>
      <c r="K607" s="392"/>
      <c r="L607" s="392"/>
      <c r="M607" s="392"/>
      <c r="N607" s="392"/>
      <c r="O607" s="392"/>
      <c r="P607" s="392"/>
      <c r="Q607" s="392"/>
      <c r="R607" s="392"/>
      <c r="S607" s="392"/>
      <c r="T607" s="392"/>
      <c r="U607" s="392"/>
      <c r="V607" s="392"/>
      <c r="W607" s="392"/>
    </row>
    <row r="608" spans="1:23" s="383" customFormat="1" ht="15.75">
      <c r="A608" s="379"/>
      <c r="B608" s="380"/>
      <c r="C608" s="380"/>
      <c r="D608" s="387" t="s">
        <v>798</v>
      </c>
      <c r="E608" s="382"/>
      <c r="F608" s="382"/>
      <c r="G608" s="382"/>
      <c r="H608" s="382"/>
      <c r="I608" s="382"/>
      <c r="J608" s="382"/>
      <c r="K608" s="382"/>
      <c r="L608" s="382"/>
      <c r="M608" s="382"/>
      <c r="N608" s="382"/>
      <c r="O608" s="382"/>
      <c r="P608" s="382"/>
      <c r="Q608" s="382"/>
      <c r="R608" s="382"/>
      <c r="S608" s="382"/>
      <c r="T608" s="382"/>
      <c r="U608" s="382"/>
      <c r="V608" s="382"/>
      <c r="W608" s="382"/>
    </row>
    <row r="609" spans="1:23" s="383" customFormat="1" ht="15.75">
      <c r="A609" s="379"/>
      <c r="B609" s="380"/>
      <c r="C609" s="380"/>
      <c r="D609" s="388" t="s">
        <v>799</v>
      </c>
      <c r="E609" s="382"/>
      <c r="F609" s="382"/>
      <c r="G609" s="382"/>
      <c r="H609" s="382"/>
      <c r="I609" s="382"/>
      <c r="J609" s="382"/>
      <c r="K609" s="382"/>
      <c r="L609" s="382"/>
      <c r="M609" s="382"/>
      <c r="N609" s="382"/>
      <c r="O609" s="382"/>
      <c r="P609" s="382"/>
      <c r="Q609" s="382"/>
      <c r="R609" s="382"/>
      <c r="S609" s="382"/>
      <c r="T609" s="382"/>
      <c r="U609" s="382"/>
      <c r="V609" s="382"/>
      <c r="W609" s="382"/>
    </row>
    <row r="610" spans="1:23" s="383" customFormat="1" ht="15.75">
      <c r="A610" s="379"/>
      <c r="B610" s="380"/>
      <c r="C610" s="380"/>
      <c r="D610" s="388" t="s">
        <v>800</v>
      </c>
      <c r="E610" s="382"/>
      <c r="F610" s="382"/>
      <c r="G610" s="382"/>
      <c r="H610" s="382"/>
      <c r="I610" s="382"/>
      <c r="J610" s="382"/>
      <c r="K610" s="382"/>
      <c r="L610" s="382"/>
      <c r="M610" s="382"/>
      <c r="N610" s="382"/>
      <c r="O610" s="382"/>
      <c r="P610" s="382"/>
      <c r="Q610" s="382"/>
      <c r="R610" s="382"/>
      <c r="S610" s="382"/>
      <c r="T610" s="382"/>
      <c r="U610" s="382"/>
      <c r="V610" s="382"/>
      <c r="W610" s="382"/>
    </row>
    <row r="611" spans="1:23" s="383" customFormat="1" ht="15.75">
      <c r="A611" s="379"/>
      <c r="B611" s="380"/>
      <c r="C611" s="380"/>
      <c r="D611" s="388" t="s">
        <v>801</v>
      </c>
      <c r="E611" s="382"/>
      <c r="F611" s="382"/>
      <c r="G611" s="382"/>
      <c r="H611" s="382"/>
      <c r="I611" s="382"/>
      <c r="J611" s="382"/>
      <c r="K611" s="382"/>
      <c r="L611" s="382"/>
      <c r="M611" s="382"/>
      <c r="N611" s="382"/>
      <c r="O611" s="382"/>
      <c r="P611" s="382"/>
      <c r="Q611" s="382"/>
      <c r="R611" s="382"/>
      <c r="S611" s="382"/>
      <c r="T611" s="382"/>
      <c r="U611" s="382"/>
      <c r="V611" s="382"/>
      <c r="W611" s="382"/>
    </row>
    <row r="612" spans="1:23" ht="57">
      <c r="A612" s="389" t="s">
        <v>386</v>
      </c>
      <c r="B612" s="378"/>
      <c r="C612" s="378"/>
      <c r="D612" s="391" t="s">
        <v>229</v>
      </c>
      <c r="E612" s="392"/>
      <c r="F612" s="392"/>
      <c r="G612" s="392"/>
      <c r="H612" s="392">
        <v>1</v>
      </c>
      <c r="I612" s="392"/>
      <c r="J612" s="392"/>
      <c r="K612" s="392"/>
      <c r="L612" s="392"/>
      <c r="M612" s="392"/>
      <c r="N612" s="392">
        <v>2239</v>
      </c>
      <c r="O612" s="392"/>
      <c r="P612" s="392"/>
      <c r="Q612" s="392"/>
      <c r="R612" s="392"/>
      <c r="S612" s="392"/>
      <c r="T612" s="392"/>
      <c r="U612" s="392"/>
      <c r="V612" s="392"/>
      <c r="W612" s="392"/>
    </row>
    <row r="613" spans="1:23" hidden="1">
      <c r="A613" s="389"/>
      <c r="B613" s="378"/>
      <c r="C613" s="378"/>
      <c r="D613" s="391"/>
      <c r="E613" s="392"/>
      <c r="F613" s="392"/>
      <c r="G613" s="392"/>
      <c r="H613" s="392"/>
      <c r="I613" s="392"/>
      <c r="J613" s="392"/>
      <c r="K613" s="392"/>
      <c r="L613" s="392"/>
      <c r="M613" s="392"/>
      <c r="N613" s="392"/>
      <c r="O613" s="392"/>
      <c r="P613" s="392"/>
      <c r="Q613" s="392"/>
      <c r="R613" s="392"/>
      <c r="S613" s="392"/>
      <c r="T613" s="392"/>
      <c r="U613" s="392"/>
      <c r="V613" s="392"/>
      <c r="W613" s="392"/>
    </row>
    <row r="614" spans="1:23" hidden="1">
      <c r="A614" s="389"/>
      <c r="B614" s="378"/>
      <c r="C614" s="378"/>
      <c r="D614" s="391"/>
      <c r="E614" s="392"/>
      <c r="F614" s="392"/>
      <c r="G614" s="392"/>
      <c r="H614" s="392"/>
      <c r="I614" s="392"/>
      <c r="J614" s="392"/>
      <c r="K614" s="392"/>
      <c r="L614" s="392"/>
      <c r="M614" s="392"/>
      <c r="N614" s="392"/>
      <c r="O614" s="392"/>
      <c r="P614" s="392"/>
      <c r="Q614" s="392"/>
      <c r="R614" s="392"/>
      <c r="S614" s="392"/>
      <c r="T614" s="392"/>
      <c r="U614" s="392"/>
      <c r="V614" s="392"/>
      <c r="W614" s="392"/>
    </row>
    <row r="615" spans="1:23" hidden="1">
      <c r="A615" s="389"/>
      <c r="B615" s="378"/>
      <c r="C615" s="378"/>
      <c r="D615" s="391"/>
      <c r="E615" s="392"/>
      <c r="F615" s="392"/>
      <c r="G615" s="392"/>
      <c r="H615" s="392"/>
      <c r="I615" s="392"/>
      <c r="J615" s="392"/>
      <c r="K615" s="392"/>
      <c r="L615" s="392"/>
      <c r="M615" s="392"/>
      <c r="N615" s="392"/>
      <c r="O615" s="392"/>
      <c r="P615" s="392"/>
      <c r="Q615" s="392"/>
      <c r="R615" s="392"/>
      <c r="S615" s="392"/>
      <c r="T615" s="392"/>
      <c r="U615" s="392"/>
      <c r="V615" s="392"/>
      <c r="W615" s="392"/>
    </row>
    <row r="616" spans="1:23" hidden="1">
      <c r="A616" s="389"/>
      <c r="B616" s="378"/>
      <c r="C616" s="378"/>
      <c r="D616" s="391"/>
      <c r="E616" s="392"/>
      <c r="F616" s="392"/>
      <c r="G616" s="392"/>
      <c r="H616" s="392"/>
      <c r="I616" s="392"/>
      <c r="J616" s="392"/>
      <c r="K616" s="392"/>
      <c r="L616" s="392"/>
      <c r="M616" s="392"/>
      <c r="N616" s="392"/>
      <c r="O616" s="392"/>
      <c r="P616" s="392"/>
      <c r="Q616" s="392"/>
      <c r="R616" s="392"/>
      <c r="S616" s="392"/>
      <c r="T616" s="392"/>
      <c r="U616" s="392"/>
      <c r="V616" s="392"/>
      <c r="W616" s="392"/>
    </row>
    <row r="617" spans="1:23" s="383" customFormat="1" ht="15.75">
      <c r="A617" s="379"/>
      <c r="B617" s="380"/>
      <c r="C617" s="380"/>
      <c r="D617" s="388" t="s">
        <v>802</v>
      </c>
      <c r="E617" s="382"/>
      <c r="F617" s="382"/>
      <c r="G617" s="382"/>
      <c r="H617" s="382"/>
      <c r="I617" s="382"/>
      <c r="J617" s="382"/>
      <c r="K617" s="382"/>
      <c r="L617" s="382"/>
      <c r="M617" s="382"/>
      <c r="N617" s="382"/>
      <c r="O617" s="382"/>
      <c r="P617" s="382"/>
      <c r="Q617" s="382"/>
      <c r="R617" s="382"/>
      <c r="S617" s="382"/>
      <c r="T617" s="382"/>
      <c r="U617" s="382"/>
      <c r="V617" s="382"/>
      <c r="W617" s="382"/>
    </row>
    <row r="618" spans="1:23" s="383" customFormat="1" ht="15.75">
      <c r="A618" s="379"/>
      <c r="B618" s="380" t="s">
        <v>823</v>
      </c>
      <c r="C618" s="380"/>
      <c r="D618" s="386" t="s">
        <v>804</v>
      </c>
      <c r="E618" s="382"/>
      <c r="F618" s="382"/>
      <c r="G618" s="382"/>
      <c r="H618" s="382"/>
      <c r="I618" s="382"/>
      <c r="J618" s="382"/>
      <c r="K618" s="382"/>
      <c r="L618" s="382"/>
      <c r="M618" s="382"/>
      <c r="N618" s="382"/>
      <c r="O618" s="382"/>
      <c r="P618" s="382"/>
      <c r="Q618" s="382"/>
      <c r="R618" s="382"/>
      <c r="S618" s="382"/>
      <c r="T618" s="382"/>
      <c r="U618" s="382"/>
      <c r="V618" s="382"/>
      <c r="W618" s="382"/>
    </row>
    <row r="619" spans="1:23" s="383" customFormat="1" ht="15.75">
      <c r="A619" s="379"/>
      <c r="B619" s="380"/>
      <c r="C619" s="380"/>
      <c r="D619" s="387" t="s">
        <v>805</v>
      </c>
      <c r="E619" s="382"/>
      <c r="F619" s="382"/>
      <c r="G619" s="382"/>
      <c r="H619" s="382"/>
      <c r="I619" s="382"/>
      <c r="J619" s="382"/>
      <c r="K619" s="382"/>
      <c r="L619" s="382"/>
      <c r="M619" s="382"/>
      <c r="N619" s="382"/>
      <c r="O619" s="382"/>
      <c r="P619" s="382"/>
      <c r="Q619" s="382"/>
      <c r="R619" s="382"/>
      <c r="S619" s="382"/>
      <c r="T619" s="382"/>
      <c r="U619" s="382"/>
      <c r="V619" s="382"/>
      <c r="W619" s="382"/>
    </row>
    <row r="620" spans="1:23" ht="28.5">
      <c r="A620" s="389" t="s">
        <v>393</v>
      </c>
      <c r="B620" s="390"/>
      <c r="C620" s="390"/>
      <c r="D620" s="396" t="s">
        <v>230</v>
      </c>
      <c r="E620" s="392"/>
      <c r="F620" s="392"/>
      <c r="G620" s="392">
        <v>2</v>
      </c>
      <c r="H620" s="392"/>
      <c r="I620" s="392"/>
      <c r="J620" s="392"/>
      <c r="K620" s="392">
        <v>0</v>
      </c>
      <c r="L620" s="392">
        <v>0</v>
      </c>
      <c r="M620" s="392">
        <v>47</v>
      </c>
      <c r="N620" s="392">
        <v>7859</v>
      </c>
      <c r="O620" s="392">
        <v>439235</v>
      </c>
      <c r="P620" s="392"/>
      <c r="Q620" s="392"/>
      <c r="R620" s="392"/>
      <c r="S620" s="392"/>
      <c r="T620" s="392"/>
      <c r="U620" s="392"/>
      <c r="V620" s="392"/>
      <c r="W620" s="392"/>
    </row>
    <row r="621" spans="1:23" ht="28.5">
      <c r="A621" s="389" t="s">
        <v>393</v>
      </c>
      <c r="B621" s="390"/>
      <c r="C621" s="390"/>
      <c r="D621" s="396" t="s">
        <v>231</v>
      </c>
      <c r="E621" s="392"/>
      <c r="F621" s="392"/>
      <c r="G621" s="392"/>
      <c r="H621" s="392"/>
      <c r="I621" s="392"/>
      <c r="J621" s="392" t="s">
        <v>232</v>
      </c>
      <c r="K621" s="392">
        <v>0</v>
      </c>
      <c r="L621" s="392">
        <v>0</v>
      </c>
      <c r="M621" s="392">
        <v>0</v>
      </c>
      <c r="N621" s="392">
        <v>3511</v>
      </c>
      <c r="O621" s="392">
        <v>305690</v>
      </c>
      <c r="P621" s="392"/>
      <c r="Q621" s="392"/>
      <c r="R621" s="392"/>
      <c r="S621" s="392"/>
      <c r="T621" s="392"/>
      <c r="U621" s="392"/>
      <c r="V621" s="392"/>
      <c r="W621" s="392"/>
    </row>
    <row r="622" spans="1:23" ht="18.75" hidden="1" customHeight="1">
      <c r="A622" s="389"/>
      <c r="B622" s="390"/>
      <c r="C622" s="390"/>
      <c r="D622" s="396"/>
      <c r="E622" s="392"/>
      <c r="F622" s="392"/>
      <c r="G622" s="392"/>
      <c r="H622" s="392"/>
      <c r="I622" s="392"/>
      <c r="J622" s="392"/>
      <c r="K622" s="392"/>
      <c r="L622" s="392"/>
      <c r="M622" s="392"/>
      <c r="N622" s="392"/>
      <c r="O622" s="392"/>
      <c r="P622" s="392"/>
      <c r="Q622" s="392"/>
      <c r="R622" s="392"/>
      <c r="S622" s="392"/>
      <c r="T622" s="392"/>
      <c r="U622" s="392"/>
      <c r="V622" s="392"/>
      <c r="W622" s="392"/>
    </row>
    <row r="623" spans="1:23" ht="15" hidden="1">
      <c r="A623" s="389"/>
      <c r="B623" s="390"/>
      <c r="C623" s="390"/>
      <c r="D623" s="396"/>
      <c r="E623" s="392"/>
      <c r="F623" s="392"/>
      <c r="G623" s="392"/>
      <c r="H623" s="392"/>
      <c r="I623" s="392"/>
      <c r="J623" s="392"/>
      <c r="K623" s="392"/>
      <c r="L623" s="392"/>
      <c r="M623" s="392"/>
      <c r="N623" s="392"/>
      <c r="O623" s="392"/>
      <c r="P623" s="392"/>
      <c r="Q623" s="392"/>
      <c r="R623" s="392"/>
      <c r="S623" s="392"/>
      <c r="T623" s="392"/>
      <c r="U623" s="392"/>
      <c r="V623" s="392"/>
      <c r="W623" s="392"/>
    </row>
    <row r="624" spans="1:23" ht="29.25" hidden="1" customHeight="1">
      <c r="A624" s="389"/>
      <c r="B624" s="390"/>
      <c r="C624" s="390"/>
      <c r="D624" s="396"/>
      <c r="E624" s="392"/>
      <c r="F624" s="392"/>
      <c r="G624" s="392"/>
      <c r="H624" s="392"/>
      <c r="I624" s="392"/>
      <c r="J624" s="392"/>
      <c r="K624" s="392"/>
      <c r="L624" s="392"/>
      <c r="M624" s="392"/>
      <c r="N624" s="392"/>
      <c r="O624" s="392"/>
      <c r="P624" s="392"/>
      <c r="Q624" s="392"/>
      <c r="R624" s="392"/>
      <c r="S624" s="392"/>
      <c r="T624" s="392"/>
      <c r="U624" s="392"/>
      <c r="V624" s="392"/>
      <c r="W624" s="392"/>
    </row>
    <row r="625" spans="1:23" ht="15" hidden="1">
      <c r="A625" s="389"/>
      <c r="B625" s="390"/>
      <c r="C625" s="390"/>
      <c r="D625" s="396"/>
      <c r="E625" s="392"/>
      <c r="F625" s="392"/>
      <c r="G625" s="392"/>
      <c r="H625" s="392"/>
      <c r="I625" s="392"/>
      <c r="J625" s="392"/>
      <c r="K625" s="392"/>
      <c r="L625" s="392"/>
      <c r="M625" s="392"/>
      <c r="N625" s="392"/>
      <c r="O625" s="392"/>
      <c r="P625" s="392"/>
      <c r="Q625" s="392"/>
      <c r="R625" s="392"/>
      <c r="S625" s="392"/>
      <c r="T625" s="392"/>
      <c r="U625" s="392"/>
      <c r="V625" s="392"/>
      <c r="W625" s="392"/>
    </row>
    <row r="626" spans="1:23" ht="15" hidden="1">
      <c r="A626" s="389"/>
      <c r="B626" s="390"/>
      <c r="C626" s="390"/>
      <c r="D626" s="396"/>
      <c r="E626" s="392"/>
      <c r="F626" s="392"/>
      <c r="G626" s="392"/>
      <c r="H626" s="392"/>
      <c r="I626" s="392"/>
      <c r="J626" s="392"/>
      <c r="K626" s="392"/>
      <c r="L626" s="392"/>
      <c r="M626" s="392"/>
      <c r="N626" s="392"/>
      <c r="O626" s="392"/>
      <c r="P626" s="392"/>
      <c r="Q626" s="392"/>
      <c r="R626" s="392"/>
      <c r="S626" s="392"/>
      <c r="T626" s="392"/>
      <c r="U626" s="392"/>
      <c r="V626" s="392"/>
      <c r="W626" s="392"/>
    </row>
    <row r="627" spans="1:23" ht="15" hidden="1">
      <c r="A627" s="389"/>
      <c r="B627" s="390"/>
      <c r="C627" s="390"/>
      <c r="D627" s="396"/>
      <c r="E627" s="392"/>
      <c r="F627" s="392"/>
      <c r="G627" s="392"/>
      <c r="H627" s="392"/>
      <c r="I627" s="392"/>
      <c r="J627" s="392"/>
      <c r="K627" s="392"/>
      <c r="L627" s="392"/>
      <c r="M627" s="392"/>
      <c r="N627" s="392"/>
      <c r="O627" s="392"/>
      <c r="P627" s="392"/>
      <c r="Q627" s="392"/>
      <c r="R627" s="392"/>
      <c r="S627" s="392"/>
      <c r="T627" s="392"/>
      <c r="U627" s="392"/>
      <c r="V627" s="392"/>
      <c r="W627" s="392"/>
    </row>
    <row r="628" spans="1:23" ht="15" hidden="1">
      <c r="A628" s="389"/>
      <c r="B628" s="390"/>
      <c r="C628" s="390"/>
      <c r="D628" s="396"/>
      <c r="E628" s="392"/>
      <c r="F628" s="392"/>
      <c r="G628" s="392"/>
      <c r="H628" s="392"/>
      <c r="I628" s="392"/>
      <c r="J628" s="392"/>
      <c r="K628" s="392"/>
      <c r="L628" s="392"/>
      <c r="M628" s="392"/>
      <c r="N628" s="392"/>
      <c r="O628" s="392"/>
      <c r="P628" s="392"/>
      <c r="Q628" s="392"/>
      <c r="R628" s="392"/>
      <c r="S628" s="392"/>
      <c r="T628" s="392"/>
      <c r="U628" s="392"/>
      <c r="V628" s="392"/>
      <c r="W628" s="392"/>
    </row>
    <row r="629" spans="1:23" ht="15" hidden="1">
      <c r="A629" s="389"/>
      <c r="B629" s="390"/>
      <c r="C629" s="390"/>
      <c r="D629" s="396"/>
      <c r="E629" s="392"/>
      <c r="F629" s="392"/>
      <c r="G629" s="392"/>
      <c r="H629" s="392"/>
      <c r="I629" s="392"/>
      <c r="J629" s="392"/>
      <c r="K629" s="392"/>
      <c r="L629" s="392"/>
      <c r="M629" s="392"/>
      <c r="N629" s="392"/>
      <c r="O629" s="392"/>
      <c r="P629" s="392"/>
      <c r="Q629" s="392"/>
      <c r="R629" s="392"/>
      <c r="S629" s="392"/>
      <c r="T629" s="392"/>
      <c r="U629" s="392"/>
      <c r="V629" s="392"/>
      <c r="W629" s="392"/>
    </row>
    <row r="630" spans="1:23" ht="15" hidden="1">
      <c r="A630" s="389"/>
      <c r="B630" s="390"/>
      <c r="C630" s="390"/>
      <c r="D630" s="396"/>
      <c r="E630" s="392"/>
      <c r="F630" s="392"/>
      <c r="G630" s="392"/>
      <c r="H630" s="392"/>
      <c r="I630" s="392"/>
      <c r="J630" s="392"/>
      <c r="K630" s="392"/>
      <c r="L630" s="392"/>
      <c r="M630" s="392"/>
      <c r="N630" s="392"/>
      <c r="O630" s="392"/>
      <c r="P630" s="392"/>
      <c r="Q630" s="392"/>
      <c r="R630" s="392"/>
      <c r="S630" s="392"/>
      <c r="T630" s="392"/>
      <c r="U630" s="392"/>
      <c r="V630" s="392"/>
      <c r="W630" s="392"/>
    </row>
    <row r="631" spans="1:23" ht="15" hidden="1">
      <c r="A631" s="389"/>
      <c r="B631" s="390"/>
      <c r="C631" s="390"/>
      <c r="D631" s="396"/>
      <c r="E631" s="392"/>
      <c r="F631" s="392"/>
      <c r="G631" s="392"/>
      <c r="H631" s="392"/>
      <c r="I631" s="392"/>
      <c r="J631" s="392"/>
      <c r="K631" s="392"/>
      <c r="L631" s="392"/>
      <c r="M631" s="392"/>
      <c r="N631" s="392"/>
      <c r="O631" s="392"/>
      <c r="P631" s="392"/>
      <c r="Q631" s="392"/>
      <c r="R631" s="392"/>
      <c r="S631" s="392"/>
      <c r="T631" s="392"/>
      <c r="U631" s="392"/>
      <c r="V631" s="392"/>
      <c r="W631" s="392"/>
    </row>
    <row r="632" spans="1:23" s="383" customFormat="1" ht="15.75">
      <c r="A632" s="379"/>
      <c r="B632" s="380"/>
      <c r="C632" s="380"/>
      <c r="D632" s="387" t="s">
        <v>806</v>
      </c>
      <c r="E632" s="382"/>
      <c r="F632" s="382"/>
      <c r="G632" s="382"/>
      <c r="H632" s="382"/>
      <c r="I632" s="382"/>
      <c r="J632" s="382"/>
      <c r="K632" s="382"/>
      <c r="L632" s="382"/>
      <c r="M632" s="382"/>
      <c r="N632" s="382"/>
      <c r="O632" s="382"/>
      <c r="P632" s="382"/>
      <c r="Q632" s="382"/>
      <c r="R632" s="382"/>
      <c r="S632" s="382"/>
      <c r="T632" s="382"/>
      <c r="U632" s="382"/>
      <c r="V632" s="382"/>
      <c r="W632" s="382"/>
    </row>
    <row r="633" spans="1:23" ht="42.75">
      <c r="A633" s="389" t="s">
        <v>393</v>
      </c>
      <c r="B633" s="390"/>
      <c r="C633" s="390"/>
      <c r="D633" s="403" t="s">
        <v>233</v>
      </c>
      <c r="E633" s="392"/>
      <c r="F633" s="392"/>
      <c r="G633" s="392">
        <v>2.5</v>
      </c>
      <c r="H633" s="392"/>
      <c r="I633" s="392"/>
      <c r="J633" s="392"/>
      <c r="K633" s="392">
        <v>0</v>
      </c>
      <c r="L633" s="392">
        <v>0</v>
      </c>
      <c r="M633" s="392">
        <v>185</v>
      </c>
      <c r="N633" s="392">
        <v>4893</v>
      </c>
      <c r="O633" s="392"/>
      <c r="P633" s="392"/>
      <c r="Q633" s="392"/>
      <c r="R633" s="392"/>
      <c r="S633" s="392"/>
      <c r="T633" s="392"/>
      <c r="U633" s="392"/>
      <c r="V633" s="392"/>
      <c r="W633" s="392"/>
    </row>
    <row r="634" spans="1:23" ht="15" hidden="1">
      <c r="A634" s="389"/>
      <c r="B634" s="390"/>
      <c r="C634" s="390"/>
      <c r="D634" s="399"/>
      <c r="E634" s="392"/>
      <c r="F634" s="392"/>
      <c r="G634" s="392"/>
      <c r="H634" s="392"/>
      <c r="I634" s="392"/>
      <c r="J634" s="392"/>
      <c r="K634" s="392"/>
      <c r="L634" s="392"/>
      <c r="M634" s="392"/>
      <c r="N634" s="392"/>
      <c r="O634" s="392"/>
      <c r="P634" s="392"/>
      <c r="Q634" s="392"/>
      <c r="R634" s="392"/>
      <c r="S634" s="392"/>
      <c r="T634" s="392"/>
      <c r="U634" s="392"/>
      <c r="V634" s="392"/>
      <c r="W634" s="392"/>
    </row>
    <row r="635" spans="1:23" ht="15" hidden="1">
      <c r="A635" s="389"/>
      <c r="B635" s="390"/>
      <c r="C635" s="390"/>
      <c r="D635" s="399"/>
      <c r="E635" s="392"/>
      <c r="F635" s="392"/>
      <c r="G635" s="392"/>
      <c r="H635" s="392"/>
      <c r="I635" s="392"/>
      <c r="J635" s="392"/>
      <c r="K635" s="392"/>
      <c r="L635" s="392"/>
      <c r="M635" s="392"/>
      <c r="N635" s="392"/>
      <c r="O635" s="392"/>
      <c r="P635" s="392"/>
      <c r="Q635" s="392"/>
      <c r="R635" s="392"/>
      <c r="S635" s="392"/>
      <c r="T635" s="392"/>
      <c r="U635" s="392"/>
      <c r="V635" s="392"/>
      <c r="W635" s="392"/>
    </row>
    <row r="636" spans="1:23" ht="15" hidden="1">
      <c r="A636" s="389"/>
      <c r="B636" s="390"/>
      <c r="C636" s="390"/>
      <c r="D636" s="399"/>
      <c r="E636" s="392"/>
      <c r="F636" s="392"/>
      <c r="G636" s="392"/>
      <c r="H636" s="392"/>
      <c r="I636" s="392"/>
      <c r="J636" s="392"/>
      <c r="K636" s="392"/>
      <c r="L636" s="392"/>
      <c r="M636" s="392"/>
      <c r="N636" s="392"/>
      <c r="O636" s="392"/>
      <c r="P636" s="392"/>
      <c r="Q636" s="392"/>
      <c r="R636" s="392"/>
      <c r="S636" s="392"/>
      <c r="T636" s="392"/>
      <c r="U636" s="392"/>
      <c r="V636" s="392"/>
      <c r="W636" s="392"/>
    </row>
    <row r="637" spans="1:23" ht="15" hidden="1">
      <c r="A637" s="389"/>
      <c r="B637" s="390"/>
      <c r="C637" s="390"/>
      <c r="D637" s="399"/>
      <c r="E637" s="392"/>
      <c r="F637" s="392"/>
      <c r="G637" s="392"/>
      <c r="H637" s="392"/>
      <c r="I637" s="392"/>
      <c r="J637" s="392"/>
      <c r="K637" s="392"/>
      <c r="L637" s="392"/>
      <c r="M637" s="392"/>
      <c r="N637" s="392"/>
      <c r="O637" s="392"/>
      <c r="P637" s="392"/>
      <c r="Q637" s="392"/>
      <c r="R637" s="392"/>
      <c r="S637" s="392"/>
      <c r="T637" s="392"/>
      <c r="U637" s="392"/>
      <c r="V637" s="392"/>
      <c r="W637" s="392"/>
    </row>
    <row r="638" spans="1:23" ht="15" hidden="1">
      <c r="A638" s="389"/>
      <c r="B638" s="390"/>
      <c r="C638" s="390"/>
      <c r="D638" s="399"/>
      <c r="E638" s="392"/>
      <c r="F638" s="392"/>
      <c r="G638" s="392"/>
      <c r="H638" s="392"/>
      <c r="I638" s="392"/>
      <c r="J638" s="392"/>
      <c r="K638" s="392"/>
      <c r="L638" s="392"/>
      <c r="M638" s="392"/>
      <c r="N638" s="392"/>
      <c r="O638" s="392"/>
      <c r="P638" s="392"/>
      <c r="Q638" s="392"/>
      <c r="R638" s="392"/>
      <c r="S638" s="392"/>
      <c r="T638" s="392"/>
      <c r="U638" s="392"/>
      <c r="V638" s="392"/>
      <c r="W638" s="392"/>
    </row>
    <row r="639" spans="1:23" ht="15" hidden="1">
      <c r="A639" s="389"/>
      <c r="B639" s="390"/>
      <c r="C639" s="390"/>
      <c r="D639" s="399"/>
      <c r="E639" s="392"/>
      <c r="F639" s="392"/>
      <c r="G639" s="392"/>
      <c r="H639" s="392"/>
      <c r="I639" s="392"/>
      <c r="J639" s="392"/>
      <c r="K639" s="392"/>
      <c r="L639" s="392"/>
      <c r="M639" s="392"/>
      <c r="N639" s="392"/>
      <c r="O639" s="392"/>
      <c r="P639" s="392"/>
      <c r="Q639" s="392"/>
      <c r="R639" s="392"/>
      <c r="S639" s="392"/>
      <c r="T639" s="392"/>
      <c r="U639" s="392"/>
      <c r="V639" s="392"/>
      <c r="W639" s="392"/>
    </row>
    <row r="640" spans="1:23" ht="15" hidden="1">
      <c r="A640" s="389"/>
      <c r="B640" s="390"/>
      <c r="C640" s="390"/>
      <c r="D640" s="399"/>
      <c r="E640" s="392"/>
      <c r="F640" s="392"/>
      <c r="G640" s="392"/>
      <c r="H640" s="392"/>
      <c r="I640" s="392"/>
      <c r="J640" s="392"/>
      <c r="K640" s="392"/>
      <c r="L640" s="392"/>
      <c r="M640" s="392"/>
      <c r="N640" s="392"/>
      <c r="O640" s="392"/>
      <c r="P640" s="392"/>
      <c r="Q640" s="392"/>
      <c r="R640" s="392"/>
      <c r="S640" s="392"/>
      <c r="T640" s="392"/>
      <c r="U640" s="392"/>
      <c r="V640" s="392"/>
      <c r="W640" s="392"/>
    </row>
    <row r="641" spans="1:23" s="383" customFormat="1" ht="15.75">
      <c r="A641" s="379"/>
      <c r="B641" s="380"/>
      <c r="C641" s="380"/>
      <c r="D641" s="387" t="s">
        <v>807</v>
      </c>
      <c r="E641" s="382"/>
      <c r="F641" s="382"/>
      <c r="G641" s="382"/>
      <c r="H641" s="382"/>
      <c r="I641" s="382"/>
      <c r="J641" s="382"/>
      <c r="K641" s="382"/>
      <c r="L641" s="382"/>
      <c r="M641" s="382"/>
      <c r="N641" s="382"/>
      <c r="O641" s="382"/>
      <c r="P641" s="382"/>
      <c r="Q641" s="382"/>
      <c r="R641" s="382"/>
      <c r="S641" s="382"/>
      <c r="T641" s="382"/>
      <c r="U641" s="382"/>
      <c r="V641" s="382"/>
      <c r="W641" s="382"/>
    </row>
    <row r="642" spans="1:23" ht="57">
      <c r="A642" s="389" t="s">
        <v>386</v>
      </c>
      <c r="B642" s="390"/>
      <c r="C642" s="390"/>
      <c r="D642" s="396" t="s">
        <v>234</v>
      </c>
      <c r="E642" s="392"/>
      <c r="F642" s="392"/>
      <c r="G642" s="392">
        <v>2</v>
      </c>
      <c r="H642" s="392"/>
      <c r="I642" s="392"/>
      <c r="J642" s="392"/>
      <c r="K642" s="392">
        <v>20031.830000000002</v>
      </c>
      <c r="L642" s="392">
        <v>970.03</v>
      </c>
      <c r="M642" s="392">
        <v>5</v>
      </c>
      <c r="N642" s="392">
        <v>2947</v>
      </c>
      <c r="O642" s="392">
        <v>118670.98</v>
      </c>
      <c r="P642" s="392"/>
      <c r="Q642" s="392"/>
      <c r="R642" s="392"/>
      <c r="S642" s="392"/>
      <c r="T642" s="392"/>
      <c r="U642" s="392"/>
      <c r="V642" s="392"/>
      <c r="W642" s="392"/>
    </row>
    <row r="643" spans="1:23" ht="15" hidden="1">
      <c r="A643" s="389"/>
      <c r="B643" s="390"/>
      <c r="C643" s="390"/>
      <c r="D643" s="396"/>
      <c r="E643" s="392"/>
      <c r="F643" s="392"/>
      <c r="G643" s="392"/>
      <c r="H643" s="392"/>
      <c r="I643" s="392"/>
      <c r="J643" s="392"/>
      <c r="K643" s="392"/>
      <c r="L643" s="392"/>
      <c r="M643" s="392"/>
      <c r="N643" s="392"/>
      <c r="O643" s="392"/>
      <c r="P643" s="392"/>
      <c r="Q643" s="392"/>
      <c r="R643" s="392"/>
      <c r="S643" s="392"/>
      <c r="T643" s="392"/>
      <c r="U643" s="392"/>
      <c r="V643" s="392"/>
      <c r="W643" s="392"/>
    </row>
    <row r="644" spans="1:23" ht="15" hidden="1">
      <c r="A644" s="389"/>
      <c r="B644" s="390"/>
      <c r="C644" s="390"/>
      <c r="D644" s="396"/>
      <c r="E644" s="392"/>
      <c r="F644" s="392"/>
      <c r="G644" s="392"/>
      <c r="H644" s="392"/>
      <c r="I644" s="392"/>
      <c r="J644" s="392"/>
      <c r="K644" s="392"/>
      <c r="L644" s="392"/>
      <c r="M644" s="392"/>
      <c r="N644" s="392"/>
      <c r="O644" s="392"/>
      <c r="P644" s="392"/>
      <c r="Q644" s="392"/>
      <c r="R644" s="392"/>
      <c r="S644" s="392"/>
      <c r="T644" s="392"/>
      <c r="U644" s="392"/>
      <c r="V644" s="392"/>
      <c r="W644" s="392"/>
    </row>
    <row r="645" spans="1:23" ht="15" hidden="1">
      <c r="A645" s="389"/>
      <c r="B645" s="390"/>
      <c r="C645" s="390"/>
      <c r="D645" s="396"/>
      <c r="E645" s="392"/>
      <c r="F645" s="392"/>
      <c r="G645" s="392"/>
      <c r="H645" s="392"/>
      <c r="I645" s="392"/>
      <c r="J645" s="392"/>
      <c r="K645" s="392"/>
      <c r="L645" s="392"/>
      <c r="M645" s="392"/>
      <c r="N645" s="392"/>
      <c r="O645" s="392"/>
      <c r="P645" s="392"/>
      <c r="Q645" s="392"/>
      <c r="R645" s="392"/>
      <c r="S645" s="392"/>
      <c r="T645" s="392"/>
      <c r="U645" s="392"/>
      <c r="V645" s="392"/>
      <c r="W645" s="392"/>
    </row>
    <row r="646" spans="1:23" ht="15" hidden="1">
      <c r="A646" s="389"/>
      <c r="B646" s="390"/>
      <c r="C646" s="390"/>
      <c r="D646" s="396"/>
      <c r="E646" s="392"/>
      <c r="F646" s="392"/>
      <c r="G646" s="392"/>
      <c r="H646" s="392"/>
      <c r="I646" s="392"/>
      <c r="J646" s="392"/>
      <c r="K646" s="392"/>
      <c r="L646" s="392"/>
      <c r="M646" s="392"/>
      <c r="N646" s="392"/>
      <c r="O646" s="392"/>
      <c r="P646" s="392"/>
      <c r="Q646" s="392"/>
      <c r="R646" s="392"/>
      <c r="S646" s="392"/>
      <c r="T646" s="392"/>
      <c r="U646" s="392"/>
      <c r="V646" s="392"/>
      <c r="W646" s="392"/>
    </row>
    <row r="647" spans="1:23" ht="15" hidden="1">
      <c r="A647" s="389"/>
      <c r="B647" s="390"/>
      <c r="C647" s="390"/>
      <c r="D647" s="396"/>
      <c r="E647" s="392"/>
      <c r="F647" s="392"/>
      <c r="G647" s="392"/>
      <c r="H647" s="392"/>
      <c r="I647" s="392"/>
      <c r="J647" s="392"/>
      <c r="K647" s="392"/>
      <c r="L647" s="392"/>
      <c r="M647" s="392"/>
      <c r="N647" s="392"/>
      <c r="O647" s="392"/>
      <c r="P647" s="392"/>
      <c r="Q647" s="392"/>
      <c r="R647" s="392"/>
      <c r="S647" s="392"/>
      <c r="T647" s="392"/>
      <c r="U647" s="392"/>
      <c r="V647" s="392"/>
      <c r="W647" s="392"/>
    </row>
    <row r="648" spans="1:23" ht="15" hidden="1">
      <c r="A648" s="389"/>
      <c r="B648" s="390"/>
      <c r="C648" s="390"/>
      <c r="D648" s="396"/>
      <c r="E648" s="392"/>
      <c r="F648" s="392"/>
      <c r="G648" s="392"/>
      <c r="H648" s="392"/>
      <c r="I648" s="392"/>
      <c r="J648" s="392"/>
      <c r="K648" s="392"/>
      <c r="L648" s="392"/>
      <c r="M648" s="392"/>
      <c r="N648" s="392"/>
      <c r="O648" s="392"/>
      <c r="P648" s="392"/>
      <c r="Q648" s="392"/>
      <c r="R648" s="392"/>
      <c r="S648" s="392"/>
      <c r="T648" s="392"/>
      <c r="U648" s="392"/>
      <c r="V648" s="392"/>
      <c r="W648" s="392"/>
    </row>
    <row r="649" spans="1:23" ht="15" hidden="1">
      <c r="A649" s="389"/>
      <c r="B649" s="390"/>
      <c r="C649" s="390"/>
      <c r="D649" s="396"/>
      <c r="E649" s="392"/>
      <c r="F649" s="392"/>
      <c r="G649" s="392"/>
      <c r="H649" s="392"/>
      <c r="I649" s="392"/>
      <c r="J649" s="392"/>
      <c r="K649" s="392"/>
      <c r="L649" s="392"/>
      <c r="M649" s="392"/>
      <c r="N649" s="392"/>
      <c r="O649" s="392"/>
      <c r="P649" s="392"/>
      <c r="Q649" s="392"/>
      <c r="R649" s="392"/>
      <c r="S649" s="392"/>
      <c r="T649" s="392"/>
      <c r="U649" s="392"/>
      <c r="V649" s="392"/>
      <c r="W649" s="392"/>
    </row>
    <row r="650" spans="1:23" ht="15" hidden="1">
      <c r="A650" s="389"/>
      <c r="B650" s="390"/>
      <c r="C650" s="390"/>
      <c r="D650" s="396"/>
      <c r="E650" s="392"/>
      <c r="F650" s="392"/>
      <c r="G650" s="392"/>
      <c r="H650" s="392"/>
      <c r="I650" s="392"/>
      <c r="J650" s="392"/>
      <c r="K650" s="392"/>
      <c r="L650" s="392"/>
      <c r="M650" s="392"/>
      <c r="N650" s="392"/>
      <c r="O650" s="392"/>
      <c r="P650" s="392"/>
      <c r="Q650" s="392"/>
      <c r="R650" s="392"/>
      <c r="S650" s="392"/>
      <c r="T650" s="392"/>
      <c r="U650" s="392"/>
      <c r="V650" s="392"/>
      <c r="W650" s="392"/>
    </row>
    <row r="651" spans="1:23" ht="15" hidden="1">
      <c r="A651" s="389"/>
      <c r="B651" s="390"/>
      <c r="C651" s="390"/>
      <c r="D651" s="396"/>
      <c r="E651" s="392"/>
      <c r="F651" s="392"/>
      <c r="G651" s="392"/>
      <c r="H651" s="392"/>
      <c r="I651" s="392"/>
      <c r="J651" s="392"/>
      <c r="K651" s="392"/>
      <c r="L651" s="392"/>
      <c r="M651" s="392"/>
      <c r="N651" s="392"/>
      <c r="O651" s="392"/>
      <c r="P651" s="392"/>
      <c r="Q651" s="392"/>
      <c r="R651" s="392"/>
      <c r="S651" s="392"/>
      <c r="T651" s="392"/>
      <c r="U651" s="392"/>
      <c r="V651" s="392"/>
      <c r="W651" s="392"/>
    </row>
    <row r="652" spans="1:23" ht="15" hidden="1">
      <c r="A652" s="389"/>
      <c r="B652" s="390"/>
      <c r="C652" s="390"/>
      <c r="D652" s="396"/>
      <c r="E652" s="392"/>
      <c r="F652" s="392"/>
      <c r="G652" s="392"/>
      <c r="H652" s="392"/>
      <c r="I652" s="392"/>
      <c r="J652" s="392"/>
      <c r="K652" s="392"/>
      <c r="L652" s="392"/>
      <c r="M652" s="392"/>
      <c r="N652" s="392"/>
      <c r="O652" s="392"/>
      <c r="P652" s="392"/>
      <c r="Q652" s="392"/>
      <c r="R652" s="392"/>
      <c r="S652" s="392"/>
      <c r="T652" s="392"/>
      <c r="U652" s="392"/>
      <c r="V652" s="392"/>
      <c r="W652" s="392"/>
    </row>
    <row r="653" spans="1:23" ht="15" hidden="1">
      <c r="A653" s="389"/>
      <c r="B653" s="390"/>
      <c r="C653" s="390"/>
      <c r="D653" s="396"/>
      <c r="E653" s="392"/>
      <c r="F653" s="392"/>
      <c r="G653" s="392"/>
      <c r="H653" s="392"/>
      <c r="I653" s="392"/>
      <c r="J653" s="392"/>
      <c r="K653" s="392"/>
      <c r="L653" s="392"/>
      <c r="M653" s="392"/>
      <c r="N653" s="392"/>
      <c r="O653" s="392"/>
      <c r="P653" s="392"/>
      <c r="Q653" s="392"/>
      <c r="R653" s="392"/>
      <c r="S653" s="392"/>
      <c r="T653" s="392"/>
      <c r="U653" s="392"/>
      <c r="V653" s="392"/>
      <c r="W653" s="392"/>
    </row>
    <row r="654" spans="1:23" ht="15" hidden="1">
      <c r="A654" s="389"/>
      <c r="B654" s="390"/>
      <c r="C654" s="390"/>
      <c r="D654" s="396"/>
      <c r="E654" s="392"/>
      <c r="F654" s="392"/>
      <c r="G654" s="392"/>
      <c r="H654" s="392"/>
      <c r="I654" s="392"/>
      <c r="J654" s="392"/>
      <c r="K654" s="392"/>
      <c r="L654" s="392"/>
      <c r="M654" s="392"/>
      <c r="N654" s="392"/>
      <c r="O654" s="392"/>
      <c r="P654" s="392"/>
      <c r="Q654" s="392"/>
      <c r="R654" s="392"/>
      <c r="S654" s="392"/>
      <c r="T654" s="392"/>
      <c r="U654" s="392"/>
      <c r="V654" s="392"/>
      <c r="W654" s="392"/>
    </row>
    <row r="655" spans="1:23" ht="15" hidden="1">
      <c r="A655" s="389"/>
      <c r="B655" s="390"/>
      <c r="C655" s="390"/>
      <c r="D655" s="399"/>
      <c r="E655" s="392"/>
      <c r="F655" s="392"/>
      <c r="G655" s="392"/>
      <c r="H655" s="392"/>
      <c r="I655" s="392"/>
      <c r="J655" s="392"/>
      <c r="K655" s="392"/>
      <c r="L655" s="392"/>
      <c r="M655" s="392"/>
      <c r="N655" s="392"/>
      <c r="O655" s="392"/>
      <c r="P655" s="392"/>
      <c r="Q655" s="392"/>
      <c r="R655" s="392"/>
      <c r="S655" s="392"/>
      <c r="T655" s="392"/>
      <c r="U655" s="392"/>
      <c r="V655" s="392"/>
      <c r="W655" s="392"/>
    </row>
    <row r="656" spans="1:23" ht="15" hidden="1">
      <c r="A656" s="389"/>
      <c r="B656" s="390"/>
      <c r="C656" s="390"/>
      <c r="D656" s="399"/>
      <c r="E656" s="392"/>
      <c r="F656" s="392"/>
      <c r="G656" s="392"/>
      <c r="H656" s="392"/>
      <c r="I656" s="392"/>
      <c r="J656" s="392"/>
      <c r="K656" s="392"/>
      <c r="L656" s="392"/>
      <c r="M656" s="392"/>
      <c r="N656" s="392"/>
      <c r="O656" s="392"/>
      <c r="P656" s="392"/>
      <c r="Q656" s="392"/>
      <c r="R656" s="392"/>
      <c r="S656" s="392"/>
      <c r="T656" s="392"/>
      <c r="U656" s="392"/>
      <c r="V656" s="392"/>
      <c r="W656" s="392"/>
    </row>
    <row r="657" spans="1:23" ht="15" hidden="1">
      <c r="A657" s="389"/>
      <c r="B657" s="390"/>
      <c r="C657" s="390"/>
      <c r="D657" s="399"/>
      <c r="E657" s="392"/>
      <c r="F657" s="392"/>
      <c r="G657" s="392"/>
      <c r="H657" s="392"/>
      <c r="I657" s="392"/>
      <c r="J657" s="392"/>
      <c r="K657" s="392"/>
      <c r="L657" s="392"/>
      <c r="M657" s="392"/>
      <c r="N657" s="392"/>
      <c r="O657" s="392"/>
      <c r="P657" s="392"/>
      <c r="Q657" s="392"/>
      <c r="R657" s="392"/>
      <c r="S657" s="392"/>
      <c r="T657" s="392"/>
      <c r="U657" s="392"/>
      <c r="V657" s="392"/>
      <c r="W657" s="392"/>
    </row>
    <row r="658" spans="1:23" ht="15" hidden="1">
      <c r="A658" s="389"/>
      <c r="B658" s="390"/>
      <c r="C658" s="390"/>
      <c r="D658" s="399"/>
      <c r="E658" s="392"/>
      <c r="F658" s="392"/>
      <c r="G658" s="392"/>
      <c r="H658" s="392"/>
      <c r="I658" s="392"/>
      <c r="J658" s="392"/>
      <c r="K658" s="392"/>
      <c r="L658" s="392"/>
      <c r="M658" s="392"/>
      <c r="N658" s="392"/>
      <c r="O658" s="392"/>
      <c r="P658" s="392"/>
      <c r="Q658" s="392"/>
      <c r="R658" s="392"/>
      <c r="S658" s="392"/>
      <c r="T658" s="392"/>
      <c r="U658" s="392"/>
      <c r="V658" s="392"/>
      <c r="W658" s="392"/>
    </row>
    <row r="659" spans="1:23" ht="15" hidden="1">
      <c r="A659" s="389"/>
      <c r="B659" s="390"/>
      <c r="C659" s="390"/>
      <c r="D659" s="399"/>
      <c r="E659" s="392"/>
      <c r="F659" s="392"/>
      <c r="G659" s="392"/>
      <c r="H659" s="392"/>
      <c r="I659" s="392"/>
      <c r="J659" s="392"/>
      <c r="K659" s="392"/>
      <c r="L659" s="392"/>
      <c r="M659" s="392"/>
      <c r="N659" s="392"/>
      <c r="O659" s="392"/>
      <c r="P659" s="392"/>
      <c r="Q659" s="392"/>
      <c r="R659" s="392"/>
      <c r="S659" s="392"/>
      <c r="T659" s="392"/>
      <c r="U659" s="392"/>
      <c r="V659" s="392"/>
      <c r="W659" s="392"/>
    </row>
    <row r="660" spans="1:23" ht="15" hidden="1">
      <c r="A660" s="389"/>
      <c r="B660" s="390"/>
      <c r="C660" s="390"/>
      <c r="D660" s="399"/>
      <c r="E660" s="392"/>
      <c r="F660" s="392"/>
      <c r="G660" s="392"/>
      <c r="H660" s="392"/>
      <c r="I660" s="392"/>
      <c r="J660" s="392"/>
      <c r="K660" s="392"/>
      <c r="L660" s="392"/>
      <c r="M660" s="392"/>
      <c r="N660" s="392"/>
      <c r="O660" s="392"/>
      <c r="P660" s="392"/>
      <c r="Q660" s="392"/>
      <c r="R660" s="392"/>
      <c r="S660" s="392"/>
      <c r="T660" s="392"/>
      <c r="U660" s="392"/>
      <c r="V660" s="392"/>
      <c r="W660" s="392"/>
    </row>
    <row r="661" spans="1:23" ht="15" hidden="1">
      <c r="A661" s="389"/>
      <c r="B661" s="390"/>
      <c r="C661" s="390"/>
      <c r="D661" s="399"/>
      <c r="E661" s="392"/>
      <c r="F661" s="392"/>
      <c r="G661" s="392"/>
      <c r="H661" s="392"/>
      <c r="I661" s="392"/>
      <c r="J661" s="392"/>
      <c r="K661" s="392"/>
      <c r="L661" s="392"/>
      <c r="M661" s="392"/>
      <c r="N661" s="392"/>
      <c r="O661" s="392"/>
      <c r="P661" s="392"/>
      <c r="Q661" s="392"/>
      <c r="R661" s="392"/>
      <c r="S661" s="392"/>
      <c r="T661" s="392"/>
      <c r="U661" s="392"/>
      <c r="V661" s="392"/>
      <c r="W661" s="392"/>
    </row>
    <row r="662" spans="1:23" ht="15" hidden="1">
      <c r="A662" s="389"/>
      <c r="B662" s="390"/>
      <c r="C662" s="390"/>
      <c r="D662" s="399"/>
      <c r="E662" s="392"/>
      <c r="F662" s="392"/>
      <c r="G662" s="392"/>
      <c r="H662" s="392"/>
      <c r="I662" s="392"/>
      <c r="J662" s="392"/>
      <c r="K662" s="392"/>
      <c r="L662" s="392"/>
      <c r="M662" s="392"/>
      <c r="N662" s="392"/>
      <c r="O662" s="392"/>
      <c r="P662" s="392"/>
      <c r="Q662" s="392"/>
      <c r="R662" s="392"/>
      <c r="S662" s="392"/>
      <c r="T662" s="392"/>
      <c r="U662" s="392"/>
      <c r="V662" s="392"/>
      <c r="W662" s="392"/>
    </row>
    <row r="663" spans="1:23" ht="15" hidden="1">
      <c r="A663" s="389"/>
      <c r="B663" s="390"/>
      <c r="C663" s="390"/>
      <c r="D663" s="399"/>
      <c r="E663" s="392"/>
      <c r="F663" s="392"/>
      <c r="G663" s="392"/>
      <c r="H663" s="392"/>
      <c r="I663" s="392"/>
      <c r="J663" s="392"/>
      <c r="K663" s="392"/>
      <c r="L663" s="392"/>
      <c r="M663" s="392"/>
      <c r="N663" s="392"/>
      <c r="O663" s="392"/>
      <c r="P663" s="392"/>
      <c r="Q663" s="392"/>
      <c r="R663" s="392"/>
      <c r="S663" s="392"/>
      <c r="T663" s="392"/>
      <c r="U663" s="392"/>
      <c r="V663" s="392"/>
      <c r="W663" s="392"/>
    </row>
    <row r="664" spans="1:23" ht="15" hidden="1">
      <c r="A664" s="389"/>
      <c r="B664" s="390"/>
      <c r="C664" s="390"/>
      <c r="D664" s="399"/>
      <c r="E664" s="392"/>
      <c r="F664" s="392"/>
      <c r="G664" s="392"/>
      <c r="H664" s="392"/>
      <c r="I664" s="392"/>
      <c r="J664" s="392"/>
      <c r="K664" s="392"/>
      <c r="L664" s="392"/>
      <c r="M664" s="392"/>
      <c r="N664" s="392"/>
      <c r="O664" s="392"/>
      <c r="P664" s="392"/>
      <c r="Q664" s="392"/>
      <c r="R664" s="392"/>
      <c r="S664" s="392"/>
      <c r="T664" s="392"/>
      <c r="U664" s="392"/>
      <c r="V664" s="392"/>
      <c r="W664" s="392"/>
    </row>
    <row r="665" spans="1:23" ht="15" hidden="1">
      <c r="A665" s="389"/>
      <c r="B665" s="390"/>
      <c r="C665" s="390"/>
      <c r="D665" s="399"/>
      <c r="E665" s="392"/>
      <c r="F665" s="392"/>
      <c r="G665" s="392"/>
      <c r="H665" s="392"/>
      <c r="I665" s="392"/>
      <c r="J665" s="392"/>
      <c r="K665" s="392"/>
      <c r="L665" s="392"/>
      <c r="M665" s="392"/>
      <c r="N665" s="392"/>
      <c r="O665" s="392"/>
      <c r="P665" s="392"/>
      <c r="Q665" s="392"/>
      <c r="R665" s="392"/>
      <c r="S665" s="392"/>
      <c r="T665" s="392"/>
      <c r="U665" s="392"/>
      <c r="V665" s="392"/>
      <c r="W665" s="392"/>
    </row>
    <row r="666" spans="1:23" ht="15" hidden="1">
      <c r="A666" s="389"/>
      <c r="B666" s="390"/>
      <c r="C666" s="390"/>
      <c r="D666" s="399"/>
      <c r="E666" s="392"/>
      <c r="F666" s="392"/>
      <c r="G666" s="392"/>
      <c r="H666" s="392"/>
      <c r="I666" s="392"/>
      <c r="J666" s="392"/>
      <c r="K666" s="392"/>
      <c r="L666" s="392"/>
      <c r="M666" s="392"/>
      <c r="N666" s="392"/>
      <c r="O666" s="392"/>
      <c r="P666" s="392"/>
      <c r="Q666" s="392"/>
      <c r="R666" s="392"/>
      <c r="S666" s="392"/>
      <c r="T666" s="392"/>
      <c r="U666" s="392"/>
      <c r="V666" s="392"/>
      <c r="W666" s="392"/>
    </row>
    <row r="667" spans="1:23" ht="15" hidden="1">
      <c r="A667" s="389"/>
      <c r="B667" s="390"/>
      <c r="C667" s="390"/>
      <c r="D667" s="399"/>
      <c r="E667" s="392"/>
      <c r="F667" s="392"/>
      <c r="G667" s="392"/>
      <c r="H667" s="392"/>
      <c r="I667" s="392"/>
      <c r="J667" s="392"/>
      <c r="K667" s="392"/>
      <c r="L667" s="392"/>
      <c r="M667" s="392"/>
      <c r="N667" s="392"/>
      <c r="O667" s="392"/>
      <c r="P667" s="392"/>
      <c r="Q667" s="392"/>
      <c r="R667" s="392"/>
      <c r="S667" s="392"/>
      <c r="T667" s="392"/>
      <c r="U667" s="392"/>
      <c r="V667" s="392"/>
      <c r="W667" s="392"/>
    </row>
    <row r="668" spans="1:23" ht="15" hidden="1">
      <c r="A668" s="389"/>
      <c r="B668" s="390"/>
      <c r="C668" s="390"/>
      <c r="D668" s="399"/>
      <c r="E668" s="392"/>
      <c r="F668" s="392"/>
      <c r="G668" s="392"/>
      <c r="H668" s="392"/>
      <c r="I668" s="392"/>
      <c r="J668" s="392"/>
      <c r="K668" s="392"/>
      <c r="L668" s="392"/>
      <c r="M668" s="392"/>
      <c r="N668" s="392"/>
      <c r="O668" s="392"/>
      <c r="P668" s="392"/>
      <c r="Q668" s="392"/>
      <c r="R668" s="392"/>
      <c r="S668" s="392"/>
      <c r="T668" s="392"/>
      <c r="U668" s="392"/>
      <c r="V668" s="392"/>
      <c r="W668" s="392"/>
    </row>
    <row r="669" spans="1:23" ht="15" hidden="1">
      <c r="A669" s="389"/>
      <c r="B669" s="390"/>
      <c r="C669" s="390"/>
      <c r="D669" s="399"/>
      <c r="E669" s="392"/>
      <c r="F669" s="392"/>
      <c r="G669" s="392"/>
      <c r="H669" s="392"/>
      <c r="I669" s="392"/>
      <c r="J669" s="392"/>
      <c r="K669" s="392"/>
      <c r="L669" s="392"/>
      <c r="M669" s="392"/>
      <c r="N669" s="392"/>
      <c r="O669" s="392"/>
      <c r="P669" s="392"/>
      <c r="Q669" s="392"/>
      <c r="R669" s="392"/>
      <c r="S669" s="392"/>
      <c r="T669" s="392"/>
      <c r="U669" s="392"/>
      <c r="V669" s="392"/>
      <c r="W669" s="392"/>
    </row>
    <row r="670" spans="1:23" ht="15" hidden="1">
      <c r="A670" s="389"/>
      <c r="B670" s="390"/>
      <c r="C670" s="390"/>
      <c r="D670" s="399"/>
      <c r="E670" s="392"/>
      <c r="F670" s="392"/>
      <c r="G670" s="392"/>
      <c r="H670" s="392"/>
      <c r="I670" s="392"/>
      <c r="J670" s="392"/>
      <c r="K670" s="392"/>
      <c r="L670" s="392"/>
      <c r="M670" s="392"/>
      <c r="N670" s="392"/>
      <c r="O670" s="392"/>
      <c r="P670" s="392"/>
      <c r="Q670" s="392"/>
      <c r="R670" s="392"/>
      <c r="S670" s="392"/>
      <c r="T670" s="392"/>
      <c r="U670" s="392"/>
      <c r="V670" s="392"/>
      <c r="W670" s="392"/>
    </row>
    <row r="671" spans="1:23" ht="15" hidden="1">
      <c r="A671" s="389"/>
      <c r="B671" s="390"/>
      <c r="C671" s="390"/>
      <c r="D671" s="399"/>
      <c r="E671" s="392"/>
      <c r="F671" s="392"/>
      <c r="G671" s="392"/>
      <c r="H671" s="392"/>
      <c r="I671" s="392"/>
      <c r="J671" s="392"/>
      <c r="K671" s="392"/>
      <c r="L671" s="392"/>
      <c r="M671" s="392"/>
      <c r="N671" s="392"/>
      <c r="O671" s="392"/>
      <c r="P671" s="392"/>
      <c r="Q671" s="392"/>
      <c r="R671" s="392"/>
      <c r="S671" s="392"/>
      <c r="T671" s="392"/>
      <c r="U671" s="392"/>
      <c r="V671" s="392"/>
      <c r="W671" s="392"/>
    </row>
    <row r="672" spans="1:23" ht="15" hidden="1">
      <c r="A672" s="389"/>
      <c r="B672" s="390"/>
      <c r="C672" s="390"/>
      <c r="D672" s="399"/>
      <c r="E672" s="392"/>
      <c r="F672" s="392"/>
      <c r="G672" s="392"/>
      <c r="H672" s="392"/>
      <c r="I672" s="392"/>
      <c r="J672" s="392"/>
      <c r="K672" s="392"/>
      <c r="L672" s="392"/>
      <c r="M672" s="392"/>
      <c r="N672" s="392"/>
      <c r="O672" s="392"/>
      <c r="P672" s="392"/>
      <c r="Q672" s="392"/>
      <c r="R672" s="392"/>
      <c r="S672" s="392"/>
      <c r="T672" s="392"/>
      <c r="U672" s="392"/>
      <c r="V672" s="392"/>
      <c r="W672" s="392"/>
    </row>
    <row r="673" spans="1:23" ht="15" hidden="1">
      <c r="A673" s="389"/>
      <c r="B673" s="390"/>
      <c r="C673" s="390"/>
      <c r="D673" s="399"/>
      <c r="E673" s="392"/>
      <c r="F673" s="392"/>
      <c r="G673" s="392"/>
      <c r="H673" s="392"/>
      <c r="I673" s="392"/>
      <c r="J673" s="392"/>
      <c r="K673" s="392"/>
      <c r="L673" s="392"/>
      <c r="M673" s="392"/>
      <c r="N673" s="392"/>
      <c r="O673" s="392"/>
      <c r="P673" s="392"/>
      <c r="Q673" s="392"/>
      <c r="R673" s="392"/>
      <c r="S673" s="392"/>
      <c r="T673" s="392"/>
      <c r="U673" s="392"/>
      <c r="V673" s="392"/>
      <c r="W673" s="392"/>
    </row>
    <row r="674" spans="1:23" ht="15" hidden="1">
      <c r="A674" s="389"/>
      <c r="B674" s="390"/>
      <c r="C674" s="390"/>
      <c r="D674" s="399"/>
      <c r="E674" s="392"/>
      <c r="F674" s="392"/>
      <c r="G674" s="392"/>
      <c r="H674" s="392"/>
      <c r="I674" s="392"/>
      <c r="J674" s="392"/>
      <c r="K674" s="392"/>
      <c r="L674" s="392"/>
      <c r="M674" s="392"/>
      <c r="N674" s="392"/>
      <c r="O674" s="392"/>
      <c r="P674" s="392"/>
      <c r="Q674" s="392"/>
      <c r="R674" s="392"/>
      <c r="S674" s="392"/>
      <c r="T674" s="392"/>
      <c r="U674" s="392"/>
      <c r="V674" s="392"/>
      <c r="W674" s="392"/>
    </row>
    <row r="675" spans="1:23" ht="15" hidden="1">
      <c r="A675" s="389"/>
      <c r="B675" s="390"/>
      <c r="C675" s="390"/>
      <c r="D675" s="399"/>
      <c r="E675" s="392"/>
      <c r="F675" s="392"/>
      <c r="G675" s="392"/>
      <c r="H675" s="392"/>
      <c r="I675" s="392"/>
      <c r="J675" s="392"/>
      <c r="K675" s="392"/>
      <c r="L675" s="392"/>
      <c r="M675" s="392"/>
      <c r="N675" s="392"/>
      <c r="O675" s="392"/>
      <c r="P675" s="392"/>
      <c r="Q675" s="392"/>
      <c r="R675" s="392"/>
      <c r="S675" s="392"/>
      <c r="T675" s="392"/>
      <c r="U675" s="392"/>
      <c r="V675" s="392"/>
      <c r="W675" s="392"/>
    </row>
    <row r="676" spans="1:23" ht="15" hidden="1">
      <c r="A676" s="389"/>
      <c r="B676" s="390"/>
      <c r="C676" s="390"/>
      <c r="D676" s="399"/>
      <c r="E676" s="392"/>
      <c r="F676" s="392"/>
      <c r="G676" s="392"/>
      <c r="H676" s="392"/>
      <c r="I676" s="392"/>
      <c r="J676" s="392"/>
      <c r="K676" s="392"/>
      <c r="L676" s="392"/>
      <c r="M676" s="392"/>
      <c r="N676" s="392"/>
      <c r="O676" s="392"/>
      <c r="P676" s="392"/>
      <c r="Q676" s="392"/>
      <c r="R676" s="392"/>
      <c r="S676" s="392"/>
      <c r="T676" s="392"/>
      <c r="U676" s="392"/>
      <c r="V676" s="392"/>
      <c r="W676" s="392"/>
    </row>
    <row r="677" spans="1:23" ht="15" hidden="1">
      <c r="A677" s="389"/>
      <c r="B677" s="390"/>
      <c r="C677" s="390"/>
      <c r="D677" s="399"/>
      <c r="E677" s="392"/>
      <c r="F677" s="392"/>
      <c r="G677" s="392"/>
      <c r="H677" s="392"/>
      <c r="I677" s="392"/>
      <c r="J677" s="392"/>
      <c r="K677" s="392"/>
      <c r="L677" s="392"/>
      <c r="M677" s="392"/>
      <c r="N677" s="392"/>
      <c r="O677" s="392"/>
      <c r="P677" s="392"/>
      <c r="Q677" s="392"/>
      <c r="R677" s="392"/>
      <c r="S677" s="392"/>
      <c r="T677" s="392"/>
      <c r="U677" s="392"/>
      <c r="V677" s="392"/>
      <c r="W677" s="392"/>
    </row>
    <row r="678" spans="1:23" ht="15" hidden="1">
      <c r="A678" s="389"/>
      <c r="B678" s="390"/>
      <c r="C678" s="390"/>
      <c r="D678" s="399"/>
      <c r="E678" s="392"/>
      <c r="F678" s="392"/>
      <c r="G678" s="392"/>
      <c r="H678" s="392"/>
      <c r="I678" s="392"/>
      <c r="J678" s="392"/>
      <c r="K678" s="392"/>
      <c r="L678" s="392"/>
      <c r="M678" s="392"/>
      <c r="N678" s="392"/>
      <c r="O678" s="392"/>
      <c r="P678" s="392"/>
      <c r="Q678" s="392"/>
      <c r="R678" s="392"/>
      <c r="S678" s="392"/>
      <c r="T678" s="392"/>
      <c r="U678" s="392"/>
      <c r="V678" s="392"/>
      <c r="W678" s="392"/>
    </row>
    <row r="679" spans="1:23" ht="15" hidden="1">
      <c r="A679" s="389"/>
      <c r="B679" s="390"/>
      <c r="C679" s="390"/>
      <c r="D679" s="399"/>
      <c r="E679" s="392"/>
      <c r="F679" s="392"/>
      <c r="G679" s="392"/>
      <c r="H679" s="392"/>
      <c r="I679" s="392"/>
      <c r="J679" s="392"/>
      <c r="K679" s="392"/>
      <c r="L679" s="392"/>
      <c r="M679" s="392"/>
      <c r="N679" s="392"/>
      <c r="O679" s="392"/>
      <c r="P679" s="392"/>
      <c r="Q679" s="392"/>
      <c r="R679" s="392"/>
      <c r="S679" s="392"/>
      <c r="T679" s="392"/>
      <c r="U679" s="392"/>
      <c r="V679" s="392"/>
      <c r="W679" s="392"/>
    </row>
    <row r="680" spans="1:23" ht="15" hidden="1">
      <c r="A680" s="389"/>
      <c r="B680" s="390"/>
      <c r="C680" s="390"/>
      <c r="D680" s="399"/>
      <c r="E680" s="392"/>
      <c r="F680" s="392"/>
      <c r="G680" s="392"/>
      <c r="H680" s="392"/>
      <c r="I680" s="392"/>
      <c r="J680" s="392"/>
      <c r="K680" s="392"/>
      <c r="L680" s="392"/>
      <c r="M680" s="392"/>
      <c r="N680" s="392"/>
      <c r="O680" s="392"/>
      <c r="P680" s="392"/>
      <c r="Q680" s="392"/>
      <c r="R680" s="392"/>
      <c r="S680" s="392"/>
      <c r="T680" s="392"/>
      <c r="U680" s="392"/>
      <c r="V680" s="392"/>
      <c r="W680" s="392"/>
    </row>
    <row r="681" spans="1:23" ht="15" hidden="1">
      <c r="A681" s="389"/>
      <c r="B681" s="390"/>
      <c r="C681" s="390"/>
      <c r="D681" s="399"/>
      <c r="E681" s="392"/>
      <c r="F681" s="392"/>
      <c r="G681" s="392"/>
      <c r="H681" s="392"/>
      <c r="I681" s="392"/>
      <c r="J681" s="392"/>
      <c r="K681" s="392"/>
      <c r="L681" s="392"/>
      <c r="M681" s="392"/>
      <c r="N681" s="392"/>
      <c r="O681" s="392"/>
      <c r="P681" s="392"/>
      <c r="Q681" s="392"/>
      <c r="R681" s="392"/>
      <c r="S681" s="392"/>
      <c r="T681" s="392"/>
      <c r="U681" s="392"/>
      <c r="V681" s="392"/>
      <c r="W681" s="392"/>
    </row>
    <row r="682" spans="1:23" ht="15" hidden="1">
      <c r="A682" s="389"/>
      <c r="B682" s="390"/>
      <c r="C682" s="390"/>
      <c r="D682" s="399"/>
      <c r="E682" s="392"/>
      <c r="F682" s="392"/>
      <c r="G682" s="392"/>
      <c r="H682" s="392"/>
      <c r="I682" s="392"/>
      <c r="J682" s="392"/>
      <c r="K682" s="392"/>
      <c r="L682" s="392"/>
      <c r="M682" s="392"/>
      <c r="N682" s="392"/>
      <c r="O682" s="392"/>
      <c r="P682" s="392"/>
      <c r="Q682" s="392"/>
      <c r="R682" s="392"/>
      <c r="S682" s="392"/>
      <c r="T682" s="392"/>
      <c r="U682" s="392"/>
      <c r="V682" s="392"/>
      <c r="W682" s="392"/>
    </row>
    <row r="683" spans="1:23" ht="15" hidden="1">
      <c r="A683" s="389"/>
      <c r="B683" s="390"/>
      <c r="C683" s="390"/>
      <c r="D683" s="399"/>
      <c r="E683" s="392"/>
      <c r="F683" s="392"/>
      <c r="G683" s="392"/>
      <c r="H683" s="392"/>
      <c r="I683" s="392"/>
      <c r="J683" s="392"/>
      <c r="K683" s="392"/>
      <c r="L683" s="392"/>
      <c r="M683" s="392"/>
      <c r="N683" s="392"/>
      <c r="O683" s="392"/>
      <c r="P683" s="392"/>
      <c r="Q683" s="392"/>
      <c r="R683" s="392"/>
      <c r="S683" s="392"/>
      <c r="T683" s="392"/>
      <c r="U683" s="392"/>
      <c r="V683" s="392"/>
      <c r="W683" s="392"/>
    </row>
    <row r="684" spans="1:23" ht="15" hidden="1">
      <c r="A684" s="389"/>
      <c r="B684" s="390"/>
      <c r="C684" s="390"/>
      <c r="D684" s="399"/>
      <c r="E684" s="392"/>
      <c r="F684" s="392"/>
      <c r="G684" s="392"/>
      <c r="H684" s="392"/>
      <c r="I684" s="392"/>
      <c r="J684" s="392"/>
      <c r="K684" s="392"/>
      <c r="L684" s="392"/>
      <c r="M684" s="392"/>
      <c r="N684" s="392"/>
      <c r="O684" s="392"/>
      <c r="P684" s="392"/>
      <c r="Q684" s="392"/>
      <c r="R684" s="392"/>
      <c r="S684" s="392"/>
      <c r="T684" s="392"/>
      <c r="U684" s="392"/>
      <c r="V684" s="392"/>
      <c r="W684" s="392"/>
    </row>
    <row r="685" spans="1:23" ht="15" hidden="1">
      <c r="A685" s="389"/>
      <c r="B685" s="390"/>
      <c r="C685" s="390"/>
      <c r="D685" s="399"/>
      <c r="E685" s="392"/>
      <c r="F685" s="392"/>
      <c r="G685" s="392"/>
      <c r="H685" s="392"/>
      <c r="I685" s="392"/>
      <c r="J685" s="392"/>
      <c r="K685" s="392"/>
      <c r="L685" s="392"/>
      <c r="M685" s="392"/>
      <c r="N685" s="392"/>
      <c r="O685" s="392"/>
      <c r="P685" s="392"/>
      <c r="Q685" s="392"/>
      <c r="R685" s="392"/>
      <c r="S685" s="392"/>
      <c r="T685" s="392"/>
      <c r="U685" s="392"/>
      <c r="V685" s="392"/>
      <c r="W685" s="392"/>
    </row>
    <row r="686" spans="1:23" ht="15" hidden="1">
      <c r="A686" s="389"/>
      <c r="B686" s="390"/>
      <c r="C686" s="390"/>
      <c r="D686" s="399"/>
      <c r="E686" s="392"/>
      <c r="F686" s="392"/>
      <c r="G686" s="392"/>
      <c r="H686" s="392"/>
      <c r="I686" s="392"/>
      <c r="J686" s="392"/>
      <c r="K686" s="392"/>
      <c r="L686" s="392"/>
      <c r="M686" s="392"/>
      <c r="N686" s="392"/>
      <c r="O686" s="392"/>
      <c r="P686" s="392"/>
      <c r="Q686" s="392"/>
      <c r="R686" s="392"/>
      <c r="S686" s="392"/>
      <c r="T686" s="392"/>
      <c r="U686" s="392"/>
      <c r="V686" s="392"/>
      <c r="W686" s="392"/>
    </row>
    <row r="687" spans="1:23" ht="15" hidden="1">
      <c r="A687" s="389"/>
      <c r="B687" s="390"/>
      <c r="C687" s="390"/>
      <c r="D687" s="399"/>
      <c r="E687" s="392"/>
      <c r="F687" s="392"/>
      <c r="G687" s="392"/>
      <c r="H687" s="392"/>
      <c r="I687" s="392"/>
      <c r="J687" s="392"/>
      <c r="K687" s="392"/>
      <c r="L687" s="392"/>
      <c r="M687" s="392"/>
      <c r="N687" s="392"/>
      <c r="O687" s="392"/>
      <c r="P687" s="392"/>
      <c r="Q687" s="392"/>
      <c r="R687" s="392"/>
      <c r="S687" s="392"/>
      <c r="T687" s="392"/>
      <c r="U687" s="392"/>
      <c r="V687" s="392"/>
      <c r="W687" s="392"/>
    </row>
    <row r="688" spans="1:23" ht="15" hidden="1">
      <c r="A688" s="389"/>
      <c r="B688" s="390"/>
      <c r="C688" s="390"/>
      <c r="D688" s="399"/>
      <c r="E688" s="392"/>
      <c r="F688" s="392"/>
      <c r="G688" s="392"/>
      <c r="H688" s="392"/>
      <c r="I688" s="392"/>
      <c r="J688" s="392"/>
      <c r="K688" s="392"/>
      <c r="L688" s="392"/>
      <c r="M688" s="392"/>
      <c r="N688" s="392"/>
      <c r="O688" s="392"/>
      <c r="P688" s="392"/>
      <c r="Q688" s="392"/>
      <c r="R688" s="392"/>
      <c r="S688" s="392"/>
      <c r="T688" s="392"/>
      <c r="U688" s="392"/>
      <c r="V688" s="392"/>
      <c r="W688" s="392"/>
    </row>
    <row r="689" spans="1:23" ht="15" hidden="1">
      <c r="A689" s="389"/>
      <c r="B689" s="390"/>
      <c r="C689" s="390"/>
      <c r="D689" s="399"/>
      <c r="E689" s="392"/>
      <c r="F689" s="392"/>
      <c r="G689" s="392"/>
      <c r="H689" s="392"/>
      <c r="I689" s="392"/>
      <c r="J689" s="392"/>
      <c r="K689" s="392"/>
      <c r="L689" s="392"/>
      <c r="M689" s="392"/>
      <c r="N689" s="392"/>
      <c r="O689" s="392"/>
      <c r="P689" s="392"/>
      <c r="Q689" s="392"/>
      <c r="R689" s="392"/>
      <c r="S689" s="392"/>
      <c r="T689" s="392"/>
      <c r="U689" s="392"/>
      <c r="V689" s="392"/>
      <c r="W689" s="392"/>
    </row>
    <row r="690" spans="1:23" ht="15" hidden="1">
      <c r="A690" s="389"/>
      <c r="B690" s="390"/>
      <c r="C690" s="390"/>
      <c r="D690" s="399"/>
      <c r="E690" s="392"/>
      <c r="F690" s="392"/>
      <c r="G690" s="392"/>
      <c r="H690" s="392"/>
      <c r="I690" s="392"/>
      <c r="J690" s="392"/>
      <c r="K690" s="392"/>
      <c r="L690" s="392"/>
      <c r="M690" s="392"/>
      <c r="N690" s="392"/>
      <c r="O690" s="392"/>
      <c r="P690" s="392"/>
      <c r="Q690" s="392"/>
      <c r="R690" s="392"/>
      <c r="S690" s="392"/>
      <c r="T690" s="392"/>
      <c r="U690" s="392"/>
      <c r="V690" s="392"/>
      <c r="W690" s="392"/>
    </row>
    <row r="691" spans="1:23" ht="15" hidden="1">
      <c r="A691" s="389"/>
      <c r="B691" s="390"/>
      <c r="C691" s="390"/>
      <c r="D691" s="399"/>
      <c r="E691" s="392"/>
      <c r="F691" s="392"/>
      <c r="G691" s="392"/>
      <c r="H691" s="392"/>
      <c r="I691" s="392"/>
      <c r="J691" s="392"/>
      <c r="K691" s="392"/>
      <c r="L691" s="392"/>
      <c r="M691" s="392"/>
      <c r="N691" s="392"/>
      <c r="O691" s="392"/>
      <c r="P691" s="392"/>
      <c r="Q691" s="392"/>
      <c r="R691" s="392"/>
      <c r="S691" s="392"/>
      <c r="T691" s="392"/>
      <c r="U691" s="392"/>
      <c r="V691" s="392"/>
      <c r="W691" s="392"/>
    </row>
    <row r="692" spans="1:23" ht="15" hidden="1">
      <c r="A692" s="389"/>
      <c r="B692" s="390"/>
      <c r="C692" s="390"/>
      <c r="D692" s="399"/>
      <c r="E692" s="392"/>
      <c r="F692" s="392"/>
      <c r="G692" s="392"/>
      <c r="H692" s="392"/>
      <c r="I692" s="392"/>
      <c r="J692" s="392"/>
      <c r="K692" s="392"/>
      <c r="L692" s="392"/>
      <c r="M692" s="392"/>
      <c r="N692" s="392"/>
      <c r="O692" s="392"/>
      <c r="P692" s="392"/>
      <c r="Q692" s="392"/>
      <c r="R692" s="392"/>
      <c r="S692" s="392"/>
      <c r="T692" s="392"/>
      <c r="U692" s="392"/>
      <c r="V692" s="392"/>
      <c r="W692" s="392"/>
    </row>
    <row r="693" spans="1:23" ht="15" hidden="1">
      <c r="A693" s="389"/>
      <c r="B693" s="390"/>
      <c r="C693" s="390"/>
      <c r="D693" s="399"/>
      <c r="E693" s="392"/>
      <c r="F693" s="392"/>
      <c r="G693" s="392"/>
      <c r="H693" s="392"/>
      <c r="I693" s="392"/>
      <c r="J693" s="392"/>
      <c r="K693" s="392"/>
      <c r="L693" s="392"/>
      <c r="M693" s="392"/>
      <c r="N693" s="392"/>
      <c r="O693" s="392"/>
      <c r="P693" s="392"/>
      <c r="Q693" s="392"/>
      <c r="R693" s="392"/>
      <c r="S693" s="392"/>
      <c r="T693" s="392"/>
      <c r="U693" s="392"/>
      <c r="V693" s="392"/>
      <c r="W693" s="392"/>
    </row>
    <row r="694" spans="1:23" ht="15" hidden="1">
      <c r="A694" s="389"/>
      <c r="B694" s="390"/>
      <c r="C694" s="390"/>
      <c r="D694" s="399"/>
      <c r="E694" s="392"/>
      <c r="F694" s="392"/>
      <c r="G694" s="392"/>
      <c r="H694" s="392"/>
      <c r="I694" s="392"/>
      <c r="J694" s="392"/>
      <c r="K694" s="392"/>
      <c r="L694" s="392"/>
      <c r="M694" s="392"/>
      <c r="N694" s="392"/>
      <c r="O694" s="392"/>
      <c r="P694" s="392"/>
      <c r="Q694" s="392"/>
      <c r="R694" s="392"/>
      <c r="S694" s="392"/>
      <c r="T694" s="392"/>
      <c r="U694" s="392"/>
      <c r="V694" s="392"/>
      <c r="W694" s="392"/>
    </row>
    <row r="695" spans="1:23" ht="15" hidden="1">
      <c r="A695" s="389"/>
      <c r="B695" s="390"/>
      <c r="C695" s="390"/>
      <c r="D695" s="399"/>
      <c r="E695" s="392"/>
      <c r="F695" s="392"/>
      <c r="G695" s="392"/>
      <c r="H695" s="392"/>
      <c r="I695" s="392"/>
      <c r="J695" s="392"/>
      <c r="K695" s="392"/>
      <c r="L695" s="392"/>
      <c r="M695" s="392"/>
      <c r="N695" s="392"/>
      <c r="O695" s="392"/>
      <c r="P695" s="392"/>
      <c r="Q695" s="392"/>
      <c r="R695" s="392"/>
      <c r="S695" s="392"/>
      <c r="T695" s="392"/>
      <c r="U695" s="392"/>
      <c r="V695" s="392"/>
      <c r="W695" s="392"/>
    </row>
    <row r="696" spans="1:23" ht="15" hidden="1">
      <c r="A696" s="389"/>
      <c r="B696" s="390"/>
      <c r="C696" s="390"/>
      <c r="D696" s="399"/>
      <c r="E696" s="392"/>
      <c r="F696" s="392"/>
      <c r="G696" s="392"/>
      <c r="H696" s="392"/>
      <c r="I696" s="392"/>
      <c r="J696" s="392"/>
      <c r="K696" s="392"/>
      <c r="L696" s="392"/>
      <c r="M696" s="392"/>
      <c r="N696" s="392"/>
      <c r="O696" s="392"/>
      <c r="P696" s="392"/>
      <c r="Q696" s="392"/>
      <c r="R696" s="392"/>
      <c r="S696" s="392"/>
      <c r="T696" s="392"/>
      <c r="U696" s="392"/>
      <c r="V696" s="392"/>
      <c r="W696" s="392"/>
    </row>
    <row r="697" spans="1:23" ht="15" hidden="1">
      <c r="A697" s="389"/>
      <c r="B697" s="390"/>
      <c r="C697" s="390"/>
      <c r="D697" s="399"/>
      <c r="E697" s="392"/>
      <c r="F697" s="392"/>
      <c r="G697" s="392"/>
      <c r="H697" s="392"/>
      <c r="I697" s="392"/>
      <c r="J697" s="392"/>
      <c r="K697" s="392"/>
      <c r="L697" s="392"/>
      <c r="M697" s="392"/>
      <c r="N697" s="392"/>
      <c r="O697" s="392"/>
      <c r="P697" s="392"/>
      <c r="Q697" s="392"/>
      <c r="R697" s="392"/>
      <c r="S697" s="392"/>
      <c r="T697" s="392"/>
      <c r="U697" s="392"/>
      <c r="V697" s="392"/>
      <c r="W697" s="392"/>
    </row>
    <row r="698" spans="1:23" ht="15" hidden="1">
      <c r="A698" s="389"/>
      <c r="B698" s="390"/>
      <c r="C698" s="390"/>
      <c r="D698" s="399"/>
      <c r="E698" s="392"/>
      <c r="F698" s="392"/>
      <c r="G698" s="392"/>
      <c r="H698" s="392"/>
      <c r="I698" s="392"/>
      <c r="J698" s="392"/>
      <c r="K698" s="392"/>
      <c r="L698" s="392"/>
      <c r="M698" s="392"/>
      <c r="N698" s="392"/>
      <c r="O698" s="392"/>
      <c r="P698" s="392"/>
      <c r="Q698" s="392"/>
      <c r="R698" s="392"/>
      <c r="S698" s="392"/>
      <c r="T698" s="392"/>
      <c r="U698" s="392"/>
      <c r="V698" s="392"/>
      <c r="W698" s="392"/>
    </row>
    <row r="699" spans="1:23" ht="15" hidden="1">
      <c r="A699" s="389"/>
      <c r="B699" s="390"/>
      <c r="C699" s="390"/>
      <c r="D699" s="399"/>
      <c r="E699" s="392"/>
      <c r="F699" s="392"/>
      <c r="G699" s="392"/>
      <c r="H699" s="392"/>
      <c r="I699" s="392"/>
      <c r="J699" s="392"/>
      <c r="K699" s="392"/>
      <c r="L699" s="392"/>
      <c r="M699" s="392"/>
      <c r="N699" s="392"/>
      <c r="O699" s="392"/>
      <c r="P699" s="392"/>
      <c r="Q699" s="392"/>
      <c r="R699" s="392"/>
      <c r="S699" s="392"/>
      <c r="T699" s="392"/>
      <c r="U699" s="392"/>
      <c r="V699" s="392"/>
      <c r="W699" s="392"/>
    </row>
    <row r="700" spans="1:23" ht="15" hidden="1">
      <c r="A700" s="389"/>
      <c r="B700" s="390"/>
      <c r="C700" s="390"/>
      <c r="D700" s="399"/>
      <c r="E700" s="392"/>
      <c r="F700" s="392"/>
      <c r="G700" s="392"/>
      <c r="H700" s="392"/>
      <c r="I700" s="392"/>
      <c r="J700" s="392"/>
      <c r="K700" s="392"/>
      <c r="L700" s="392"/>
      <c r="M700" s="392"/>
      <c r="N700" s="392"/>
      <c r="O700" s="392"/>
      <c r="P700" s="392"/>
      <c r="Q700" s="392"/>
      <c r="R700" s="392"/>
      <c r="S700" s="392"/>
      <c r="T700" s="392"/>
      <c r="U700" s="392"/>
      <c r="V700" s="392"/>
      <c r="W700" s="392"/>
    </row>
    <row r="701" spans="1:23" ht="15" hidden="1">
      <c r="A701" s="389"/>
      <c r="B701" s="390"/>
      <c r="C701" s="390"/>
      <c r="D701" s="399"/>
      <c r="E701" s="392"/>
      <c r="F701" s="392"/>
      <c r="G701" s="392"/>
      <c r="H701" s="392"/>
      <c r="I701" s="392"/>
      <c r="J701" s="392"/>
      <c r="K701" s="392"/>
      <c r="L701" s="392"/>
      <c r="M701" s="392"/>
      <c r="N701" s="392"/>
      <c r="O701" s="392"/>
      <c r="P701" s="392"/>
      <c r="Q701" s="392"/>
      <c r="R701" s="392"/>
      <c r="S701" s="392"/>
      <c r="T701" s="392"/>
      <c r="U701" s="392"/>
      <c r="V701" s="392"/>
      <c r="W701" s="392"/>
    </row>
    <row r="702" spans="1:23" ht="15" hidden="1">
      <c r="A702" s="389"/>
      <c r="B702" s="390"/>
      <c r="C702" s="390"/>
      <c r="D702" s="399"/>
      <c r="E702" s="392"/>
      <c r="F702" s="392"/>
      <c r="G702" s="392"/>
      <c r="H702" s="392"/>
      <c r="I702" s="392"/>
      <c r="J702" s="392"/>
      <c r="K702" s="392"/>
      <c r="L702" s="392"/>
      <c r="M702" s="392"/>
      <c r="N702" s="392"/>
      <c r="O702" s="392"/>
      <c r="P702" s="392"/>
      <c r="Q702" s="392"/>
      <c r="R702" s="392"/>
      <c r="S702" s="392"/>
      <c r="T702" s="392"/>
      <c r="U702" s="392"/>
      <c r="V702" s="392"/>
      <c r="W702" s="392"/>
    </row>
    <row r="703" spans="1:23" ht="15" hidden="1">
      <c r="A703" s="389"/>
      <c r="B703" s="390"/>
      <c r="C703" s="390"/>
      <c r="D703" s="399"/>
      <c r="E703" s="392"/>
      <c r="F703" s="392"/>
      <c r="G703" s="392"/>
      <c r="H703" s="392"/>
      <c r="I703" s="392"/>
      <c r="J703" s="392"/>
      <c r="K703" s="392"/>
      <c r="L703" s="392"/>
      <c r="M703" s="392"/>
      <c r="N703" s="392"/>
      <c r="O703" s="392"/>
      <c r="P703" s="392"/>
      <c r="Q703" s="392"/>
      <c r="R703" s="392"/>
      <c r="S703" s="392"/>
      <c r="T703" s="392"/>
      <c r="U703" s="392"/>
      <c r="V703" s="392"/>
      <c r="W703" s="392"/>
    </row>
    <row r="704" spans="1:23" ht="15" hidden="1">
      <c r="A704" s="389"/>
      <c r="B704" s="390"/>
      <c r="C704" s="390"/>
      <c r="D704" s="400"/>
      <c r="E704" s="392"/>
      <c r="F704" s="392"/>
      <c r="G704" s="392"/>
      <c r="H704" s="392"/>
      <c r="I704" s="392"/>
      <c r="J704" s="392"/>
      <c r="K704" s="392"/>
      <c r="L704" s="392"/>
      <c r="M704" s="392"/>
      <c r="N704" s="392"/>
      <c r="O704" s="392"/>
      <c r="P704" s="392"/>
      <c r="Q704" s="392"/>
      <c r="R704" s="392"/>
      <c r="S704" s="392"/>
      <c r="T704" s="392"/>
      <c r="U704" s="392"/>
      <c r="V704" s="392"/>
      <c r="W704" s="392"/>
    </row>
    <row r="705" spans="1:23" ht="15" hidden="1">
      <c r="A705" s="389"/>
      <c r="B705" s="390"/>
      <c r="C705" s="390"/>
      <c r="D705" s="400"/>
      <c r="E705" s="392"/>
      <c r="F705" s="392"/>
      <c r="G705" s="392"/>
      <c r="H705" s="392"/>
      <c r="I705" s="392"/>
      <c r="J705" s="392"/>
      <c r="K705" s="392"/>
      <c r="L705" s="392"/>
      <c r="M705" s="392"/>
      <c r="N705" s="392"/>
      <c r="O705" s="392"/>
      <c r="P705" s="392"/>
      <c r="Q705" s="392"/>
      <c r="R705" s="392"/>
      <c r="S705" s="392"/>
      <c r="T705" s="392"/>
      <c r="U705" s="392"/>
      <c r="V705" s="392"/>
      <c r="W705" s="392"/>
    </row>
    <row r="706" spans="1:23" s="383" customFormat="1" ht="31.5">
      <c r="A706" s="379"/>
      <c r="B706" s="380" t="s">
        <v>824</v>
      </c>
      <c r="C706" s="380"/>
      <c r="D706" s="386" t="s">
        <v>809</v>
      </c>
      <c r="E706" s="382"/>
      <c r="F706" s="382"/>
      <c r="G706" s="382"/>
      <c r="H706" s="382"/>
      <c r="I706" s="382"/>
      <c r="J706" s="382"/>
      <c r="K706" s="382"/>
      <c r="L706" s="382"/>
      <c r="M706" s="382"/>
      <c r="N706" s="382"/>
      <c r="O706" s="382"/>
      <c r="P706" s="382"/>
      <c r="Q706" s="382"/>
      <c r="R706" s="382"/>
      <c r="S706" s="382"/>
      <c r="T706" s="382"/>
      <c r="U706" s="382"/>
      <c r="V706" s="382"/>
      <c r="W706" s="382"/>
    </row>
    <row r="707" spans="1:23" ht="15">
      <c r="A707" s="389"/>
      <c r="B707" s="390"/>
      <c r="C707" s="390"/>
      <c r="D707" s="400"/>
      <c r="E707" s="392"/>
      <c r="F707" s="392"/>
      <c r="G707" s="392"/>
      <c r="H707" s="392"/>
      <c r="I707" s="392"/>
      <c r="J707" s="392"/>
      <c r="K707" s="392"/>
      <c r="L707" s="392"/>
      <c r="M707" s="392"/>
      <c r="N707" s="392"/>
      <c r="O707" s="392"/>
      <c r="P707" s="392"/>
      <c r="Q707" s="392"/>
      <c r="R707" s="392"/>
      <c r="S707" s="392"/>
      <c r="T707" s="392"/>
      <c r="U707" s="392"/>
      <c r="V707" s="392"/>
      <c r="W707" s="392"/>
    </row>
    <row r="708" spans="1:23" s="383" customFormat="1" ht="15.75">
      <c r="A708" s="379"/>
      <c r="B708" s="384" t="s">
        <v>825</v>
      </c>
      <c r="C708" s="384"/>
      <c r="D708" s="386" t="s">
        <v>810</v>
      </c>
      <c r="E708" s="382"/>
      <c r="F708" s="382"/>
      <c r="G708" s="382"/>
      <c r="H708" s="382"/>
      <c r="I708" s="382"/>
      <c r="J708" s="382"/>
      <c r="K708" s="382"/>
      <c r="L708" s="382"/>
      <c r="M708" s="382"/>
      <c r="N708" s="382"/>
      <c r="O708" s="382"/>
      <c r="P708" s="382"/>
      <c r="Q708" s="382"/>
      <c r="R708" s="382"/>
      <c r="S708" s="382"/>
      <c r="T708" s="382"/>
      <c r="U708" s="382"/>
      <c r="V708" s="382"/>
      <c r="W708" s="382"/>
    </row>
    <row r="709" spans="1:23" s="383" customFormat="1" ht="15.75">
      <c r="A709" s="379"/>
      <c r="B709" s="380"/>
      <c r="C709" s="380"/>
      <c r="D709" s="386" t="s">
        <v>759</v>
      </c>
      <c r="E709" s="382"/>
      <c r="F709" s="382"/>
      <c r="G709" s="382"/>
      <c r="H709" s="382"/>
      <c r="I709" s="382"/>
      <c r="J709" s="382"/>
      <c r="K709" s="382"/>
      <c r="L709" s="382"/>
      <c r="M709" s="382"/>
      <c r="N709" s="382"/>
      <c r="O709" s="382"/>
      <c r="P709" s="382"/>
      <c r="Q709" s="382"/>
      <c r="R709" s="382"/>
      <c r="S709" s="382"/>
      <c r="T709" s="382"/>
      <c r="U709" s="382"/>
      <c r="V709" s="382"/>
      <c r="W709" s="382"/>
    </row>
    <row r="710" spans="1:23" s="383" customFormat="1" ht="15.75">
      <c r="A710" s="379"/>
      <c r="B710" s="380"/>
      <c r="C710" s="380"/>
      <c r="D710" s="386" t="s">
        <v>760</v>
      </c>
      <c r="E710" s="382"/>
      <c r="F710" s="382"/>
      <c r="G710" s="382"/>
      <c r="H710" s="382"/>
      <c r="I710" s="382"/>
      <c r="J710" s="382"/>
      <c r="K710" s="382"/>
      <c r="L710" s="382"/>
      <c r="M710" s="382"/>
      <c r="N710" s="382"/>
      <c r="O710" s="382"/>
      <c r="P710" s="382"/>
      <c r="Q710" s="382"/>
      <c r="R710" s="382"/>
      <c r="S710" s="382"/>
      <c r="T710" s="382"/>
      <c r="U710" s="382"/>
      <c r="V710" s="382"/>
      <c r="W710" s="382"/>
    </row>
    <row r="711" spans="1:23" s="383" customFormat="1" ht="31.5">
      <c r="A711" s="379"/>
      <c r="B711" s="380"/>
      <c r="C711" s="380"/>
      <c r="D711" s="386" t="s">
        <v>811</v>
      </c>
      <c r="E711" s="382"/>
      <c r="F711" s="382"/>
      <c r="G711" s="382"/>
      <c r="H711" s="382"/>
      <c r="I711" s="382"/>
      <c r="J711" s="382"/>
      <c r="K711" s="382"/>
      <c r="L711" s="382"/>
      <c r="M711" s="382"/>
      <c r="N711" s="382"/>
      <c r="O711" s="382"/>
      <c r="P711" s="382"/>
      <c r="Q711" s="382"/>
      <c r="R711" s="382"/>
      <c r="S711" s="382"/>
      <c r="T711" s="382"/>
      <c r="U711" s="382"/>
      <c r="V711" s="382"/>
      <c r="W711" s="382"/>
    </row>
    <row r="712" spans="1:23" s="383" customFormat="1" ht="15.75">
      <c r="A712" s="379"/>
      <c r="B712" s="384" t="s">
        <v>826</v>
      </c>
      <c r="C712" s="384"/>
      <c r="D712" s="401" t="s">
        <v>625</v>
      </c>
      <c r="E712" s="382"/>
      <c r="F712" s="382"/>
      <c r="G712" s="382"/>
      <c r="H712" s="382"/>
      <c r="I712" s="382"/>
      <c r="J712" s="382"/>
      <c r="K712" s="382"/>
      <c r="L712" s="382"/>
      <c r="M712" s="382"/>
      <c r="N712" s="382"/>
      <c r="O712" s="382"/>
      <c r="P712" s="382"/>
      <c r="Q712" s="382"/>
      <c r="R712" s="382"/>
      <c r="S712" s="382"/>
      <c r="T712" s="382"/>
      <c r="U712" s="382"/>
      <c r="V712" s="382"/>
      <c r="W712" s="382"/>
    </row>
    <row r="713" spans="1:23" ht="42.75">
      <c r="A713" s="389" t="s">
        <v>390</v>
      </c>
      <c r="B713" s="406"/>
      <c r="C713" s="406"/>
      <c r="D713" s="395" t="s">
        <v>235</v>
      </c>
      <c r="E713" s="392">
        <v>5567</v>
      </c>
      <c r="F713" s="392">
        <v>0</v>
      </c>
      <c r="G713" s="392"/>
      <c r="H713" s="392"/>
      <c r="I713" s="392"/>
      <c r="J713" s="392"/>
      <c r="K713" s="392"/>
      <c r="L713" s="392"/>
      <c r="M713" s="392"/>
      <c r="N713" s="392"/>
      <c r="O713" s="392">
        <v>154391</v>
      </c>
      <c r="P713" s="392">
        <v>100</v>
      </c>
      <c r="Q713" s="392" t="s">
        <v>470</v>
      </c>
      <c r="R713" s="392"/>
      <c r="S713" s="392"/>
      <c r="T713" s="392"/>
      <c r="U713" s="392"/>
      <c r="V713" s="392"/>
      <c r="W713" s="392"/>
    </row>
    <row r="714" spans="1:23" ht="47.25">
      <c r="A714" s="389" t="s">
        <v>386</v>
      </c>
      <c r="B714" s="406"/>
      <c r="C714" s="406"/>
      <c r="D714" s="414" t="s">
        <v>236</v>
      </c>
      <c r="E714" s="228"/>
      <c r="F714" s="228"/>
      <c r="G714" s="228">
        <v>50</v>
      </c>
      <c r="H714" s="228"/>
      <c r="I714" s="228"/>
      <c r="J714" s="228"/>
      <c r="K714" s="415"/>
      <c r="L714" s="415"/>
      <c r="M714" s="415">
        <v>469.92</v>
      </c>
      <c r="N714" s="415">
        <v>37369</v>
      </c>
      <c r="O714" s="415">
        <v>450000</v>
      </c>
      <c r="P714" s="228"/>
      <c r="Q714" s="228"/>
      <c r="R714" s="228"/>
      <c r="S714" s="228"/>
      <c r="T714" s="228"/>
      <c r="U714" s="228"/>
      <c r="V714" s="228"/>
      <c r="W714" s="228"/>
    </row>
    <row r="715" spans="1:23" ht="15.75">
      <c r="A715" s="389" t="s">
        <v>386</v>
      </c>
      <c r="B715" s="406"/>
      <c r="C715" s="406"/>
      <c r="D715" s="414" t="s">
        <v>237</v>
      </c>
      <c r="E715" s="228"/>
      <c r="F715" s="228"/>
      <c r="G715" s="228"/>
      <c r="H715" s="228"/>
      <c r="I715" s="228"/>
      <c r="J715" s="228"/>
      <c r="K715" s="415"/>
      <c r="L715" s="415"/>
      <c r="M715" s="415">
        <v>93</v>
      </c>
      <c r="N715" s="415"/>
      <c r="O715" s="415"/>
      <c r="P715" s="228"/>
      <c r="Q715" s="228"/>
      <c r="R715" s="228"/>
      <c r="S715" s="228"/>
      <c r="T715" s="228"/>
      <c r="U715" s="228"/>
      <c r="V715" s="228"/>
      <c r="W715" s="228"/>
    </row>
    <row r="716" spans="1:23" hidden="1">
      <c r="A716" s="389"/>
      <c r="B716" s="406"/>
      <c r="C716" s="406"/>
      <c r="D716" s="405"/>
      <c r="E716" s="392"/>
      <c r="F716" s="392"/>
      <c r="G716" s="392"/>
      <c r="H716" s="392"/>
      <c r="I716" s="392"/>
      <c r="J716" s="392"/>
      <c r="K716" s="392"/>
      <c r="L716" s="392"/>
      <c r="M716" s="392"/>
      <c r="N716" s="392"/>
      <c r="O716" s="392"/>
      <c r="P716" s="392"/>
      <c r="Q716" s="392"/>
      <c r="R716" s="392"/>
      <c r="S716" s="392"/>
      <c r="T716" s="392"/>
      <c r="U716" s="392"/>
      <c r="V716" s="392"/>
      <c r="W716" s="392"/>
    </row>
    <row r="717" spans="1:23" hidden="1">
      <c r="A717" s="389"/>
      <c r="B717" s="406"/>
      <c r="C717" s="406"/>
      <c r="D717" s="405"/>
      <c r="E717" s="392"/>
      <c r="F717" s="392"/>
      <c r="G717" s="392"/>
      <c r="H717" s="392"/>
      <c r="I717" s="392"/>
      <c r="J717" s="392"/>
      <c r="K717" s="392"/>
      <c r="L717" s="392"/>
      <c r="M717" s="392"/>
      <c r="N717" s="392"/>
      <c r="O717" s="392"/>
      <c r="P717" s="392"/>
      <c r="Q717" s="392"/>
      <c r="R717" s="392"/>
      <c r="S717" s="392"/>
      <c r="T717" s="392"/>
      <c r="U717" s="392"/>
      <c r="V717" s="392"/>
      <c r="W717" s="392"/>
    </row>
    <row r="718" spans="1:23" hidden="1">
      <c r="A718" s="389"/>
      <c r="B718" s="406"/>
      <c r="C718" s="406"/>
      <c r="D718" s="405"/>
      <c r="E718" s="392"/>
      <c r="F718" s="392"/>
      <c r="G718" s="392"/>
      <c r="H718" s="392"/>
      <c r="I718" s="392"/>
      <c r="J718" s="392"/>
      <c r="K718" s="392"/>
      <c r="L718" s="392"/>
      <c r="M718" s="392"/>
      <c r="N718" s="392"/>
      <c r="O718" s="392"/>
      <c r="P718" s="392"/>
      <c r="Q718" s="392"/>
      <c r="R718" s="392"/>
      <c r="S718" s="392"/>
      <c r="T718" s="392"/>
      <c r="U718" s="392"/>
      <c r="V718" s="392"/>
      <c r="W718" s="392"/>
    </row>
    <row r="719" spans="1:23" hidden="1">
      <c r="A719" s="389"/>
      <c r="B719" s="406"/>
      <c r="C719" s="406"/>
      <c r="D719" s="405"/>
      <c r="E719" s="392"/>
      <c r="F719" s="392"/>
      <c r="G719" s="392"/>
      <c r="H719" s="392"/>
      <c r="I719" s="392"/>
      <c r="J719" s="392"/>
      <c r="K719" s="392"/>
      <c r="L719" s="392"/>
      <c r="M719" s="392"/>
      <c r="N719" s="392"/>
      <c r="O719" s="392"/>
      <c r="P719" s="392"/>
      <c r="Q719" s="392"/>
      <c r="R719" s="392"/>
      <c r="S719" s="392"/>
      <c r="T719" s="392"/>
      <c r="U719" s="392"/>
      <c r="V719" s="392"/>
      <c r="W719" s="392"/>
    </row>
    <row r="720" spans="1:23" hidden="1">
      <c r="A720" s="389"/>
      <c r="B720" s="406"/>
      <c r="C720" s="406"/>
      <c r="D720" s="405"/>
      <c r="E720" s="392"/>
      <c r="F720" s="392"/>
      <c r="G720" s="392"/>
      <c r="H720" s="392"/>
      <c r="I720" s="392"/>
      <c r="J720" s="392"/>
      <c r="K720" s="392"/>
      <c r="L720" s="392"/>
      <c r="M720" s="392"/>
      <c r="N720" s="392"/>
      <c r="O720" s="392"/>
      <c r="P720" s="392"/>
      <c r="Q720" s="392"/>
      <c r="R720" s="392"/>
      <c r="S720" s="392"/>
      <c r="T720" s="392"/>
      <c r="U720" s="392"/>
      <c r="V720" s="392"/>
      <c r="W720" s="392"/>
    </row>
    <row r="721" spans="1:23" s="383" customFormat="1" ht="31.5">
      <c r="A721" s="379"/>
      <c r="B721" s="384" t="s">
        <v>827</v>
      </c>
      <c r="C721" s="384"/>
      <c r="D721" s="385" t="s">
        <v>813</v>
      </c>
      <c r="E721" s="382"/>
      <c r="F721" s="382"/>
      <c r="G721" s="382"/>
      <c r="H721" s="382"/>
      <c r="I721" s="382"/>
      <c r="J721" s="382"/>
      <c r="K721" s="382"/>
      <c r="L721" s="382"/>
      <c r="M721" s="382"/>
      <c r="N721" s="382"/>
      <c r="O721" s="382"/>
      <c r="P721" s="382"/>
      <c r="Q721" s="382"/>
      <c r="R721" s="382"/>
      <c r="S721" s="382"/>
      <c r="T721" s="382"/>
      <c r="U721" s="382"/>
      <c r="V721" s="382"/>
      <c r="W721" s="382"/>
    </row>
    <row r="722" spans="1:23" s="383" customFormat="1" ht="15.75">
      <c r="A722" s="379"/>
      <c r="B722" s="380"/>
      <c r="C722" s="380"/>
      <c r="D722" s="387" t="s">
        <v>727</v>
      </c>
      <c r="E722" s="382"/>
      <c r="F722" s="382"/>
      <c r="G722" s="382"/>
      <c r="H722" s="382"/>
      <c r="I722" s="382"/>
      <c r="J722" s="382"/>
      <c r="K722" s="382"/>
      <c r="L722" s="382"/>
      <c r="M722" s="382"/>
      <c r="N722" s="382"/>
      <c r="O722" s="382"/>
      <c r="P722" s="382"/>
      <c r="Q722" s="382"/>
      <c r="R722" s="382"/>
      <c r="S722" s="382"/>
      <c r="T722" s="382"/>
      <c r="U722" s="382"/>
      <c r="V722" s="382"/>
      <c r="W722" s="382"/>
    </row>
    <row r="723" spans="1:23" ht="28.5">
      <c r="A723" s="389" t="s">
        <v>394</v>
      </c>
      <c r="B723" s="378"/>
      <c r="C723" s="378"/>
      <c r="D723" s="396" t="s">
        <v>238</v>
      </c>
      <c r="E723" s="392">
        <v>653.85</v>
      </c>
      <c r="F723" s="392"/>
      <c r="G723" s="392"/>
      <c r="H723" s="392"/>
      <c r="I723" s="392"/>
      <c r="J723" s="392"/>
      <c r="K723" s="392">
        <v>97.29</v>
      </c>
      <c r="L723" s="392">
        <v>0</v>
      </c>
      <c r="M723" s="392">
        <v>46.56</v>
      </c>
      <c r="N723" s="392">
        <v>510</v>
      </c>
      <c r="O723" s="392">
        <v>6400</v>
      </c>
      <c r="P723" s="392">
        <v>10.21640625</v>
      </c>
      <c r="Q723" s="392"/>
      <c r="R723" s="392"/>
      <c r="S723" s="392"/>
      <c r="T723" s="392"/>
      <c r="U723" s="392">
        <v>7</v>
      </c>
      <c r="V723" s="392" t="s">
        <v>19</v>
      </c>
      <c r="W723" s="392"/>
    </row>
    <row r="724" spans="1:23">
      <c r="A724" s="389" t="s">
        <v>395</v>
      </c>
      <c r="B724" s="378"/>
      <c r="C724" s="378"/>
      <c r="D724" s="399" t="s">
        <v>239</v>
      </c>
      <c r="E724" s="392">
        <v>120.32</v>
      </c>
      <c r="F724" s="392"/>
      <c r="G724" s="392"/>
      <c r="H724" s="392"/>
      <c r="I724" s="392"/>
      <c r="J724" s="392" t="s">
        <v>240</v>
      </c>
      <c r="K724" s="392">
        <v>110.32</v>
      </c>
      <c r="L724" s="392">
        <v>0</v>
      </c>
      <c r="M724" s="392">
        <v>3</v>
      </c>
      <c r="N724" s="392">
        <v>7</v>
      </c>
      <c r="O724" s="392">
        <v>11869</v>
      </c>
      <c r="P724" s="392">
        <v>1</v>
      </c>
      <c r="Q724" s="392" t="s">
        <v>241</v>
      </c>
      <c r="R724" s="392"/>
      <c r="S724" s="392"/>
      <c r="T724" s="392"/>
      <c r="U724" s="392" t="s">
        <v>242</v>
      </c>
      <c r="V724" s="392" t="s">
        <v>437</v>
      </c>
      <c r="W724" s="392"/>
    </row>
    <row r="725" spans="1:23" ht="42.75">
      <c r="A725" s="389" t="s">
        <v>395</v>
      </c>
      <c r="B725" s="378"/>
      <c r="C725" s="378"/>
      <c r="D725" s="399" t="s">
        <v>243</v>
      </c>
      <c r="E725" s="392">
        <v>5172.76</v>
      </c>
      <c r="F725" s="392"/>
      <c r="G725" s="392"/>
      <c r="H725" s="392"/>
      <c r="I725" s="392"/>
      <c r="J725" s="392" t="s">
        <v>244</v>
      </c>
      <c r="K725" s="392">
        <v>1901.9</v>
      </c>
      <c r="L725" s="392">
        <v>679</v>
      </c>
      <c r="M725" s="392">
        <v>436</v>
      </c>
      <c r="N725" s="392">
        <v>2155.86</v>
      </c>
      <c r="O725" s="392">
        <v>12172.76</v>
      </c>
      <c r="P725" s="392">
        <v>78</v>
      </c>
      <c r="Q725" s="392" t="s">
        <v>245</v>
      </c>
      <c r="R725" s="392"/>
      <c r="S725" s="392"/>
      <c r="T725" s="392"/>
      <c r="U725" s="392" t="s">
        <v>246</v>
      </c>
      <c r="V725" s="392">
        <v>1</v>
      </c>
      <c r="W725" s="392"/>
    </row>
    <row r="726" spans="1:23" ht="28.5">
      <c r="A726" s="389" t="s">
        <v>390</v>
      </c>
      <c r="B726" s="378"/>
      <c r="C726" s="378"/>
      <c r="D726" s="399" t="s">
        <v>247</v>
      </c>
      <c r="E726" s="392">
        <v>7951</v>
      </c>
      <c r="F726" s="392">
        <v>0</v>
      </c>
      <c r="G726" s="392">
        <v>0</v>
      </c>
      <c r="H726" s="392">
        <v>0</v>
      </c>
      <c r="I726" s="392">
        <v>0</v>
      </c>
      <c r="J726" s="392">
        <v>0</v>
      </c>
      <c r="K726" s="392">
        <v>0</v>
      </c>
      <c r="L726" s="392">
        <v>0</v>
      </c>
      <c r="M726" s="392">
        <v>0</v>
      </c>
      <c r="N726" s="392">
        <v>0</v>
      </c>
      <c r="O726" s="392">
        <v>0</v>
      </c>
      <c r="P726" s="392">
        <v>50</v>
      </c>
      <c r="Q726" s="392">
        <v>0</v>
      </c>
      <c r="R726" s="392">
        <v>0</v>
      </c>
      <c r="S726" s="392"/>
      <c r="T726" s="392"/>
      <c r="U726" s="392">
        <v>0</v>
      </c>
      <c r="V726" s="392">
        <v>0</v>
      </c>
      <c r="W726" s="392"/>
    </row>
    <row r="727" spans="1:23" ht="42.75">
      <c r="A727" s="389" t="s">
        <v>386</v>
      </c>
      <c r="B727" s="378"/>
      <c r="C727" s="378"/>
      <c r="D727" s="399" t="s">
        <v>248</v>
      </c>
      <c r="E727" s="392"/>
      <c r="F727" s="392"/>
      <c r="G727" s="392"/>
      <c r="H727" s="392"/>
      <c r="I727" s="392"/>
      <c r="J727" s="392"/>
      <c r="K727" s="392"/>
      <c r="L727" s="392"/>
      <c r="M727" s="392"/>
      <c r="N727" s="392">
        <v>6165</v>
      </c>
      <c r="O727" s="392">
        <v>72478</v>
      </c>
      <c r="P727" s="392"/>
      <c r="Q727" s="392"/>
      <c r="R727" s="392"/>
      <c r="S727" s="392"/>
      <c r="T727" s="392"/>
      <c r="U727" s="392"/>
      <c r="V727" s="392"/>
      <c r="W727" s="392"/>
    </row>
    <row r="728" spans="1:23" hidden="1">
      <c r="A728" s="389"/>
      <c r="B728" s="378"/>
      <c r="C728" s="378"/>
      <c r="D728" s="399"/>
      <c r="E728" s="392"/>
      <c r="F728" s="392"/>
      <c r="G728" s="392"/>
      <c r="H728" s="392"/>
      <c r="I728" s="392"/>
      <c r="J728" s="392"/>
      <c r="K728" s="392"/>
      <c r="L728" s="392"/>
      <c r="M728" s="392"/>
      <c r="N728" s="392"/>
      <c r="O728" s="392"/>
      <c r="P728" s="392"/>
      <c r="Q728" s="392"/>
      <c r="R728" s="392"/>
      <c r="S728" s="392"/>
      <c r="T728" s="392"/>
      <c r="U728" s="392"/>
      <c r="V728" s="392"/>
      <c r="W728" s="392"/>
    </row>
    <row r="729" spans="1:23" hidden="1">
      <c r="A729" s="389"/>
      <c r="B729" s="378"/>
      <c r="C729" s="378"/>
      <c r="D729" s="399"/>
      <c r="E729" s="392"/>
      <c r="F729" s="392"/>
      <c r="G729" s="392"/>
      <c r="H729" s="392"/>
      <c r="I729" s="392"/>
      <c r="J729" s="392"/>
      <c r="K729" s="392"/>
      <c r="L729" s="392"/>
      <c r="M729" s="392"/>
      <c r="N729" s="392"/>
      <c r="O729" s="392"/>
      <c r="P729" s="392"/>
      <c r="Q729" s="392"/>
      <c r="R729" s="392"/>
      <c r="S729" s="392"/>
      <c r="T729" s="392"/>
      <c r="U729" s="392"/>
      <c r="V729" s="392"/>
      <c r="W729" s="392"/>
    </row>
    <row r="730" spans="1:23" hidden="1">
      <c r="A730" s="389"/>
      <c r="B730" s="378"/>
      <c r="C730" s="378"/>
      <c r="D730" s="399"/>
      <c r="E730" s="392"/>
      <c r="F730" s="392"/>
      <c r="G730" s="392"/>
      <c r="H730" s="392"/>
      <c r="I730" s="392"/>
      <c r="J730" s="392"/>
      <c r="K730" s="392"/>
      <c r="L730" s="392"/>
      <c r="M730" s="392"/>
      <c r="N730" s="392"/>
      <c r="O730" s="392"/>
      <c r="P730" s="392"/>
      <c r="Q730" s="392"/>
      <c r="R730" s="392"/>
      <c r="S730" s="392"/>
      <c r="T730" s="392"/>
      <c r="U730" s="392"/>
      <c r="V730" s="392"/>
      <c r="W730" s="392"/>
    </row>
    <row r="731" spans="1:23" s="383" customFormat="1" ht="15.75">
      <c r="A731" s="379"/>
      <c r="B731" s="380"/>
      <c r="C731" s="380"/>
      <c r="D731" s="387" t="s">
        <v>728</v>
      </c>
      <c r="E731" s="382"/>
      <c r="F731" s="382"/>
      <c r="G731" s="382"/>
      <c r="H731" s="382"/>
      <c r="I731" s="382"/>
      <c r="J731" s="382"/>
      <c r="K731" s="382"/>
      <c r="L731" s="382"/>
      <c r="M731" s="382"/>
      <c r="N731" s="382"/>
      <c r="O731" s="382"/>
      <c r="P731" s="382"/>
      <c r="Q731" s="382"/>
      <c r="R731" s="382"/>
      <c r="S731" s="382"/>
      <c r="T731" s="382"/>
      <c r="U731" s="382"/>
      <c r="V731" s="382"/>
      <c r="W731" s="382"/>
    </row>
    <row r="732" spans="1:23" s="383" customFormat="1" ht="15.75">
      <c r="A732" s="379"/>
      <c r="B732" s="380"/>
      <c r="C732" s="380"/>
      <c r="D732" s="387" t="s">
        <v>729</v>
      </c>
      <c r="E732" s="382"/>
      <c r="F732" s="382"/>
      <c r="G732" s="382"/>
      <c r="H732" s="382"/>
      <c r="I732" s="382"/>
      <c r="J732" s="382"/>
      <c r="K732" s="382"/>
      <c r="L732" s="382"/>
      <c r="M732" s="382"/>
      <c r="N732" s="382"/>
      <c r="O732" s="382"/>
      <c r="P732" s="382"/>
      <c r="Q732" s="382"/>
      <c r="R732" s="382"/>
      <c r="S732" s="382"/>
      <c r="T732" s="382"/>
      <c r="U732" s="382"/>
      <c r="V732" s="382"/>
      <c r="W732" s="382"/>
    </row>
    <row r="733" spans="1:23" s="383" customFormat="1" ht="15.75">
      <c r="A733" s="379"/>
      <c r="B733" s="380"/>
      <c r="C733" s="380"/>
      <c r="D733" s="387" t="s">
        <v>730</v>
      </c>
      <c r="E733" s="382"/>
      <c r="F733" s="382"/>
      <c r="G733" s="382"/>
      <c r="H733" s="382"/>
      <c r="I733" s="382"/>
      <c r="J733" s="382"/>
      <c r="K733" s="382"/>
      <c r="L733" s="382"/>
      <c r="M733" s="382"/>
      <c r="N733" s="382"/>
      <c r="O733" s="382"/>
      <c r="P733" s="382"/>
      <c r="Q733" s="382"/>
      <c r="R733" s="382"/>
      <c r="S733" s="382"/>
      <c r="T733" s="382"/>
      <c r="U733" s="382"/>
      <c r="V733" s="382"/>
      <c r="W733" s="382"/>
    </row>
    <row r="734" spans="1:23" s="383" customFormat="1" ht="15.75">
      <c r="A734" s="379"/>
      <c r="B734" s="380"/>
      <c r="C734" s="380"/>
      <c r="D734" s="387" t="s">
        <v>731</v>
      </c>
      <c r="E734" s="382"/>
      <c r="F734" s="382"/>
      <c r="G734" s="382"/>
      <c r="H734" s="382"/>
      <c r="I734" s="382"/>
      <c r="J734" s="382"/>
      <c r="K734" s="382"/>
      <c r="L734" s="382"/>
      <c r="M734" s="382"/>
      <c r="N734" s="382"/>
      <c r="O734" s="382"/>
      <c r="P734" s="382"/>
      <c r="Q734" s="382"/>
      <c r="R734" s="382"/>
      <c r="S734" s="382"/>
      <c r="T734" s="382"/>
      <c r="U734" s="382"/>
      <c r="V734" s="382"/>
      <c r="W734" s="382"/>
    </row>
    <row r="735" spans="1:23" s="383" customFormat="1" ht="15.75">
      <c r="A735" s="379"/>
      <c r="B735" s="380"/>
      <c r="C735" s="380"/>
      <c r="D735" s="387" t="s">
        <v>732</v>
      </c>
      <c r="E735" s="382"/>
      <c r="F735" s="382"/>
      <c r="G735" s="382"/>
      <c r="H735" s="382"/>
      <c r="I735" s="382"/>
      <c r="J735" s="382"/>
      <c r="K735" s="382"/>
      <c r="L735" s="382"/>
      <c r="M735" s="382"/>
      <c r="N735" s="382"/>
      <c r="O735" s="382"/>
      <c r="P735" s="382"/>
      <c r="Q735" s="382"/>
      <c r="R735" s="382"/>
      <c r="S735" s="382"/>
      <c r="T735" s="382"/>
      <c r="U735" s="382"/>
      <c r="V735" s="382"/>
      <c r="W735" s="382"/>
    </row>
    <row r="736" spans="1:23" s="383" customFormat="1" ht="15.75">
      <c r="A736" s="379"/>
      <c r="B736" s="380"/>
      <c r="C736" s="380"/>
      <c r="D736" s="387" t="s">
        <v>733</v>
      </c>
      <c r="E736" s="382"/>
      <c r="F736" s="382"/>
      <c r="G736" s="382"/>
      <c r="H736" s="382"/>
      <c r="I736" s="382"/>
      <c r="J736" s="382"/>
      <c r="K736" s="382"/>
      <c r="L736" s="382"/>
      <c r="M736" s="382"/>
      <c r="N736" s="382"/>
      <c r="O736" s="382"/>
      <c r="P736" s="382"/>
      <c r="Q736" s="382"/>
      <c r="R736" s="382"/>
      <c r="S736" s="382"/>
      <c r="T736" s="382"/>
      <c r="U736" s="382"/>
      <c r="V736" s="382"/>
      <c r="W736" s="382"/>
    </row>
    <row r="737" spans="1:23" s="383" customFormat="1" ht="15.75">
      <c r="A737" s="379"/>
      <c r="B737" s="380"/>
      <c r="C737" s="380"/>
      <c r="D737" s="401" t="s">
        <v>735</v>
      </c>
      <c r="E737" s="382"/>
      <c r="F737" s="382"/>
      <c r="G737" s="382"/>
      <c r="H737" s="382"/>
      <c r="I737" s="382"/>
      <c r="J737" s="382"/>
      <c r="K737" s="382"/>
      <c r="L737" s="382"/>
      <c r="M737" s="382"/>
      <c r="N737" s="382"/>
      <c r="O737" s="382"/>
      <c r="P737" s="382"/>
      <c r="Q737" s="382"/>
      <c r="R737" s="382"/>
      <c r="S737" s="382"/>
      <c r="T737" s="382"/>
      <c r="U737" s="382"/>
      <c r="V737" s="382"/>
      <c r="W737" s="382"/>
    </row>
    <row r="738" spans="1:23" s="383" customFormat="1" ht="15.75">
      <c r="A738" s="379"/>
      <c r="B738" s="384" t="s">
        <v>828</v>
      </c>
      <c r="C738" s="384"/>
      <c r="D738" s="401" t="s">
        <v>734</v>
      </c>
      <c r="E738" s="382">
        <v>3859</v>
      </c>
      <c r="F738" s="382">
        <v>0</v>
      </c>
      <c r="G738" s="382">
        <v>0</v>
      </c>
      <c r="H738" s="382">
        <v>0</v>
      </c>
      <c r="I738" s="382">
        <v>0</v>
      </c>
      <c r="J738" s="382">
        <v>0</v>
      </c>
      <c r="K738" s="382">
        <v>0</v>
      </c>
      <c r="L738" s="382">
        <v>0</v>
      </c>
      <c r="M738" s="382">
        <v>0</v>
      </c>
      <c r="N738" s="382">
        <v>0</v>
      </c>
      <c r="O738" s="382">
        <v>0</v>
      </c>
      <c r="P738" s="382">
        <v>0</v>
      </c>
      <c r="Q738" s="382">
        <v>0</v>
      </c>
      <c r="R738" s="382">
        <v>0</v>
      </c>
      <c r="S738" s="382"/>
      <c r="T738" s="382"/>
      <c r="U738" s="382">
        <v>0</v>
      </c>
      <c r="V738" s="382">
        <v>0</v>
      </c>
      <c r="W738" s="382"/>
    </row>
    <row r="739" spans="1:23" s="383" customFormat="1" ht="15.75">
      <c r="A739" s="379"/>
      <c r="B739" s="384" t="s">
        <v>829</v>
      </c>
      <c r="C739" s="384"/>
      <c r="D739" s="401" t="s">
        <v>816</v>
      </c>
      <c r="E739" s="382"/>
      <c r="F739" s="382"/>
      <c r="G739" s="382"/>
      <c r="H739" s="382"/>
      <c r="I739" s="382"/>
      <c r="J739" s="382"/>
      <c r="K739" s="382"/>
      <c r="L739" s="382"/>
      <c r="M739" s="382"/>
      <c r="N739" s="382"/>
      <c r="O739" s="382"/>
      <c r="P739" s="382"/>
      <c r="Q739" s="382"/>
      <c r="R739" s="382"/>
      <c r="S739" s="382"/>
      <c r="T739" s="382"/>
      <c r="U739" s="382"/>
      <c r="V739" s="382"/>
      <c r="W739" s="382"/>
    </row>
    <row r="740" spans="1:23">
      <c r="A740" s="389" t="s">
        <v>395</v>
      </c>
      <c r="B740" s="406"/>
      <c r="C740" s="406"/>
      <c r="D740" s="405" t="s">
        <v>249</v>
      </c>
      <c r="E740" s="392">
        <v>0</v>
      </c>
      <c r="F740" s="392"/>
      <c r="G740" s="392"/>
      <c r="H740" s="392"/>
      <c r="I740" s="392"/>
      <c r="J740" s="392"/>
      <c r="K740" s="392"/>
      <c r="L740" s="392"/>
      <c r="M740" s="392"/>
      <c r="N740" s="392"/>
      <c r="O740" s="392"/>
      <c r="P740" s="392"/>
      <c r="Q740" s="392"/>
      <c r="R740" s="392"/>
      <c r="S740" s="392"/>
      <c r="T740" s="392"/>
      <c r="U740" s="392"/>
      <c r="V740" s="392"/>
      <c r="W740" s="392"/>
    </row>
    <row r="741" spans="1:23">
      <c r="A741" s="389" t="s">
        <v>386</v>
      </c>
      <c r="B741" s="406"/>
      <c r="C741" s="406"/>
      <c r="D741" s="405" t="s">
        <v>250</v>
      </c>
      <c r="E741" s="392"/>
      <c r="F741" s="392"/>
      <c r="G741" s="392"/>
      <c r="H741" s="392"/>
      <c r="I741" s="392"/>
      <c r="J741" s="392"/>
      <c r="K741" s="392">
        <v>4000</v>
      </c>
      <c r="L741" s="392"/>
      <c r="M741" s="392">
        <v>430</v>
      </c>
      <c r="N741" s="392"/>
      <c r="O741" s="392"/>
      <c r="P741" s="392"/>
      <c r="Q741" s="392"/>
      <c r="R741" s="392"/>
      <c r="S741" s="392"/>
      <c r="T741" s="392"/>
      <c r="U741" s="392"/>
      <c r="V741" s="392"/>
      <c r="W741" s="392"/>
    </row>
    <row r="742" spans="1:23">
      <c r="A742" s="389" t="s">
        <v>386</v>
      </c>
      <c r="B742" s="406"/>
      <c r="C742" s="406"/>
      <c r="D742" s="405" t="s">
        <v>496</v>
      </c>
      <c r="E742" s="392"/>
      <c r="F742" s="392"/>
      <c r="G742" s="392"/>
      <c r="H742" s="392"/>
      <c r="I742" s="392"/>
      <c r="J742" s="392"/>
      <c r="K742" s="392">
        <v>2380</v>
      </c>
      <c r="L742" s="392"/>
      <c r="M742" s="392">
        <v>661</v>
      </c>
      <c r="N742" s="392">
        <v>122</v>
      </c>
      <c r="O742" s="392"/>
      <c r="P742" s="392"/>
      <c r="Q742" s="392"/>
      <c r="R742" s="392"/>
      <c r="S742" s="392"/>
      <c r="T742" s="392"/>
      <c r="U742" s="392"/>
      <c r="V742" s="392"/>
      <c r="W742" s="392"/>
    </row>
    <row r="743" spans="1:23" hidden="1">
      <c r="A743" s="389"/>
      <c r="B743" s="406"/>
      <c r="C743" s="406"/>
      <c r="D743" s="405"/>
      <c r="E743" s="392"/>
      <c r="F743" s="392"/>
      <c r="G743" s="392"/>
      <c r="H743" s="392"/>
      <c r="I743" s="392"/>
      <c r="J743" s="392"/>
      <c r="K743" s="392"/>
      <c r="L743" s="392"/>
      <c r="M743" s="392"/>
      <c r="N743" s="392"/>
      <c r="O743" s="392"/>
      <c r="P743" s="392"/>
      <c r="Q743" s="392"/>
      <c r="R743" s="392"/>
      <c r="S743" s="392"/>
      <c r="T743" s="392"/>
      <c r="U743" s="392"/>
      <c r="V743" s="392"/>
      <c r="W743" s="392"/>
    </row>
    <row r="744" spans="1:23" hidden="1">
      <c r="A744" s="389"/>
      <c r="B744" s="406"/>
      <c r="C744" s="406"/>
      <c r="D744" s="405"/>
      <c r="E744" s="392"/>
      <c r="F744" s="392"/>
      <c r="G744" s="392"/>
      <c r="H744" s="392"/>
      <c r="I744" s="392"/>
      <c r="J744" s="392"/>
      <c r="K744" s="392"/>
      <c r="L744" s="392"/>
      <c r="M744" s="392"/>
      <c r="N744" s="392"/>
      <c r="O744" s="392"/>
      <c r="P744" s="392"/>
      <c r="Q744" s="392"/>
      <c r="R744" s="392"/>
      <c r="S744" s="392"/>
      <c r="T744" s="392"/>
      <c r="U744" s="392"/>
      <c r="V744" s="392"/>
      <c r="W744" s="392"/>
    </row>
    <row r="745" spans="1:23" hidden="1">
      <c r="A745" s="389"/>
      <c r="B745" s="406"/>
      <c r="C745" s="406"/>
      <c r="D745" s="405"/>
      <c r="E745" s="392"/>
      <c r="F745" s="392"/>
      <c r="G745" s="392"/>
      <c r="H745" s="392"/>
      <c r="I745" s="392"/>
      <c r="J745" s="392"/>
      <c r="K745" s="392"/>
      <c r="L745" s="392"/>
      <c r="M745" s="392"/>
      <c r="N745" s="392"/>
      <c r="O745" s="392"/>
      <c r="P745" s="392"/>
      <c r="Q745" s="392"/>
      <c r="R745" s="392"/>
      <c r="S745" s="392"/>
      <c r="T745" s="392"/>
      <c r="U745" s="392"/>
      <c r="V745" s="392"/>
      <c r="W745" s="392"/>
    </row>
    <row r="746" spans="1:23" hidden="1">
      <c r="A746" s="389"/>
      <c r="B746" s="406"/>
      <c r="C746" s="406"/>
      <c r="D746" s="405"/>
      <c r="E746" s="392"/>
      <c r="F746" s="392"/>
      <c r="G746" s="392"/>
      <c r="H746" s="392"/>
      <c r="I746" s="392"/>
      <c r="J746" s="392"/>
      <c r="K746" s="392"/>
      <c r="L746" s="392"/>
      <c r="M746" s="392"/>
      <c r="N746" s="392"/>
      <c r="O746" s="392"/>
      <c r="P746" s="392"/>
      <c r="Q746" s="392"/>
      <c r="R746" s="392"/>
      <c r="S746" s="392"/>
      <c r="T746" s="392"/>
      <c r="U746" s="392"/>
      <c r="V746" s="392"/>
      <c r="W746" s="392"/>
    </row>
    <row r="747" spans="1:23" s="383" customFormat="1" ht="15.75">
      <c r="A747" s="379"/>
      <c r="B747" s="384" t="s">
        <v>872</v>
      </c>
      <c r="C747" s="384"/>
      <c r="D747" s="381" t="s">
        <v>785</v>
      </c>
      <c r="E747" s="382"/>
      <c r="F747" s="382"/>
      <c r="G747" s="382"/>
      <c r="H747" s="382"/>
      <c r="I747" s="382"/>
      <c r="J747" s="382"/>
      <c r="K747" s="382"/>
      <c r="L747" s="382"/>
      <c r="M747" s="382"/>
      <c r="N747" s="382"/>
      <c r="O747" s="382"/>
      <c r="P747" s="382"/>
      <c r="Q747" s="382"/>
      <c r="R747" s="382"/>
      <c r="S747" s="382"/>
      <c r="T747" s="382"/>
      <c r="U747" s="382"/>
      <c r="V747" s="382"/>
      <c r="W747" s="382"/>
    </row>
    <row r="748" spans="1:23" s="383" customFormat="1" ht="15.75">
      <c r="A748" s="379"/>
      <c r="B748" s="380"/>
      <c r="C748" s="380"/>
      <c r="D748" s="410" t="s">
        <v>817</v>
      </c>
      <c r="E748" s="382"/>
      <c r="F748" s="382"/>
      <c r="G748" s="382"/>
      <c r="H748" s="382"/>
      <c r="I748" s="382"/>
      <c r="J748" s="382"/>
      <c r="K748" s="382"/>
      <c r="L748" s="382"/>
      <c r="M748" s="382"/>
      <c r="N748" s="382"/>
      <c r="O748" s="382"/>
      <c r="P748" s="382"/>
      <c r="Q748" s="382"/>
      <c r="R748" s="382"/>
      <c r="S748" s="382"/>
      <c r="T748" s="382"/>
      <c r="U748" s="382"/>
      <c r="V748" s="382"/>
      <c r="W748" s="382"/>
    </row>
    <row r="749" spans="1:23" s="383" customFormat="1" ht="15.75">
      <c r="A749" s="379"/>
      <c r="B749" s="380"/>
      <c r="C749" s="380"/>
      <c r="D749" s="411" t="s">
        <v>717</v>
      </c>
      <c r="E749" s="382"/>
      <c r="F749" s="382"/>
      <c r="G749" s="382"/>
      <c r="H749" s="382"/>
      <c r="I749" s="382"/>
      <c r="J749" s="382"/>
      <c r="K749" s="382"/>
      <c r="L749" s="382"/>
      <c r="M749" s="382"/>
      <c r="N749" s="382"/>
      <c r="O749" s="382"/>
      <c r="P749" s="382"/>
      <c r="Q749" s="382"/>
      <c r="R749" s="382"/>
      <c r="S749" s="382"/>
      <c r="T749" s="382"/>
      <c r="U749" s="382"/>
      <c r="V749" s="382"/>
      <c r="W749" s="382"/>
    </row>
    <row r="750" spans="1:23" s="383" customFormat="1" ht="15.75">
      <c r="A750" s="379"/>
      <c r="B750" s="380"/>
      <c r="C750" s="380"/>
      <c r="D750" s="411" t="s">
        <v>718</v>
      </c>
      <c r="E750" s="382"/>
      <c r="F750" s="382"/>
      <c r="G750" s="382"/>
      <c r="H750" s="382"/>
      <c r="I750" s="382"/>
      <c r="J750" s="382"/>
      <c r="K750" s="382"/>
      <c r="L750" s="382"/>
      <c r="M750" s="382"/>
      <c r="N750" s="382"/>
      <c r="O750" s="382"/>
      <c r="P750" s="382"/>
      <c r="Q750" s="382"/>
      <c r="R750" s="382"/>
      <c r="S750" s="382"/>
      <c r="T750" s="382"/>
      <c r="U750" s="382"/>
      <c r="V750" s="382"/>
      <c r="W750" s="382"/>
    </row>
    <row r="751" spans="1:23" s="383" customFormat="1" ht="15.75">
      <c r="A751" s="379"/>
      <c r="B751" s="380"/>
      <c r="C751" s="380"/>
      <c r="D751" s="411" t="s">
        <v>719</v>
      </c>
      <c r="E751" s="382"/>
      <c r="F751" s="382"/>
      <c r="G751" s="382"/>
      <c r="H751" s="382"/>
      <c r="I751" s="382"/>
      <c r="J751" s="382"/>
      <c r="K751" s="382"/>
      <c r="L751" s="382"/>
      <c r="M751" s="382"/>
      <c r="N751" s="382"/>
      <c r="O751" s="382"/>
      <c r="P751" s="382"/>
      <c r="Q751" s="382"/>
      <c r="R751" s="382"/>
      <c r="S751" s="382"/>
      <c r="T751" s="382"/>
      <c r="U751" s="382"/>
      <c r="V751" s="382"/>
      <c r="W751" s="382"/>
    </row>
    <row r="752" spans="1:23" s="383" customFormat="1" ht="15.75">
      <c r="A752" s="379"/>
      <c r="B752" s="380"/>
      <c r="C752" s="380"/>
      <c r="D752" s="411" t="s">
        <v>720</v>
      </c>
      <c r="E752" s="382"/>
      <c r="F752" s="382"/>
      <c r="G752" s="382"/>
      <c r="H752" s="382"/>
      <c r="I752" s="382"/>
      <c r="J752" s="382"/>
      <c r="K752" s="382"/>
      <c r="L752" s="382"/>
      <c r="M752" s="382"/>
      <c r="N752" s="382"/>
      <c r="O752" s="382"/>
      <c r="P752" s="382"/>
      <c r="Q752" s="382"/>
      <c r="R752" s="382"/>
      <c r="S752" s="382"/>
      <c r="T752" s="382"/>
      <c r="U752" s="382"/>
      <c r="V752" s="382"/>
      <c r="W752" s="382"/>
    </row>
    <row r="753" spans="1:23" s="383" customFormat="1" ht="15.75">
      <c r="A753" s="379"/>
      <c r="B753" s="380"/>
      <c r="C753" s="380"/>
      <c r="D753" s="410" t="s">
        <v>818</v>
      </c>
      <c r="E753" s="382"/>
      <c r="F753" s="382"/>
      <c r="G753" s="382"/>
      <c r="H753" s="382"/>
      <c r="I753" s="382"/>
      <c r="J753" s="382"/>
      <c r="K753" s="382"/>
      <c r="L753" s="382"/>
      <c r="M753" s="382"/>
      <c r="N753" s="382"/>
      <c r="O753" s="382"/>
      <c r="P753" s="382"/>
      <c r="Q753" s="382"/>
      <c r="R753" s="382"/>
      <c r="S753" s="382"/>
      <c r="T753" s="382"/>
      <c r="U753" s="382"/>
      <c r="V753" s="382"/>
      <c r="W753" s="382"/>
    </row>
    <row r="754" spans="1:23" s="383" customFormat="1" ht="15.75">
      <c r="A754" s="379"/>
      <c r="B754" s="380"/>
      <c r="C754" s="380"/>
      <c r="D754" s="410" t="s">
        <v>819</v>
      </c>
      <c r="E754" s="382"/>
      <c r="F754" s="382"/>
      <c r="G754" s="382"/>
      <c r="H754" s="382"/>
      <c r="I754" s="382"/>
      <c r="J754" s="382"/>
      <c r="K754" s="382"/>
      <c r="L754" s="382"/>
      <c r="M754" s="382"/>
      <c r="N754" s="382"/>
      <c r="O754" s="382"/>
      <c r="P754" s="382"/>
      <c r="Q754" s="382"/>
      <c r="R754" s="382"/>
      <c r="S754" s="382"/>
      <c r="T754" s="382"/>
      <c r="U754" s="382"/>
      <c r="V754" s="382"/>
      <c r="W754" s="382"/>
    </row>
    <row r="755" spans="1:23" s="383" customFormat="1" ht="15.75">
      <c r="A755" s="379"/>
      <c r="B755" s="380"/>
      <c r="C755" s="380"/>
      <c r="D755" s="410" t="s">
        <v>820</v>
      </c>
      <c r="E755" s="382"/>
      <c r="F755" s="382"/>
      <c r="G755" s="382"/>
      <c r="H755" s="382"/>
      <c r="I755" s="382"/>
      <c r="J755" s="382"/>
      <c r="K755" s="382"/>
      <c r="L755" s="382"/>
      <c r="M755" s="382"/>
      <c r="N755" s="382"/>
      <c r="O755" s="382"/>
      <c r="P755" s="382"/>
      <c r="Q755" s="382"/>
      <c r="R755" s="382"/>
      <c r="S755" s="382"/>
      <c r="T755" s="382"/>
      <c r="U755" s="382"/>
      <c r="V755" s="382"/>
      <c r="W755" s="382"/>
    </row>
    <row r="756" spans="1:23" s="383" customFormat="1" ht="15.75">
      <c r="A756" s="379"/>
      <c r="B756" s="384" t="s">
        <v>873</v>
      </c>
      <c r="C756" s="384"/>
      <c r="D756" s="381" t="s">
        <v>788</v>
      </c>
      <c r="E756" s="382"/>
      <c r="F756" s="382"/>
      <c r="G756" s="382"/>
      <c r="H756" s="382"/>
      <c r="I756" s="382"/>
      <c r="J756" s="382"/>
      <c r="K756" s="382"/>
      <c r="L756" s="382"/>
      <c r="M756" s="382"/>
      <c r="N756" s="382"/>
      <c r="O756" s="382"/>
      <c r="P756" s="382"/>
      <c r="Q756" s="382"/>
      <c r="R756" s="382"/>
      <c r="S756" s="382"/>
      <c r="T756" s="382"/>
      <c r="U756" s="382"/>
      <c r="V756" s="382"/>
      <c r="W756" s="382"/>
    </row>
    <row r="757" spans="1:23" s="383" customFormat="1" ht="15.75">
      <c r="A757" s="379"/>
      <c r="B757" s="380"/>
      <c r="C757" s="380"/>
      <c r="D757" s="416" t="s">
        <v>830</v>
      </c>
      <c r="E757" s="382"/>
      <c r="F757" s="382"/>
      <c r="G757" s="382"/>
      <c r="H757" s="382"/>
      <c r="I757" s="382"/>
      <c r="J757" s="382"/>
      <c r="K757" s="382"/>
      <c r="L757" s="382"/>
      <c r="M757" s="382"/>
      <c r="N757" s="382"/>
      <c r="O757" s="382"/>
      <c r="P757" s="382"/>
      <c r="Q757" s="382"/>
      <c r="R757" s="382"/>
      <c r="S757" s="382"/>
      <c r="T757" s="382"/>
      <c r="U757" s="382"/>
      <c r="V757" s="382"/>
      <c r="W757" s="382"/>
    </row>
    <row r="758" spans="1:23" s="383" customFormat="1" ht="15.75">
      <c r="A758" s="379"/>
      <c r="B758" s="380"/>
      <c r="C758" s="380"/>
      <c r="D758" s="417" t="s">
        <v>721</v>
      </c>
      <c r="E758" s="382"/>
      <c r="F758" s="382"/>
      <c r="G758" s="382"/>
      <c r="H758" s="382"/>
      <c r="I758" s="382"/>
      <c r="J758" s="382"/>
      <c r="K758" s="382"/>
      <c r="L758" s="382"/>
      <c r="M758" s="382"/>
      <c r="N758" s="382"/>
      <c r="O758" s="382"/>
      <c r="P758" s="382"/>
      <c r="Q758" s="382"/>
      <c r="R758" s="382"/>
      <c r="S758" s="382"/>
      <c r="T758" s="382"/>
      <c r="U758" s="382"/>
      <c r="V758" s="382"/>
      <c r="W758" s="382"/>
    </row>
    <row r="759" spans="1:23" s="383" customFormat="1" ht="15.75">
      <c r="A759" s="379"/>
      <c r="B759" s="380"/>
      <c r="C759" s="380"/>
      <c r="D759" s="417" t="s">
        <v>722</v>
      </c>
      <c r="E759" s="382"/>
      <c r="F759" s="382"/>
      <c r="G759" s="382"/>
      <c r="H759" s="382"/>
      <c r="I759" s="382"/>
      <c r="J759" s="382"/>
      <c r="K759" s="382"/>
      <c r="L759" s="382"/>
      <c r="M759" s="382"/>
      <c r="N759" s="382"/>
      <c r="O759" s="382"/>
      <c r="P759" s="382"/>
      <c r="Q759" s="382"/>
      <c r="R759" s="382"/>
      <c r="S759" s="382"/>
      <c r="T759" s="382"/>
      <c r="U759" s="382"/>
      <c r="V759" s="382"/>
      <c r="W759" s="382"/>
    </row>
    <row r="760" spans="1:23" s="383" customFormat="1" ht="15.75">
      <c r="A760" s="379"/>
      <c r="B760" s="380"/>
      <c r="C760" s="380"/>
      <c r="D760" s="417" t="s">
        <v>723</v>
      </c>
      <c r="E760" s="382"/>
      <c r="F760" s="382"/>
      <c r="G760" s="382"/>
      <c r="H760" s="382"/>
      <c r="I760" s="382"/>
      <c r="J760" s="382"/>
      <c r="K760" s="382"/>
      <c r="L760" s="382"/>
      <c r="M760" s="382"/>
      <c r="N760" s="382"/>
      <c r="O760" s="382"/>
      <c r="P760" s="382"/>
      <c r="Q760" s="382"/>
      <c r="R760" s="382"/>
      <c r="S760" s="382"/>
      <c r="T760" s="382"/>
      <c r="U760" s="382"/>
      <c r="V760" s="382"/>
      <c r="W760" s="382"/>
    </row>
    <row r="761" spans="1:23" s="383" customFormat="1" ht="15.75">
      <c r="A761" s="379"/>
      <c r="B761" s="380"/>
      <c r="C761" s="380"/>
      <c r="D761" s="417" t="s">
        <v>724</v>
      </c>
      <c r="E761" s="382"/>
      <c r="F761" s="382"/>
      <c r="G761" s="382"/>
      <c r="H761" s="382"/>
      <c r="I761" s="382"/>
      <c r="J761" s="382"/>
      <c r="K761" s="382"/>
      <c r="L761" s="382"/>
      <c r="M761" s="382"/>
      <c r="N761" s="382"/>
      <c r="O761" s="382"/>
      <c r="P761" s="382"/>
      <c r="Q761" s="382"/>
      <c r="R761" s="382"/>
      <c r="S761" s="382"/>
      <c r="T761" s="382"/>
      <c r="U761" s="382"/>
      <c r="V761" s="382"/>
      <c r="W761" s="382"/>
    </row>
    <row r="762" spans="1:23" s="383" customFormat="1" ht="15.75">
      <c r="A762" s="379"/>
      <c r="B762" s="380"/>
      <c r="C762" s="380"/>
      <c r="D762" s="416" t="s">
        <v>831</v>
      </c>
      <c r="E762" s="382"/>
      <c r="F762" s="382"/>
      <c r="G762" s="382"/>
      <c r="H762" s="382"/>
      <c r="I762" s="382"/>
      <c r="J762" s="382"/>
      <c r="K762" s="382"/>
      <c r="L762" s="382"/>
      <c r="M762" s="382"/>
      <c r="N762" s="382"/>
      <c r="O762" s="382"/>
      <c r="P762" s="382"/>
      <c r="Q762" s="382"/>
      <c r="R762" s="382"/>
      <c r="S762" s="382"/>
      <c r="T762" s="382"/>
      <c r="U762" s="382"/>
      <c r="V762" s="382"/>
      <c r="W762" s="382"/>
    </row>
    <row r="763" spans="1:23" s="383" customFormat="1" ht="15.75">
      <c r="A763" s="379"/>
      <c r="B763" s="380"/>
      <c r="C763" s="380"/>
      <c r="D763" s="416" t="s">
        <v>832</v>
      </c>
      <c r="E763" s="382"/>
      <c r="F763" s="382"/>
      <c r="G763" s="382"/>
      <c r="H763" s="382"/>
      <c r="I763" s="382"/>
      <c r="J763" s="382"/>
      <c r="K763" s="382"/>
      <c r="L763" s="382"/>
      <c r="M763" s="382"/>
      <c r="N763" s="382"/>
      <c r="O763" s="382"/>
      <c r="P763" s="382"/>
      <c r="Q763" s="382"/>
      <c r="R763" s="382"/>
      <c r="S763" s="382"/>
      <c r="T763" s="382"/>
      <c r="U763" s="382"/>
      <c r="V763" s="382"/>
      <c r="W763" s="382"/>
    </row>
    <row r="764" spans="1:23" s="383" customFormat="1" ht="15.75">
      <c r="A764" s="379"/>
      <c r="B764" s="380"/>
      <c r="C764" s="380"/>
      <c r="D764" s="416" t="s">
        <v>833</v>
      </c>
      <c r="E764" s="382"/>
      <c r="F764" s="382"/>
      <c r="G764" s="382"/>
      <c r="H764" s="382"/>
      <c r="I764" s="382"/>
      <c r="J764" s="382"/>
      <c r="K764" s="382"/>
      <c r="L764" s="382"/>
      <c r="M764" s="382"/>
      <c r="N764" s="382"/>
      <c r="O764" s="382"/>
      <c r="P764" s="382"/>
      <c r="Q764" s="382"/>
      <c r="R764" s="382"/>
      <c r="S764" s="382"/>
      <c r="T764" s="382"/>
      <c r="U764" s="382"/>
      <c r="V764" s="382"/>
      <c r="W764" s="382"/>
    </row>
    <row r="765" spans="1:23" s="383" customFormat="1" ht="15.75">
      <c r="A765" s="379"/>
      <c r="B765" s="380"/>
      <c r="C765" s="380"/>
      <c r="D765" s="417" t="s">
        <v>725</v>
      </c>
      <c r="E765" s="382"/>
      <c r="F765" s="382"/>
      <c r="G765" s="382"/>
      <c r="H765" s="382"/>
      <c r="I765" s="382"/>
      <c r="J765" s="382"/>
      <c r="K765" s="382"/>
      <c r="L765" s="382"/>
      <c r="M765" s="382"/>
      <c r="N765" s="382"/>
      <c r="O765" s="382"/>
      <c r="P765" s="382"/>
      <c r="Q765" s="382"/>
      <c r="R765" s="382"/>
      <c r="S765" s="382"/>
      <c r="T765" s="382"/>
      <c r="U765" s="382"/>
      <c r="V765" s="382"/>
      <c r="W765" s="382"/>
    </row>
    <row r="766" spans="1:23" s="383" customFormat="1" ht="15.75">
      <c r="A766" s="379"/>
      <c r="B766" s="380"/>
      <c r="C766" s="380"/>
      <c r="D766" s="417" t="s">
        <v>726</v>
      </c>
      <c r="E766" s="382"/>
      <c r="F766" s="382"/>
      <c r="G766" s="382"/>
      <c r="H766" s="382"/>
      <c r="I766" s="382"/>
      <c r="J766" s="382"/>
      <c r="K766" s="382"/>
      <c r="L766" s="382"/>
      <c r="M766" s="382"/>
      <c r="N766" s="382"/>
      <c r="O766" s="382"/>
      <c r="P766" s="382"/>
      <c r="Q766" s="382"/>
      <c r="R766" s="382"/>
      <c r="S766" s="382"/>
      <c r="T766" s="382"/>
      <c r="U766" s="382"/>
      <c r="V766" s="382"/>
      <c r="W766" s="382"/>
    </row>
    <row r="767" spans="1:23" s="383" customFormat="1" ht="15.75">
      <c r="A767" s="379"/>
      <c r="B767" s="380"/>
      <c r="C767" s="380"/>
      <c r="D767" s="416" t="s">
        <v>834</v>
      </c>
      <c r="E767" s="382"/>
      <c r="F767" s="382"/>
      <c r="G767" s="382"/>
      <c r="H767" s="382"/>
      <c r="I767" s="382"/>
      <c r="J767" s="382"/>
      <c r="K767" s="382"/>
      <c r="L767" s="382"/>
      <c r="M767" s="382"/>
      <c r="N767" s="382"/>
      <c r="O767" s="382"/>
      <c r="P767" s="382"/>
      <c r="Q767" s="382"/>
      <c r="R767" s="382"/>
      <c r="S767" s="382"/>
      <c r="T767" s="382"/>
      <c r="U767" s="382"/>
      <c r="V767" s="382"/>
      <c r="W767" s="382"/>
    </row>
    <row r="768" spans="1:23" s="383" customFormat="1" ht="15.75">
      <c r="A768" s="379"/>
      <c r="B768" s="384" t="s">
        <v>874</v>
      </c>
      <c r="C768" s="384"/>
      <c r="D768" s="381" t="s">
        <v>789</v>
      </c>
      <c r="E768" s="382"/>
      <c r="F768" s="382"/>
      <c r="G768" s="382"/>
      <c r="H768" s="382"/>
      <c r="I768" s="382"/>
      <c r="J768" s="382"/>
      <c r="K768" s="382"/>
      <c r="L768" s="382"/>
      <c r="M768" s="382"/>
      <c r="N768" s="382"/>
      <c r="O768" s="382"/>
      <c r="P768" s="382"/>
      <c r="Q768" s="382"/>
      <c r="R768" s="382"/>
      <c r="S768" s="382"/>
      <c r="T768" s="382"/>
      <c r="U768" s="382"/>
      <c r="V768" s="382"/>
      <c r="W768" s="382"/>
    </row>
    <row r="769" spans="1:23" s="383" customFormat="1" ht="15.75">
      <c r="A769" s="379"/>
      <c r="B769" s="384"/>
      <c r="C769" s="384"/>
      <c r="D769" s="381"/>
      <c r="E769" s="382"/>
      <c r="F769" s="382"/>
      <c r="G769" s="382"/>
      <c r="H769" s="382"/>
      <c r="I769" s="382"/>
      <c r="J769" s="382"/>
      <c r="K769" s="382"/>
      <c r="L769" s="382"/>
      <c r="M769" s="382"/>
      <c r="N769" s="382"/>
      <c r="O769" s="382"/>
      <c r="P769" s="382"/>
      <c r="Q769" s="382"/>
      <c r="R769" s="382"/>
      <c r="S769" s="382"/>
      <c r="T769" s="382"/>
      <c r="U769" s="382"/>
      <c r="V769" s="382"/>
      <c r="W769" s="382"/>
    </row>
    <row r="776" spans="1:23" s="1020" customFormat="1" ht="23.25">
      <c r="D776" s="1020" t="s">
        <v>561</v>
      </c>
      <c r="L776" s="1020" t="s">
        <v>562</v>
      </c>
    </row>
  </sheetData>
  <mergeCells count="21">
    <mergeCell ref="R22:R24"/>
    <mergeCell ref="A22:A24"/>
    <mergeCell ref="B22:B24"/>
    <mergeCell ref="C22:C24"/>
    <mergeCell ref="D22:D24"/>
    <mergeCell ref="P22:P24"/>
    <mergeCell ref="G22:J23"/>
    <mergeCell ref="K22:N22"/>
    <mergeCell ref="M23:M24"/>
    <mergeCell ref="N23:N24"/>
    <mergeCell ref="O22:O24"/>
    <mergeCell ref="Q22:Q24"/>
    <mergeCell ref="E22:E24"/>
    <mergeCell ref="F22:F24"/>
    <mergeCell ref="K23:K24"/>
    <mergeCell ref="L23:L24"/>
    <mergeCell ref="W22:W24"/>
    <mergeCell ref="S22:S24"/>
    <mergeCell ref="T22:T24"/>
    <mergeCell ref="U22:U24"/>
    <mergeCell ref="V22:V24"/>
  </mergeCells>
  <phoneticPr fontId="4" type="noConversion"/>
  <pageMargins left="0.39370078740157483" right="0.39370078740157483" top="0.78740157480314965" bottom="0.39370078740157483" header="0" footer="0"/>
  <pageSetup paperSize="8" scale="40" fitToHeight="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dimension ref="A4:DS220"/>
  <sheetViews>
    <sheetView view="pageBreakPreview" topLeftCell="A52" zoomScale="50" zoomScaleNormal="10" zoomScaleSheetLayoutView="50" workbookViewId="0">
      <selection activeCell="H71" sqref="H71"/>
    </sheetView>
  </sheetViews>
  <sheetFormatPr defaultRowHeight="20.25"/>
  <cols>
    <col min="1" max="1" width="12.5703125" style="186" customWidth="1"/>
    <col min="2" max="2" width="71.42578125" style="186" customWidth="1"/>
    <col min="3" max="3" width="18.140625" style="186" customWidth="1"/>
    <col min="4" max="4" width="18.85546875" style="186" customWidth="1"/>
    <col min="5" max="5" width="19.5703125" style="186" customWidth="1"/>
    <col min="6" max="6" width="16.5703125" style="186" customWidth="1"/>
    <col min="7" max="7" width="18.42578125" style="186" customWidth="1"/>
    <col min="8" max="8" width="17.85546875" style="186" customWidth="1"/>
    <col min="9" max="9" width="18.7109375" style="186" customWidth="1"/>
    <col min="10" max="10" width="18" style="186" customWidth="1"/>
    <col min="11" max="12" width="16" style="186" customWidth="1"/>
    <col min="13" max="13" width="20.7109375" style="186" customWidth="1"/>
    <col min="14" max="15" width="16" style="186" customWidth="1"/>
    <col min="16" max="16" width="18.85546875" style="186" customWidth="1"/>
    <col min="17" max="17" width="18.5703125" style="186" customWidth="1"/>
    <col min="18" max="18" width="15.5703125" style="186" customWidth="1"/>
    <col min="19" max="19" width="17.42578125" style="186" customWidth="1"/>
    <col min="20" max="20" width="16.7109375" style="186" customWidth="1"/>
    <col min="21" max="21" width="17.85546875" style="186" customWidth="1"/>
    <col min="22" max="22" width="19.85546875" style="186" customWidth="1"/>
    <col min="23" max="23" width="16.85546875" style="186" customWidth="1"/>
    <col min="24" max="24" width="16.7109375" style="186" customWidth="1"/>
    <col min="25" max="25" width="18.42578125" style="186" customWidth="1"/>
    <col min="26" max="26" width="17.28515625" style="186" customWidth="1"/>
    <col min="27" max="27" width="17" style="186" customWidth="1"/>
    <col min="28" max="28" width="19.5703125" style="186" customWidth="1"/>
    <col min="29" max="29" width="19.7109375" style="186" customWidth="1"/>
    <col min="30" max="30" width="12.7109375" style="186" customWidth="1"/>
    <col min="31" max="31" width="9.42578125" style="186" customWidth="1"/>
    <col min="32" max="33" width="16.7109375" style="186" customWidth="1"/>
    <col min="34" max="34" width="13.42578125" style="186" customWidth="1"/>
    <col min="35" max="35" width="11.7109375" style="186" customWidth="1"/>
    <col min="36" max="36" width="8.28515625" style="186" customWidth="1"/>
    <col min="37" max="37" width="10.7109375" style="186" customWidth="1"/>
    <col min="38" max="38" width="8" style="186" customWidth="1"/>
    <col min="39" max="42" width="9.140625" style="186"/>
    <col min="43" max="43" width="11.7109375" style="186" customWidth="1"/>
    <col min="44" max="16384" width="9.140625" style="186"/>
  </cols>
  <sheetData>
    <row r="4" spans="1:1" ht="26.25">
      <c r="A4" s="229"/>
    </row>
    <row r="5" spans="1:1" ht="26.25">
      <c r="A5" s="229"/>
    </row>
    <row r="6" spans="1:1" ht="26.25">
      <c r="A6" s="229"/>
    </row>
    <row r="7" spans="1:1" ht="26.25">
      <c r="A7" s="229"/>
    </row>
    <row r="8" spans="1:1" ht="26.25">
      <c r="A8" s="229"/>
    </row>
    <row r="9" spans="1:1" ht="26.25">
      <c r="A9" s="229"/>
    </row>
    <row r="26" spans="2:18" ht="26.25">
      <c r="B26" s="229" t="s">
        <v>463</v>
      </c>
    </row>
    <row r="29" spans="2:18">
      <c r="B29" s="1324" t="s">
        <v>902</v>
      </c>
      <c r="C29" s="1321" t="s">
        <v>903</v>
      </c>
      <c r="D29" s="1322"/>
      <c r="E29" s="1323"/>
      <c r="F29" s="1321" t="s">
        <v>938</v>
      </c>
      <c r="G29" s="1322"/>
      <c r="H29" s="1323"/>
      <c r="I29" s="1321" t="s">
        <v>924</v>
      </c>
      <c r="J29" s="1322"/>
      <c r="K29" s="1323"/>
      <c r="L29" s="1321" t="s">
        <v>1033</v>
      </c>
      <c r="M29" s="1322"/>
      <c r="N29" s="1323"/>
      <c r="O29" s="1321" t="s">
        <v>1175</v>
      </c>
      <c r="P29" s="1322"/>
      <c r="Q29" s="1323"/>
      <c r="R29" s="29"/>
    </row>
    <row r="30" spans="2:18">
      <c r="B30" s="1334"/>
      <c r="C30" s="123" t="s">
        <v>904</v>
      </c>
      <c r="D30" s="124" t="s">
        <v>863</v>
      </c>
      <c r="E30" s="125" t="s">
        <v>905</v>
      </c>
      <c r="F30" s="123" t="s">
        <v>904</v>
      </c>
      <c r="G30" s="124" t="s">
        <v>863</v>
      </c>
      <c r="H30" s="125" t="s">
        <v>905</v>
      </c>
      <c r="I30" s="123" t="s">
        <v>904</v>
      </c>
      <c r="J30" s="124" t="s">
        <v>863</v>
      </c>
      <c r="K30" s="125" t="s">
        <v>905</v>
      </c>
      <c r="L30" s="123" t="s">
        <v>904</v>
      </c>
      <c r="M30" s="124" t="s">
        <v>863</v>
      </c>
      <c r="N30" s="125" t="s">
        <v>905</v>
      </c>
      <c r="O30" s="123" t="s">
        <v>904</v>
      </c>
      <c r="P30" s="124" t="s">
        <v>863</v>
      </c>
      <c r="Q30" s="125" t="s">
        <v>905</v>
      </c>
      <c r="R30" s="29"/>
    </row>
    <row r="31" spans="2:18">
      <c r="B31" s="185" t="s">
        <v>906</v>
      </c>
      <c r="C31" s="126">
        <f>SUM(C32:C35)</f>
        <v>11738.77</v>
      </c>
      <c r="D31" s="126">
        <f t="shared" ref="D31:Q31" si="0">SUM(D32:D35)</f>
        <v>0</v>
      </c>
      <c r="E31" s="126">
        <f t="shared" si="0"/>
        <v>22599</v>
      </c>
      <c r="F31" s="126">
        <f t="shared" si="0"/>
        <v>12161.470000000001</v>
      </c>
      <c r="G31" s="126">
        <f t="shared" si="0"/>
        <v>0</v>
      </c>
      <c r="H31" s="126">
        <f t="shared" si="0"/>
        <v>22602</v>
      </c>
      <c r="I31" s="126">
        <f t="shared" si="0"/>
        <v>12267.490000000002</v>
      </c>
      <c r="J31" s="126">
        <f t="shared" si="0"/>
        <v>0</v>
      </c>
      <c r="K31" s="126">
        <f t="shared" si="0"/>
        <v>22614</v>
      </c>
      <c r="L31" s="126">
        <f t="shared" si="0"/>
        <v>12316.740000000002</v>
      </c>
      <c r="M31" s="126">
        <f t="shared" si="0"/>
        <v>0</v>
      </c>
      <c r="N31" s="126">
        <f t="shared" si="0"/>
        <v>22633</v>
      </c>
      <c r="O31" s="126">
        <f t="shared" si="0"/>
        <v>12805.84</v>
      </c>
      <c r="P31" s="126">
        <f t="shared" si="0"/>
        <v>27.8</v>
      </c>
      <c r="Q31" s="126">
        <f t="shared" si="0"/>
        <v>22622</v>
      </c>
      <c r="R31" s="29"/>
    </row>
    <row r="32" spans="2:18" ht="21">
      <c r="B32" s="230" t="s">
        <v>907</v>
      </c>
      <c r="C32" s="372"/>
      <c r="D32" s="372"/>
      <c r="E32" s="372"/>
      <c r="F32" s="372"/>
      <c r="G32" s="372"/>
      <c r="H32" s="372"/>
      <c r="I32" s="372"/>
      <c r="J32" s="372"/>
      <c r="K32" s="372"/>
      <c r="L32" s="372"/>
      <c r="M32" s="372"/>
      <c r="N32" s="372"/>
      <c r="O32" s="372"/>
      <c r="P32" s="372"/>
      <c r="Q32" s="372"/>
      <c r="R32" s="29"/>
    </row>
    <row r="33" spans="2:18" ht="21">
      <c r="B33" s="230" t="s">
        <v>908</v>
      </c>
      <c r="C33" s="372">
        <v>5316.6</v>
      </c>
      <c r="D33" s="372"/>
      <c r="E33" s="372">
        <v>207</v>
      </c>
      <c r="F33" s="372">
        <v>5739.3</v>
      </c>
      <c r="G33" s="372"/>
      <c r="H33" s="372">
        <v>210</v>
      </c>
      <c r="I33" s="372">
        <v>5834.3</v>
      </c>
      <c r="J33" s="372"/>
      <c r="K33" s="372">
        <v>210</v>
      </c>
      <c r="L33" s="372">
        <v>5883.3</v>
      </c>
      <c r="M33" s="372"/>
      <c r="N33" s="372">
        <v>214</v>
      </c>
      <c r="O33" s="372">
        <v>6354.7</v>
      </c>
      <c r="P33" s="372">
        <v>24</v>
      </c>
      <c r="Q33" s="372">
        <v>216</v>
      </c>
      <c r="R33" s="29"/>
    </row>
    <row r="34" spans="2:18" ht="21">
      <c r="B34" s="230" t="s">
        <v>909</v>
      </c>
      <c r="C34" s="372">
        <v>2303.3000000000002</v>
      </c>
      <c r="D34" s="372"/>
      <c r="E34" s="372">
        <v>499</v>
      </c>
      <c r="F34" s="372">
        <v>2303.3000000000002</v>
      </c>
      <c r="G34" s="372"/>
      <c r="H34" s="372">
        <v>499</v>
      </c>
      <c r="I34" s="372">
        <v>2319.89</v>
      </c>
      <c r="J34" s="372"/>
      <c r="K34" s="372">
        <v>515</v>
      </c>
      <c r="L34" s="372">
        <v>2319.89</v>
      </c>
      <c r="M34" s="372"/>
      <c r="N34" s="372">
        <v>518</v>
      </c>
      <c r="O34" s="372">
        <v>2335.5899999999997</v>
      </c>
      <c r="P34" s="372">
        <v>0</v>
      </c>
      <c r="Q34" s="372">
        <v>515</v>
      </c>
      <c r="R34" s="29"/>
    </row>
    <row r="35" spans="2:18" ht="21">
      <c r="B35" s="230" t="s">
        <v>910</v>
      </c>
      <c r="C35" s="372">
        <v>4118.87</v>
      </c>
      <c r="D35" s="372"/>
      <c r="E35" s="372">
        <v>21893</v>
      </c>
      <c r="F35" s="372">
        <v>4118.87</v>
      </c>
      <c r="G35" s="372"/>
      <c r="H35" s="372">
        <v>21893</v>
      </c>
      <c r="I35" s="372">
        <v>4113.3</v>
      </c>
      <c r="J35" s="372"/>
      <c r="K35" s="372">
        <v>21889</v>
      </c>
      <c r="L35" s="372">
        <v>4113.55</v>
      </c>
      <c r="M35" s="372"/>
      <c r="N35" s="372">
        <v>21901</v>
      </c>
      <c r="O35" s="372">
        <v>4115.55</v>
      </c>
      <c r="P35" s="372">
        <v>3.8</v>
      </c>
      <c r="Q35" s="372">
        <v>21891</v>
      </c>
      <c r="R35" s="29"/>
    </row>
    <row r="36" spans="2:18">
      <c r="B36" s="185" t="s">
        <v>911</v>
      </c>
      <c r="C36" s="126">
        <f>C37+C43</f>
        <v>0</v>
      </c>
      <c r="D36" s="126">
        <f t="shared" ref="D36:Q36" si="1">D37+D43</f>
        <v>86952.9</v>
      </c>
      <c r="E36" s="126">
        <f t="shared" si="1"/>
        <v>0</v>
      </c>
      <c r="F36" s="126">
        <f t="shared" si="1"/>
        <v>0</v>
      </c>
      <c r="G36" s="126">
        <f t="shared" si="1"/>
        <v>86902.500000000015</v>
      </c>
      <c r="H36" s="126">
        <f t="shared" si="1"/>
        <v>0</v>
      </c>
      <c r="I36" s="126">
        <f t="shared" si="1"/>
        <v>0</v>
      </c>
      <c r="J36" s="126">
        <f t="shared" si="1"/>
        <v>89113.95</v>
      </c>
      <c r="K36" s="126">
        <f t="shared" si="1"/>
        <v>0</v>
      </c>
      <c r="L36" s="126">
        <f t="shared" si="1"/>
        <v>0</v>
      </c>
      <c r="M36" s="126">
        <f t="shared" si="1"/>
        <v>89159.019</v>
      </c>
      <c r="N36" s="126">
        <f t="shared" si="1"/>
        <v>0</v>
      </c>
      <c r="O36" s="126">
        <f t="shared" si="1"/>
        <v>25.586999999999996</v>
      </c>
      <c r="P36" s="126">
        <f t="shared" si="1"/>
        <v>89213.183000000005</v>
      </c>
      <c r="Q36" s="126">
        <f t="shared" si="1"/>
        <v>0</v>
      </c>
      <c r="R36" s="29"/>
    </row>
    <row r="37" spans="2:18">
      <c r="B37" s="185" t="s">
        <v>912</v>
      </c>
      <c r="C37" s="126">
        <f>SUM(C38:C42)</f>
        <v>0</v>
      </c>
      <c r="D37" s="126">
        <f t="shared" ref="D37:Q37" si="2">SUM(D38:D42)</f>
        <v>85359.799999999988</v>
      </c>
      <c r="E37" s="126">
        <f t="shared" si="2"/>
        <v>0</v>
      </c>
      <c r="F37" s="126">
        <f t="shared" si="2"/>
        <v>0</v>
      </c>
      <c r="G37" s="126">
        <f t="shared" si="2"/>
        <v>85295.200000000012</v>
      </c>
      <c r="H37" s="126">
        <f t="shared" si="2"/>
        <v>0</v>
      </c>
      <c r="I37" s="126">
        <f t="shared" si="2"/>
        <v>0</v>
      </c>
      <c r="J37" s="126">
        <f t="shared" si="2"/>
        <v>87499.55</v>
      </c>
      <c r="K37" s="126">
        <f t="shared" si="2"/>
        <v>0</v>
      </c>
      <c r="L37" s="126">
        <f t="shared" si="2"/>
        <v>0</v>
      </c>
      <c r="M37" s="126">
        <f t="shared" si="2"/>
        <v>87486.718999999997</v>
      </c>
      <c r="N37" s="126">
        <f t="shared" si="2"/>
        <v>0</v>
      </c>
      <c r="O37" s="126">
        <f t="shared" si="2"/>
        <v>12.536999999999997</v>
      </c>
      <c r="P37" s="126">
        <f t="shared" si="2"/>
        <v>87540.883000000002</v>
      </c>
      <c r="Q37" s="126">
        <f t="shared" si="2"/>
        <v>0</v>
      </c>
      <c r="R37" s="29"/>
    </row>
    <row r="38" spans="2:18" ht="21">
      <c r="B38" s="230" t="s">
        <v>913</v>
      </c>
      <c r="C38" s="372"/>
      <c r="D38" s="372">
        <v>76.099999999999994</v>
      </c>
      <c r="E38" s="372"/>
      <c r="F38" s="372"/>
      <c r="G38" s="372">
        <v>76.099999999999994</v>
      </c>
      <c r="H38" s="372"/>
      <c r="I38" s="372"/>
      <c r="J38" s="372">
        <v>76.099999999999994</v>
      </c>
      <c r="K38" s="372"/>
      <c r="L38" s="372"/>
      <c r="M38" s="372"/>
      <c r="N38" s="372"/>
      <c r="O38" s="372"/>
      <c r="P38" s="372"/>
      <c r="Q38" s="372"/>
      <c r="R38" s="29"/>
    </row>
    <row r="39" spans="2:18" ht="21">
      <c r="B39" s="230" t="s">
        <v>914</v>
      </c>
      <c r="C39" s="372"/>
      <c r="D39" s="372">
        <v>4693.6000000000004</v>
      </c>
      <c r="E39" s="372"/>
      <c r="F39" s="372"/>
      <c r="G39" s="372">
        <v>4737.6000000000004</v>
      </c>
      <c r="H39" s="372"/>
      <c r="I39" s="372"/>
      <c r="J39" s="372">
        <v>6111.15</v>
      </c>
      <c r="K39" s="372"/>
      <c r="L39" s="372"/>
      <c r="M39" s="372">
        <v>6161.15</v>
      </c>
      <c r="N39" s="372"/>
      <c r="O39" s="372">
        <v>0</v>
      </c>
      <c r="P39" s="372">
        <v>6187.5949999999993</v>
      </c>
      <c r="Q39" s="372"/>
      <c r="R39" s="29"/>
    </row>
    <row r="40" spans="2:18" ht="21">
      <c r="B40" s="230" t="s">
        <v>915</v>
      </c>
      <c r="C40" s="372"/>
      <c r="D40" s="372">
        <v>6932.8</v>
      </c>
      <c r="E40" s="372"/>
      <c r="F40" s="372"/>
      <c r="G40" s="372">
        <v>6933.5</v>
      </c>
      <c r="H40" s="372"/>
      <c r="I40" s="372"/>
      <c r="J40" s="372">
        <v>7764.3</v>
      </c>
      <c r="K40" s="372"/>
      <c r="L40" s="372"/>
      <c r="M40" s="372">
        <v>7764.3</v>
      </c>
      <c r="N40" s="372"/>
      <c r="O40" s="372">
        <v>0</v>
      </c>
      <c r="P40" s="372">
        <v>7764.3</v>
      </c>
      <c r="Q40" s="372"/>
      <c r="R40" s="29"/>
    </row>
    <row r="41" spans="2:18" ht="21">
      <c r="B41" s="230" t="s">
        <v>916</v>
      </c>
      <c r="C41" s="372"/>
      <c r="D41" s="372">
        <v>32624.2</v>
      </c>
      <c r="E41" s="372"/>
      <c r="F41" s="372"/>
      <c r="G41" s="372">
        <v>32410.400000000001</v>
      </c>
      <c r="H41" s="372"/>
      <c r="I41" s="372"/>
      <c r="J41" s="372">
        <v>32410</v>
      </c>
      <c r="K41" s="372"/>
      <c r="L41" s="372"/>
      <c r="M41" s="372">
        <v>32418.799999999999</v>
      </c>
      <c r="N41" s="372"/>
      <c r="O41" s="372">
        <v>2.9430000000000001</v>
      </c>
      <c r="P41" s="372">
        <v>32421.73</v>
      </c>
      <c r="Q41" s="372"/>
      <c r="R41" s="29"/>
    </row>
    <row r="42" spans="2:18" ht="21">
      <c r="B42" s="230" t="s">
        <v>917</v>
      </c>
      <c r="C42" s="372"/>
      <c r="D42" s="372">
        <v>41033.1</v>
      </c>
      <c r="E42" s="372"/>
      <c r="F42" s="372"/>
      <c r="G42" s="372">
        <v>41137.599999999999</v>
      </c>
      <c r="H42" s="372"/>
      <c r="I42" s="372"/>
      <c r="J42" s="372">
        <v>41138</v>
      </c>
      <c r="K42" s="372"/>
      <c r="L42" s="372"/>
      <c r="M42" s="372">
        <v>41142.468999999997</v>
      </c>
      <c r="N42" s="372"/>
      <c r="O42" s="372">
        <v>9.5939999999999976</v>
      </c>
      <c r="P42" s="372">
        <v>41167.257999999994</v>
      </c>
      <c r="Q42" s="372"/>
      <c r="R42" s="29"/>
    </row>
    <row r="43" spans="2:18">
      <c r="B43" s="185" t="s">
        <v>918</v>
      </c>
      <c r="C43" s="126">
        <f>SUM(C44:C48)</f>
        <v>0</v>
      </c>
      <c r="D43" s="126">
        <f t="shared" ref="D43:Q43" si="3">SUM(D44:D48)</f>
        <v>1593.1</v>
      </c>
      <c r="E43" s="126">
        <f t="shared" si="3"/>
        <v>0</v>
      </c>
      <c r="F43" s="126">
        <f t="shared" si="3"/>
        <v>0</v>
      </c>
      <c r="G43" s="126">
        <f t="shared" si="3"/>
        <v>1607.3</v>
      </c>
      <c r="H43" s="126">
        <f t="shared" si="3"/>
        <v>0</v>
      </c>
      <c r="I43" s="126">
        <f t="shared" si="3"/>
        <v>0</v>
      </c>
      <c r="J43" s="126">
        <f t="shared" si="3"/>
        <v>1614.4</v>
      </c>
      <c r="K43" s="126">
        <f t="shared" si="3"/>
        <v>0</v>
      </c>
      <c r="L43" s="126">
        <f t="shared" si="3"/>
        <v>0</v>
      </c>
      <c r="M43" s="126">
        <f t="shared" si="3"/>
        <v>1672.3</v>
      </c>
      <c r="N43" s="126">
        <f t="shared" si="3"/>
        <v>0</v>
      </c>
      <c r="O43" s="126">
        <f t="shared" si="3"/>
        <v>13.05</v>
      </c>
      <c r="P43" s="126">
        <f t="shared" si="3"/>
        <v>1672.3000000000002</v>
      </c>
      <c r="Q43" s="126">
        <f t="shared" si="3"/>
        <v>0</v>
      </c>
      <c r="R43" s="29"/>
    </row>
    <row r="44" spans="2:18" ht="21">
      <c r="B44" s="230" t="s">
        <v>919</v>
      </c>
      <c r="C44" s="372"/>
      <c r="D44" s="372"/>
      <c r="E44" s="372"/>
      <c r="F44" s="372"/>
      <c r="G44" s="372"/>
      <c r="H44" s="372"/>
      <c r="I44" s="372"/>
      <c r="J44" s="372"/>
      <c r="K44" s="372"/>
      <c r="L44" s="372"/>
      <c r="M44" s="372"/>
      <c r="N44" s="372"/>
      <c r="O44" s="372"/>
      <c r="P44" s="372"/>
      <c r="Q44" s="372"/>
      <c r="R44" s="29"/>
    </row>
    <row r="45" spans="2:18" ht="21">
      <c r="B45" s="230" t="s">
        <v>920</v>
      </c>
      <c r="C45" s="372"/>
      <c r="D45" s="372"/>
      <c r="E45" s="372"/>
      <c r="F45" s="372"/>
      <c r="G45" s="372"/>
      <c r="H45" s="372"/>
      <c r="I45" s="372"/>
      <c r="J45" s="372"/>
      <c r="K45" s="372"/>
      <c r="L45" s="372"/>
      <c r="M45" s="372">
        <v>0</v>
      </c>
      <c r="N45" s="372"/>
      <c r="O45" s="372">
        <v>0</v>
      </c>
      <c r="P45" s="372">
        <v>0</v>
      </c>
      <c r="Q45" s="372"/>
      <c r="R45" s="29"/>
    </row>
    <row r="46" spans="2:18" ht="21">
      <c r="B46" s="230" t="s">
        <v>921</v>
      </c>
      <c r="C46" s="372"/>
      <c r="D46" s="372"/>
      <c r="E46" s="372"/>
      <c r="F46" s="372"/>
      <c r="G46" s="372"/>
      <c r="H46" s="372"/>
      <c r="I46" s="372"/>
      <c r="J46" s="372"/>
      <c r="K46" s="372"/>
      <c r="L46" s="372"/>
      <c r="M46" s="372">
        <v>0</v>
      </c>
      <c r="N46" s="372"/>
      <c r="O46" s="372">
        <v>0</v>
      </c>
      <c r="P46" s="372">
        <v>0</v>
      </c>
      <c r="Q46" s="372"/>
      <c r="R46" s="29"/>
    </row>
    <row r="47" spans="2:18" ht="21">
      <c r="B47" s="230" t="s">
        <v>922</v>
      </c>
      <c r="C47" s="372"/>
      <c r="D47" s="372">
        <v>1128.8</v>
      </c>
      <c r="E47" s="372"/>
      <c r="F47" s="372"/>
      <c r="G47" s="372">
        <v>1136</v>
      </c>
      <c r="H47" s="372"/>
      <c r="I47" s="372"/>
      <c r="J47" s="372">
        <v>1143.4000000000001</v>
      </c>
      <c r="K47" s="372"/>
      <c r="L47" s="372"/>
      <c r="M47" s="372">
        <v>1201.3</v>
      </c>
      <c r="N47" s="372"/>
      <c r="O47" s="372">
        <v>13.05</v>
      </c>
      <c r="P47" s="372">
        <v>1201.3000000000002</v>
      </c>
      <c r="Q47" s="372"/>
      <c r="R47" s="29"/>
    </row>
    <row r="48" spans="2:18" ht="21">
      <c r="B48" s="230" t="s">
        <v>923</v>
      </c>
      <c r="C48" s="372"/>
      <c r="D48" s="372">
        <v>464.3</v>
      </c>
      <c r="E48" s="372"/>
      <c r="F48" s="372"/>
      <c r="G48" s="372">
        <v>471.3</v>
      </c>
      <c r="H48" s="372"/>
      <c r="I48" s="372"/>
      <c r="J48" s="372">
        <v>471</v>
      </c>
      <c r="K48" s="372"/>
      <c r="L48" s="372"/>
      <c r="M48" s="372">
        <v>471</v>
      </c>
      <c r="N48" s="372"/>
      <c r="O48" s="372">
        <v>0</v>
      </c>
      <c r="P48" s="372">
        <v>471</v>
      </c>
      <c r="Q48" s="372"/>
      <c r="R48" s="29"/>
    </row>
    <row r="49" spans="2:31" ht="21">
      <c r="B49" s="231"/>
      <c r="C49" s="127"/>
      <c r="D49" s="128"/>
      <c r="E49" s="127"/>
      <c r="F49" s="127"/>
      <c r="G49" s="128"/>
      <c r="H49" s="127"/>
      <c r="I49" s="127"/>
      <c r="J49" s="128"/>
      <c r="K49" s="127"/>
      <c r="L49" s="127"/>
      <c r="M49" s="127"/>
      <c r="N49" s="127"/>
      <c r="O49" s="127"/>
    </row>
    <row r="50" spans="2:31">
      <c r="B50" s="1324" t="s">
        <v>937</v>
      </c>
      <c r="C50" s="1325"/>
      <c r="D50" s="1325"/>
      <c r="E50" s="1325"/>
      <c r="F50" s="1325"/>
      <c r="G50" s="1326"/>
      <c r="H50" s="129"/>
      <c r="I50" s="129"/>
    </row>
    <row r="51" spans="2:31" s="233" customFormat="1">
      <c r="B51" s="131"/>
      <c r="C51" s="232" t="s">
        <v>903</v>
      </c>
      <c r="D51" s="232" t="s">
        <v>938</v>
      </c>
      <c r="E51" s="232" t="s">
        <v>924</v>
      </c>
      <c r="F51" s="232" t="s">
        <v>1033</v>
      </c>
      <c r="G51" s="238" t="s">
        <v>1175</v>
      </c>
      <c r="H51" s="29"/>
      <c r="I51" s="29"/>
    </row>
    <row r="52" spans="2:31">
      <c r="B52" s="131" t="s">
        <v>939</v>
      </c>
      <c r="C52" s="323">
        <v>2897533</v>
      </c>
      <c r="D52" s="323">
        <v>2415006</v>
      </c>
      <c r="E52" s="323">
        <v>1271275</v>
      </c>
      <c r="F52" s="323">
        <v>4104817.5275736428</v>
      </c>
      <c r="G52" s="325"/>
      <c r="H52" s="29"/>
      <c r="I52" s="29"/>
    </row>
    <row r="53" spans="2:31">
      <c r="B53" s="131" t="s">
        <v>896</v>
      </c>
      <c r="C53" s="323">
        <v>2504907</v>
      </c>
      <c r="D53" s="323">
        <v>1665041</v>
      </c>
      <c r="E53" s="323">
        <v>731275</v>
      </c>
      <c r="F53" s="323">
        <v>2869482.0325736427</v>
      </c>
      <c r="G53" s="325">
        <f>Консолидация!I84</f>
        <v>3020614.0741363722</v>
      </c>
      <c r="H53" s="29"/>
      <c r="I53" s="29"/>
    </row>
    <row r="54" spans="2:31" ht="40.5">
      <c r="B54" s="131" t="s">
        <v>711</v>
      </c>
      <c r="C54" s="323">
        <v>342000</v>
      </c>
      <c r="D54" s="323">
        <v>749965</v>
      </c>
      <c r="E54" s="323">
        <v>540000</v>
      </c>
      <c r="F54" s="323">
        <v>1235335.4950000001</v>
      </c>
      <c r="G54" s="325">
        <f>Консолидация!I85</f>
        <v>5402832.9158928301</v>
      </c>
      <c r="H54" s="29"/>
      <c r="I54" s="29"/>
    </row>
    <row r="55" spans="2:31">
      <c r="B55" s="131" t="s">
        <v>940</v>
      </c>
      <c r="C55" s="323">
        <v>1499000</v>
      </c>
      <c r="D55" s="323">
        <v>1346101</v>
      </c>
      <c r="E55" s="323">
        <v>1595779</v>
      </c>
      <c r="F55" s="323">
        <v>1314532.17</v>
      </c>
      <c r="G55" s="325">
        <f>Консолидация!I88</f>
        <v>2473576.1826719199</v>
      </c>
      <c r="H55" s="29"/>
      <c r="I55" s="29"/>
    </row>
    <row r="56" spans="2:31">
      <c r="B56" s="131" t="s">
        <v>941</v>
      </c>
      <c r="C56" s="323">
        <v>57000</v>
      </c>
      <c r="D56" s="323">
        <v>20684</v>
      </c>
      <c r="E56" s="323">
        <v>0</v>
      </c>
      <c r="F56" s="323">
        <v>17988.392</v>
      </c>
      <c r="G56" s="325">
        <f>Консолидация!I95</f>
        <v>0</v>
      </c>
      <c r="H56" s="29"/>
      <c r="I56" s="29"/>
    </row>
    <row r="57" spans="2:31">
      <c r="B57" s="185" t="s">
        <v>782</v>
      </c>
      <c r="C57" s="185"/>
      <c r="D57" s="185"/>
      <c r="E57" s="185"/>
      <c r="F57" s="185"/>
      <c r="G57" s="325">
        <f>Консолидация!I102</f>
        <v>0</v>
      </c>
    </row>
    <row r="58" spans="2:31">
      <c r="AC58" s="29"/>
      <c r="AD58" s="29"/>
      <c r="AE58" s="29"/>
    </row>
    <row r="59" spans="2:31">
      <c r="B59" s="1337" t="s">
        <v>942</v>
      </c>
      <c r="C59" s="1327" t="s">
        <v>903</v>
      </c>
      <c r="D59" s="1328"/>
      <c r="E59" s="1327" t="s">
        <v>938</v>
      </c>
      <c r="F59" s="1328"/>
      <c r="G59" s="1327" t="s">
        <v>924</v>
      </c>
      <c r="H59" s="1328"/>
      <c r="I59" s="1327" t="s">
        <v>1033</v>
      </c>
      <c r="J59" s="1328"/>
      <c r="K59" s="1327" t="s">
        <v>1175</v>
      </c>
      <c r="L59" s="1328"/>
      <c r="M59" s="29"/>
      <c r="N59" s="29"/>
      <c r="O59" s="29"/>
      <c r="AC59" s="29"/>
      <c r="AD59" s="29"/>
      <c r="AE59" s="29"/>
    </row>
    <row r="60" spans="2:31">
      <c r="B60" s="1338"/>
      <c r="C60" s="234" t="s">
        <v>904</v>
      </c>
      <c r="D60" s="185" t="s">
        <v>863</v>
      </c>
      <c r="E60" s="185" t="s">
        <v>904</v>
      </c>
      <c r="F60" s="185" t="s">
        <v>863</v>
      </c>
      <c r="G60" s="185" t="s">
        <v>904</v>
      </c>
      <c r="H60" s="185" t="s">
        <v>863</v>
      </c>
      <c r="I60" s="185" t="s">
        <v>904</v>
      </c>
      <c r="J60" s="185" t="s">
        <v>863</v>
      </c>
      <c r="K60" s="185" t="s">
        <v>904</v>
      </c>
      <c r="L60" s="185" t="s">
        <v>863</v>
      </c>
      <c r="M60" s="29"/>
      <c r="N60" s="29"/>
      <c r="O60" s="29"/>
      <c r="AC60" s="29"/>
      <c r="AD60" s="29"/>
      <c r="AE60" s="29"/>
    </row>
    <row r="61" spans="2:31">
      <c r="B61" s="131" t="s">
        <v>1106</v>
      </c>
      <c r="C61" s="185">
        <v>200.90600000000001</v>
      </c>
      <c r="D61" s="185">
        <v>95.11</v>
      </c>
      <c r="E61" s="185">
        <v>786</v>
      </c>
      <c r="F61" s="185">
        <v>234.8</v>
      </c>
      <c r="G61" s="185">
        <v>131.80000000000001</v>
      </c>
      <c r="H61" s="185">
        <v>30.7</v>
      </c>
      <c r="I61" s="185">
        <v>261.98399999999998</v>
      </c>
      <c r="J61" s="185">
        <v>122.334</v>
      </c>
      <c r="K61" s="326">
        <f>SUM(K62:K63)</f>
        <v>494.15300000000002</v>
      </c>
      <c r="L61" s="326">
        <f>SUM(L62:L63)</f>
        <v>106.41399999999999</v>
      </c>
      <c r="M61" s="29"/>
      <c r="N61" s="29"/>
      <c r="O61" s="29"/>
      <c r="AC61" s="29"/>
      <c r="AD61" s="29"/>
      <c r="AE61" s="29"/>
    </row>
    <row r="62" spans="2:31">
      <c r="B62" s="131" t="s">
        <v>943</v>
      </c>
      <c r="C62" s="185">
        <v>198.636</v>
      </c>
      <c r="D62" s="185">
        <v>55.23</v>
      </c>
      <c r="E62" s="185">
        <v>333.60599999999999</v>
      </c>
      <c r="F62" s="185">
        <v>53.914999999999999</v>
      </c>
      <c r="G62" s="185">
        <v>121.8</v>
      </c>
      <c r="H62" s="185">
        <v>6.7</v>
      </c>
      <c r="I62" s="185">
        <v>90.47399999999999</v>
      </c>
      <c r="J62" s="185">
        <v>70.539000000000001</v>
      </c>
      <c r="K62" s="326">
        <f>Консолидация!AR110</f>
        <v>92.153000000000006</v>
      </c>
      <c r="L62" s="326">
        <f>Консолидация!AS110</f>
        <v>29.969000000000001</v>
      </c>
      <c r="M62" s="29"/>
      <c r="N62" s="29"/>
      <c r="O62" s="29"/>
      <c r="AC62" s="29"/>
      <c r="AD62" s="29"/>
      <c r="AE62" s="29"/>
    </row>
    <row r="63" spans="2:31" ht="40.5">
      <c r="B63" s="131" t="s">
        <v>711</v>
      </c>
      <c r="C63" s="185">
        <v>2.27</v>
      </c>
      <c r="D63" s="185">
        <v>39.880000000000003</v>
      </c>
      <c r="E63" s="185">
        <v>160</v>
      </c>
      <c r="F63" s="185">
        <v>21.73</v>
      </c>
      <c r="G63" s="185">
        <v>10</v>
      </c>
      <c r="H63" s="185">
        <v>24</v>
      </c>
      <c r="I63" s="185">
        <v>171.51</v>
      </c>
      <c r="J63" s="185">
        <v>51.795000000000002</v>
      </c>
      <c r="K63" s="326">
        <f>Консолидация!AR111</f>
        <v>402</v>
      </c>
      <c r="L63" s="326">
        <f>Консолидация!AS111</f>
        <v>76.444999999999993</v>
      </c>
      <c r="M63" s="29"/>
      <c r="N63" s="29"/>
      <c r="O63" s="29"/>
      <c r="AC63" s="29"/>
      <c r="AD63" s="29"/>
      <c r="AE63" s="29"/>
    </row>
    <row r="64" spans="2:31">
      <c r="B64" s="131" t="s">
        <v>940</v>
      </c>
      <c r="C64" s="185">
        <v>170.3</v>
      </c>
      <c r="D64" s="185">
        <v>5.3</v>
      </c>
      <c r="E64" s="185">
        <v>427</v>
      </c>
      <c r="F64" s="185">
        <v>0</v>
      </c>
      <c r="G64" s="185">
        <v>139</v>
      </c>
      <c r="H64" s="185">
        <v>0</v>
      </c>
      <c r="I64" s="185">
        <v>55</v>
      </c>
      <c r="J64" s="185">
        <v>24</v>
      </c>
      <c r="K64" s="326">
        <f>Консолидация!J89</f>
        <v>397</v>
      </c>
      <c r="L64" s="326">
        <f>Консолидация!K89</f>
        <v>54</v>
      </c>
      <c r="M64" s="29"/>
      <c r="N64" s="29"/>
      <c r="O64" s="29"/>
      <c r="AC64" s="29"/>
      <c r="AD64" s="29"/>
      <c r="AE64" s="29"/>
    </row>
    <row r="65" spans="2:31">
      <c r="B65" s="185" t="s">
        <v>782</v>
      </c>
      <c r="C65" s="185"/>
      <c r="D65" s="185"/>
      <c r="E65" s="185"/>
      <c r="F65" s="185"/>
      <c r="G65" s="185"/>
      <c r="H65" s="185"/>
      <c r="I65" s="185"/>
      <c r="J65" s="185"/>
      <c r="K65" s="185"/>
      <c r="L65" s="185"/>
      <c r="M65" s="29"/>
      <c r="N65" s="29"/>
      <c r="O65" s="29"/>
      <c r="AC65" s="29"/>
      <c r="AD65" s="29"/>
      <c r="AE65" s="29"/>
    </row>
    <row r="66" spans="2:31">
      <c r="AC66" s="29"/>
      <c r="AD66" s="29"/>
      <c r="AE66" s="29"/>
    </row>
    <row r="67" spans="2:31">
      <c r="B67" s="129" t="s">
        <v>944</v>
      </c>
      <c r="C67" s="130"/>
      <c r="D67" s="130"/>
      <c r="E67" s="130"/>
      <c r="AC67" s="29"/>
      <c r="AD67" s="29"/>
      <c r="AE67" s="29"/>
    </row>
    <row r="68" spans="2:31">
      <c r="B68" s="185"/>
      <c r="C68" s="185" t="s">
        <v>903</v>
      </c>
      <c r="D68" s="185" t="s">
        <v>938</v>
      </c>
      <c r="E68" s="185" t="s">
        <v>924</v>
      </c>
      <c r="F68" s="185" t="s">
        <v>1033</v>
      </c>
      <c r="G68" s="185" t="s">
        <v>1175</v>
      </c>
      <c r="H68" s="29"/>
      <c r="I68" s="29"/>
      <c r="AC68" s="29"/>
      <c r="AD68" s="29"/>
      <c r="AE68" s="29"/>
    </row>
    <row r="69" spans="2:31">
      <c r="B69" s="131" t="s">
        <v>945</v>
      </c>
      <c r="C69" s="185">
        <v>0.33700000000000002</v>
      </c>
      <c r="D69" s="185">
        <v>0.13</v>
      </c>
      <c r="E69" s="185"/>
      <c r="F69" s="185"/>
      <c r="G69" s="326"/>
      <c r="H69" s="29"/>
      <c r="I69" s="29"/>
      <c r="AC69" s="29"/>
      <c r="AD69" s="29"/>
      <c r="AE69" s="29"/>
    </row>
    <row r="70" spans="2:31">
      <c r="B70" s="131" t="s">
        <v>946</v>
      </c>
      <c r="C70" s="185">
        <v>13414224</v>
      </c>
      <c r="D70" s="185">
        <v>12690695</v>
      </c>
      <c r="E70" s="185">
        <v>450082</v>
      </c>
      <c r="F70" s="185">
        <v>1302868.9353652541</v>
      </c>
      <c r="G70" s="326">
        <f>Объекты!CE6</f>
        <v>11076668.380000001</v>
      </c>
      <c r="H70" s="29"/>
      <c r="I70" s="29"/>
      <c r="AC70" s="29"/>
      <c r="AD70" s="29"/>
      <c r="AE70" s="29"/>
    </row>
    <row r="71" spans="2:31">
      <c r="B71" s="131" t="s">
        <v>947</v>
      </c>
      <c r="C71" s="185">
        <v>0</v>
      </c>
      <c r="D71" s="185">
        <v>0</v>
      </c>
      <c r="E71" s="185">
        <v>0</v>
      </c>
      <c r="F71" s="185">
        <v>23</v>
      </c>
      <c r="G71" s="185">
        <v>14</v>
      </c>
      <c r="H71" s="29"/>
      <c r="I71" s="29"/>
      <c r="AC71" s="29"/>
      <c r="AD71" s="29"/>
      <c r="AE71" s="29"/>
    </row>
    <row r="72" spans="2:31">
      <c r="B72" s="131" t="s">
        <v>948</v>
      </c>
      <c r="C72" s="185">
        <v>15</v>
      </c>
      <c r="D72" s="185">
        <v>22</v>
      </c>
      <c r="E72" s="185">
        <v>19</v>
      </c>
      <c r="F72" s="185">
        <v>8</v>
      </c>
      <c r="G72" s="185">
        <v>12</v>
      </c>
      <c r="H72" s="29"/>
      <c r="I72" s="29"/>
      <c r="AC72" s="29"/>
      <c r="AD72" s="29"/>
      <c r="AE72" s="29"/>
    </row>
    <row r="73" spans="2:31">
      <c r="H73" s="29"/>
      <c r="I73" s="29"/>
      <c r="AC73" s="29"/>
      <c r="AD73" s="29"/>
      <c r="AE73" s="29"/>
    </row>
    <row r="74" spans="2:31" ht="40.5">
      <c r="B74" s="132" t="s">
        <v>949</v>
      </c>
      <c r="C74" s="185">
        <v>36314602.410999998</v>
      </c>
      <c r="D74" s="185">
        <v>45404368</v>
      </c>
      <c r="E74" s="185">
        <v>47233401</v>
      </c>
      <c r="F74" s="185">
        <v>51289548.896613643</v>
      </c>
      <c r="G74" s="185">
        <v>59712995.886642843</v>
      </c>
      <c r="H74" s="29"/>
      <c r="I74" s="29"/>
      <c r="AC74" s="29"/>
      <c r="AD74" s="29"/>
      <c r="AE74" s="29"/>
    </row>
    <row r="75" spans="2:31" ht="40.5">
      <c r="B75" s="132" t="s">
        <v>950</v>
      </c>
      <c r="C75" s="185">
        <v>8603443</v>
      </c>
      <c r="D75" s="185">
        <v>12679163</v>
      </c>
      <c r="E75" s="185">
        <v>13749216</v>
      </c>
      <c r="F75" s="185">
        <v>16591964.217915187</v>
      </c>
      <c r="G75" s="185">
        <v>23381167.584377822</v>
      </c>
      <c r="H75" s="29"/>
      <c r="I75" s="29"/>
      <c r="W75" s="29"/>
      <c r="X75" s="29"/>
      <c r="Y75" s="29"/>
      <c r="Z75" s="29"/>
      <c r="AA75" s="29"/>
      <c r="AB75" s="29"/>
      <c r="AC75" s="29"/>
      <c r="AD75" s="29"/>
      <c r="AE75" s="29"/>
    </row>
    <row r="76" spans="2:31">
      <c r="B76" s="132" t="s">
        <v>951</v>
      </c>
      <c r="C76" s="1055">
        <v>0.76299883004108049</v>
      </c>
      <c r="D76" s="1055">
        <v>0.72075014897245127</v>
      </c>
      <c r="E76" s="1055">
        <v>0.70890904087131057</v>
      </c>
      <c r="F76" s="1055">
        <v>0.67650399399378092</v>
      </c>
      <c r="G76" s="1055">
        <v>0.60833590348111566</v>
      </c>
      <c r="H76" s="29"/>
      <c r="I76" s="29"/>
      <c r="W76" s="29"/>
      <c r="X76" s="29"/>
      <c r="Y76" s="29"/>
      <c r="Z76" s="29"/>
      <c r="AA76" s="29"/>
      <c r="AB76" s="29"/>
      <c r="AC76" s="29"/>
      <c r="AD76" s="29"/>
      <c r="AE76" s="29"/>
    </row>
    <row r="77" spans="2:31">
      <c r="H77" s="29"/>
      <c r="I77" s="29"/>
      <c r="W77" s="29"/>
      <c r="X77" s="29"/>
      <c r="Y77" s="29"/>
      <c r="Z77" s="29"/>
      <c r="AA77" s="29"/>
      <c r="AB77" s="29"/>
      <c r="AC77" s="29"/>
      <c r="AD77" s="29"/>
      <c r="AE77" s="29"/>
    </row>
    <row r="78" spans="2:31">
      <c r="B78" s="185" t="s">
        <v>952</v>
      </c>
      <c r="C78" s="185">
        <v>201</v>
      </c>
      <c r="D78" s="185">
        <v>786</v>
      </c>
      <c r="E78" s="185">
        <v>241.3</v>
      </c>
      <c r="F78" s="185">
        <v>261.98</v>
      </c>
      <c r="G78" s="326">
        <f>Консолидация!J66</f>
        <v>563.173</v>
      </c>
      <c r="H78" s="29"/>
      <c r="I78" s="29"/>
      <c r="W78" s="29"/>
      <c r="X78" s="29"/>
      <c r="Y78" s="29"/>
      <c r="Z78" s="29"/>
      <c r="AA78" s="29"/>
      <c r="AB78" s="29"/>
      <c r="AC78" s="29"/>
      <c r="AD78" s="29"/>
      <c r="AE78" s="29"/>
    </row>
    <row r="79" spans="2:31">
      <c r="B79" s="185" t="s">
        <v>953</v>
      </c>
      <c r="C79" s="185">
        <v>0</v>
      </c>
      <c r="D79" s="185">
        <v>160</v>
      </c>
      <c r="E79" s="185">
        <v>10</v>
      </c>
      <c r="F79" s="185">
        <v>11.51</v>
      </c>
      <c r="G79" s="326">
        <f>Консолидация!J85</f>
        <v>402</v>
      </c>
      <c r="H79" s="29"/>
      <c r="I79" s="29"/>
      <c r="W79" s="29"/>
      <c r="X79" s="29"/>
      <c r="Y79" s="29"/>
      <c r="Z79" s="29"/>
      <c r="AA79" s="29"/>
      <c r="AB79" s="29"/>
      <c r="AC79" s="29"/>
      <c r="AD79" s="29"/>
      <c r="AE79" s="29"/>
    </row>
    <row r="80" spans="2:31">
      <c r="B80" s="185" t="s">
        <v>954</v>
      </c>
      <c r="C80" s="185">
        <v>232</v>
      </c>
      <c r="D80" s="185">
        <v>333.60599999999999</v>
      </c>
      <c r="E80" s="185">
        <v>121.8</v>
      </c>
      <c r="F80" s="185">
        <v>90.47399999999999</v>
      </c>
      <c r="G80" s="326">
        <f>Консолидация!AR110</f>
        <v>92.153000000000006</v>
      </c>
      <c r="H80" s="29"/>
      <c r="I80" s="29"/>
      <c r="W80" s="29"/>
      <c r="X80" s="29"/>
      <c r="Y80" s="29"/>
      <c r="Z80" s="29"/>
      <c r="AA80" s="29"/>
      <c r="AB80" s="29"/>
      <c r="AC80" s="29"/>
      <c r="AD80" s="29"/>
      <c r="AE80" s="29"/>
    </row>
    <row r="81" spans="2:31">
      <c r="B81" s="185" t="s">
        <v>955</v>
      </c>
      <c r="C81" s="185">
        <v>2897532.5259468402</v>
      </c>
      <c r="D81" s="185">
        <v>3450573</v>
      </c>
      <c r="E81" s="185">
        <v>2363903</v>
      </c>
      <c r="F81" s="185">
        <v>9015695.8762348089</v>
      </c>
      <c r="G81" s="326">
        <f>Объекты!DF6/1.18</f>
        <v>8044127.6180046033</v>
      </c>
      <c r="H81" s="29"/>
      <c r="I81" s="29"/>
      <c r="W81" s="29"/>
      <c r="X81" s="29"/>
      <c r="Y81" s="29"/>
      <c r="Z81" s="29"/>
      <c r="AA81" s="29"/>
      <c r="AB81" s="29"/>
      <c r="AC81" s="29"/>
      <c r="AD81" s="29"/>
      <c r="AE81" s="29"/>
    </row>
    <row r="82" spans="2:31">
      <c r="B82" s="185" t="s">
        <v>956</v>
      </c>
      <c r="C82" s="185">
        <v>2290945</v>
      </c>
      <c r="D82" s="185">
        <v>3450573</v>
      </c>
      <c r="E82" s="185">
        <v>2363903</v>
      </c>
      <c r="F82" s="185">
        <v>7830550</v>
      </c>
      <c r="G82" s="326">
        <f>Объекты!CQ6</f>
        <v>9162124.1166088339</v>
      </c>
      <c r="H82" s="29"/>
      <c r="I82" s="29"/>
      <c r="W82" s="29"/>
      <c r="X82" s="29"/>
      <c r="Y82" s="29"/>
      <c r="Z82" s="29"/>
      <c r="AA82" s="29"/>
      <c r="AB82" s="29"/>
      <c r="AC82" s="29"/>
      <c r="AD82" s="29"/>
      <c r="AE82" s="29"/>
    </row>
    <row r="83" spans="2:31">
      <c r="B83" s="185" t="s">
        <v>957</v>
      </c>
      <c r="C83" s="185"/>
      <c r="D83" s="185">
        <v>2415006</v>
      </c>
      <c r="E83" s="185">
        <v>1271275</v>
      </c>
      <c r="F83" s="185">
        <v>4104817.5275736428</v>
      </c>
      <c r="G83" s="326">
        <f>Объекты!EH6</f>
        <v>8423446.9900292028</v>
      </c>
      <c r="H83" s="29"/>
      <c r="I83" s="29"/>
      <c r="W83" s="29"/>
      <c r="X83" s="29"/>
      <c r="Y83" s="29"/>
      <c r="Z83" s="29"/>
      <c r="AA83" s="29"/>
      <c r="AB83" s="29"/>
      <c r="AC83" s="29"/>
      <c r="AD83" s="29"/>
      <c r="AE83" s="29"/>
    </row>
    <row r="84" spans="2:31">
      <c r="B84" s="185" t="s">
        <v>958</v>
      </c>
      <c r="C84" s="185">
        <v>354258</v>
      </c>
      <c r="D84" s="185">
        <v>1068960</v>
      </c>
      <c r="E84" s="185">
        <v>0</v>
      </c>
      <c r="F84" s="185">
        <v>5392767.9847457632</v>
      </c>
      <c r="G84" s="326">
        <f>Консолидация!C14+Консолидация!E14+Консолидация!J14</f>
        <v>7454770.4003775911</v>
      </c>
      <c r="H84" s="29"/>
      <c r="I84" s="29"/>
      <c r="W84" s="29"/>
      <c r="X84" s="29"/>
      <c r="Y84" s="29"/>
      <c r="Z84" s="29"/>
      <c r="AA84" s="29"/>
      <c r="AB84" s="29"/>
      <c r="AC84" s="29"/>
      <c r="AD84" s="29"/>
      <c r="AE84" s="29"/>
    </row>
    <row r="85" spans="2:31">
      <c r="B85" s="185" t="s">
        <v>959</v>
      </c>
      <c r="C85" s="185">
        <v>660008</v>
      </c>
      <c r="D85" s="185">
        <v>1006100</v>
      </c>
      <c r="E85" s="185">
        <v>707193</v>
      </c>
      <c r="F85" s="185">
        <v>1228568</v>
      </c>
      <c r="G85" s="326">
        <f>Консолидация!C14</f>
        <v>1627974.504079096</v>
      </c>
      <c r="H85" s="29"/>
      <c r="I85" s="29"/>
      <c r="W85" s="29"/>
      <c r="X85" s="29"/>
      <c r="Y85" s="29"/>
      <c r="Z85" s="29"/>
      <c r="AA85" s="29"/>
      <c r="AB85" s="29"/>
      <c r="AC85" s="29"/>
      <c r="AD85" s="29"/>
      <c r="AE85" s="29"/>
    </row>
    <row r="86" spans="2:31">
      <c r="W86" s="29"/>
      <c r="X86" s="29"/>
      <c r="Y86" s="29"/>
      <c r="Z86" s="29"/>
      <c r="AA86" s="29"/>
      <c r="AB86" s="29"/>
      <c r="AC86" s="29"/>
      <c r="AD86" s="29"/>
      <c r="AE86" s="29"/>
    </row>
    <row r="87" spans="2:31">
      <c r="W87" s="29"/>
      <c r="X87" s="29"/>
      <c r="Y87" s="29"/>
      <c r="Z87" s="29"/>
      <c r="AA87" s="29"/>
      <c r="AB87" s="29"/>
      <c r="AC87" s="29"/>
      <c r="AD87" s="29"/>
      <c r="AE87" s="29"/>
    </row>
    <row r="88" spans="2:31">
      <c r="B88" s="1331" t="s">
        <v>960</v>
      </c>
      <c r="C88" s="1332"/>
      <c r="D88" s="1332"/>
      <c r="E88" s="1332"/>
      <c r="F88" s="1332"/>
      <c r="G88" s="1332"/>
      <c r="H88" s="1332"/>
      <c r="I88" s="1332"/>
      <c r="J88" s="1332"/>
      <c r="K88" s="1332"/>
      <c r="L88" s="1333"/>
      <c r="W88" s="29"/>
      <c r="X88" s="29"/>
      <c r="Y88" s="29"/>
      <c r="Z88" s="29"/>
      <c r="AA88" s="29"/>
      <c r="AB88" s="29"/>
      <c r="AC88" s="29"/>
      <c r="AD88" s="29"/>
      <c r="AE88" s="29"/>
    </row>
    <row r="89" spans="2:31">
      <c r="B89" s="235" t="s">
        <v>961</v>
      </c>
      <c r="C89" s="1327" t="s">
        <v>903</v>
      </c>
      <c r="D89" s="1328"/>
      <c r="E89" s="1327" t="s">
        <v>938</v>
      </c>
      <c r="F89" s="1328"/>
      <c r="G89" s="1327" t="s">
        <v>924</v>
      </c>
      <c r="H89" s="1328"/>
      <c r="I89" s="1327" t="s">
        <v>1033</v>
      </c>
      <c r="J89" s="1328"/>
      <c r="K89" s="1327" t="s">
        <v>1175</v>
      </c>
      <c r="L89" s="1328"/>
      <c r="W89" s="29"/>
      <c r="X89" s="29"/>
      <c r="Y89" s="29"/>
      <c r="Z89" s="29"/>
      <c r="AA89" s="29"/>
      <c r="AB89" s="29"/>
      <c r="AC89" s="29"/>
      <c r="AD89" s="29"/>
      <c r="AE89" s="29"/>
    </row>
    <row r="90" spans="2:31">
      <c r="B90" s="235"/>
      <c r="C90" s="185" t="s">
        <v>962</v>
      </c>
      <c r="D90" s="185" t="s">
        <v>963</v>
      </c>
      <c r="E90" s="185" t="s">
        <v>962</v>
      </c>
      <c r="F90" s="185" t="s">
        <v>963</v>
      </c>
      <c r="G90" s="185" t="s">
        <v>962</v>
      </c>
      <c r="H90" s="185" t="s">
        <v>963</v>
      </c>
      <c r="I90" s="185" t="s">
        <v>962</v>
      </c>
      <c r="J90" s="185" t="s">
        <v>963</v>
      </c>
      <c r="K90" s="185" t="s">
        <v>962</v>
      </c>
      <c r="L90" s="185" t="s">
        <v>963</v>
      </c>
      <c r="W90" s="29"/>
      <c r="X90" s="29"/>
      <c r="Y90" s="29"/>
      <c r="Z90" s="29"/>
      <c r="AA90" s="29"/>
      <c r="AB90" s="29"/>
      <c r="AC90" s="29"/>
      <c r="AD90" s="29"/>
      <c r="AE90" s="29"/>
    </row>
    <row r="91" spans="2:31">
      <c r="B91" s="236" t="s">
        <v>964</v>
      </c>
      <c r="C91" s="236"/>
      <c r="D91" s="236"/>
      <c r="E91" s="236"/>
      <c r="F91" s="236"/>
      <c r="G91" s="236"/>
      <c r="H91" s="236"/>
      <c r="I91" s="236"/>
      <c r="J91" s="236"/>
      <c r="K91" s="236"/>
      <c r="L91" s="236"/>
      <c r="W91" s="29"/>
      <c r="X91" s="29"/>
      <c r="Y91" s="29"/>
      <c r="Z91" s="29"/>
      <c r="AA91" s="29"/>
      <c r="AB91" s="29"/>
      <c r="AC91" s="29"/>
      <c r="AD91" s="29"/>
      <c r="AE91" s="29"/>
    </row>
    <row r="92" spans="2:31">
      <c r="B92" s="185" t="s">
        <v>965</v>
      </c>
      <c r="C92" s="185"/>
      <c r="D92" s="185"/>
      <c r="E92" s="185"/>
      <c r="F92" s="185"/>
      <c r="G92" s="185"/>
      <c r="H92" s="185"/>
      <c r="I92" s="185"/>
      <c r="J92" s="185"/>
      <c r="K92" s="185"/>
      <c r="L92" s="185"/>
      <c r="W92" s="29"/>
      <c r="X92" s="29"/>
      <c r="Y92" s="29"/>
      <c r="Z92" s="29"/>
      <c r="AA92" s="29"/>
      <c r="AB92" s="29"/>
      <c r="AC92" s="29"/>
      <c r="AD92" s="29"/>
      <c r="AE92" s="29"/>
    </row>
    <row r="93" spans="2:31">
      <c r="B93" s="185" t="s">
        <v>965</v>
      </c>
      <c r="C93" s="185"/>
      <c r="D93" s="185"/>
      <c r="E93" s="185"/>
      <c r="F93" s="185"/>
      <c r="G93" s="185"/>
      <c r="H93" s="185"/>
      <c r="I93" s="185"/>
      <c r="J93" s="185"/>
      <c r="K93" s="185"/>
      <c r="L93" s="185"/>
      <c r="W93" s="29"/>
      <c r="X93" s="29"/>
      <c r="Y93" s="29"/>
      <c r="Z93" s="29"/>
      <c r="AA93" s="29"/>
      <c r="AB93" s="29"/>
      <c r="AC93" s="29"/>
      <c r="AD93" s="29"/>
      <c r="AE93" s="29"/>
    </row>
    <row r="94" spans="2:31">
      <c r="B94" s="185" t="s">
        <v>965</v>
      </c>
      <c r="C94" s="185"/>
      <c r="D94" s="185"/>
      <c r="E94" s="185"/>
      <c r="F94" s="185"/>
      <c r="G94" s="185"/>
      <c r="H94" s="185"/>
      <c r="I94" s="185"/>
      <c r="J94" s="185"/>
      <c r="K94" s="185"/>
      <c r="L94" s="185"/>
      <c r="W94" s="29"/>
      <c r="X94" s="29"/>
      <c r="Y94" s="29"/>
      <c r="Z94" s="29"/>
      <c r="AA94" s="29"/>
      <c r="AB94" s="29"/>
      <c r="AC94" s="29"/>
      <c r="AD94" s="29"/>
      <c r="AE94" s="29"/>
    </row>
    <row r="95" spans="2:31">
      <c r="B95" s="236" t="s">
        <v>966</v>
      </c>
      <c r="C95" s="236"/>
      <c r="D95" s="236"/>
      <c r="E95" s="236"/>
      <c r="F95" s="236"/>
      <c r="G95" s="236"/>
      <c r="H95" s="236"/>
      <c r="I95" s="236"/>
      <c r="J95" s="236"/>
      <c r="K95" s="236"/>
      <c r="L95" s="236"/>
      <c r="W95" s="29"/>
      <c r="X95" s="29"/>
      <c r="Y95" s="29"/>
      <c r="Z95" s="29"/>
      <c r="AA95" s="29"/>
      <c r="AB95" s="29"/>
      <c r="AC95" s="29"/>
      <c r="AD95" s="29"/>
      <c r="AE95" s="29"/>
    </row>
    <row r="96" spans="2:31">
      <c r="B96" s="185" t="s">
        <v>965</v>
      </c>
      <c r="C96" s="185"/>
      <c r="D96" s="185"/>
      <c r="E96" s="185"/>
      <c r="F96" s="185"/>
      <c r="G96" s="185"/>
      <c r="H96" s="185"/>
      <c r="I96" s="185"/>
      <c r="J96" s="185"/>
      <c r="K96" s="185"/>
      <c r="L96" s="185"/>
      <c r="W96" s="29"/>
      <c r="X96" s="29"/>
      <c r="Y96" s="29"/>
      <c r="Z96" s="29"/>
      <c r="AA96" s="29"/>
      <c r="AB96" s="29"/>
      <c r="AC96" s="29"/>
      <c r="AD96" s="29"/>
      <c r="AE96" s="29"/>
    </row>
    <row r="97" spans="1:31">
      <c r="B97" s="185" t="s">
        <v>965</v>
      </c>
      <c r="C97" s="185"/>
      <c r="D97" s="185"/>
      <c r="E97" s="185"/>
      <c r="F97" s="185"/>
      <c r="G97" s="185"/>
      <c r="H97" s="185"/>
      <c r="I97" s="185"/>
      <c r="J97" s="185"/>
      <c r="K97" s="185"/>
      <c r="L97" s="185"/>
      <c r="W97" s="29"/>
      <c r="X97" s="29"/>
      <c r="Y97" s="29"/>
      <c r="Z97" s="29"/>
      <c r="AA97" s="29"/>
      <c r="AB97" s="29"/>
      <c r="AC97" s="29"/>
      <c r="AD97" s="29"/>
      <c r="AE97" s="29"/>
    </row>
    <row r="98" spans="1:31">
      <c r="B98" s="185" t="s">
        <v>965</v>
      </c>
      <c r="C98" s="185"/>
      <c r="D98" s="185"/>
      <c r="E98" s="185"/>
      <c r="F98" s="185"/>
      <c r="G98" s="185"/>
      <c r="H98" s="185"/>
      <c r="I98" s="185"/>
      <c r="J98" s="185"/>
      <c r="K98" s="185"/>
      <c r="L98" s="185"/>
      <c r="W98" s="29"/>
      <c r="X98" s="29"/>
      <c r="Y98" s="29"/>
      <c r="Z98" s="29"/>
      <c r="AA98" s="29"/>
      <c r="AB98" s="29"/>
      <c r="AC98" s="29"/>
      <c r="AD98" s="29"/>
      <c r="AE98" s="29"/>
    </row>
    <row r="99" spans="1:31">
      <c r="B99" s="236" t="s">
        <v>967</v>
      </c>
      <c r="C99" s="236"/>
      <c r="D99" s="236"/>
      <c r="E99" s="236"/>
      <c r="F99" s="236"/>
      <c r="G99" s="236"/>
      <c r="H99" s="236"/>
      <c r="I99" s="236"/>
      <c r="J99" s="236"/>
      <c r="K99" s="236"/>
      <c r="L99" s="236"/>
      <c r="W99" s="29"/>
      <c r="X99" s="29"/>
      <c r="Y99" s="29"/>
      <c r="Z99" s="29"/>
      <c r="AA99" s="29"/>
      <c r="AB99" s="29"/>
      <c r="AC99" s="29"/>
      <c r="AD99" s="29"/>
      <c r="AE99" s="29"/>
    </row>
    <row r="100" spans="1:31">
      <c r="B100" s="185" t="s">
        <v>965</v>
      </c>
      <c r="C100" s="185"/>
      <c r="D100" s="185"/>
      <c r="E100" s="185"/>
      <c r="F100" s="185"/>
      <c r="G100" s="185"/>
      <c r="H100" s="185"/>
      <c r="I100" s="185"/>
      <c r="J100" s="185"/>
      <c r="K100" s="185"/>
      <c r="L100" s="185"/>
      <c r="W100" s="29"/>
      <c r="X100" s="29"/>
      <c r="Y100" s="29"/>
      <c r="Z100" s="29"/>
      <c r="AA100" s="29"/>
      <c r="AB100" s="29"/>
      <c r="AC100" s="29"/>
      <c r="AD100" s="29"/>
      <c r="AE100" s="29"/>
    </row>
    <row r="101" spans="1:31">
      <c r="B101" s="185" t="s">
        <v>965</v>
      </c>
      <c r="C101" s="185"/>
      <c r="D101" s="185"/>
      <c r="E101" s="185"/>
      <c r="F101" s="185"/>
      <c r="G101" s="185"/>
      <c r="H101" s="185"/>
      <c r="I101" s="185"/>
      <c r="J101" s="185"/>
      <c r="K101" s="185"/>
      <c r="L101" s="185"/>
      <c r="W101" s="29"/>
      <c r="X101" s="29"/>
      <c r="Y101" s="29"/>
      <c r="Z101" s="29"/>
      <c r="AA101" s="29"/>
      <c r="AB101" s="29"/>
      <c r="AC101" s="29"/>
      <c r="AD101" s="29"/>
      <c r="AE101" s="29"/>
    </row>
    <row r="102" spans="1:31">
      <c r="W102" s="29"/>
      <c r="X102" s="29"/>
      <c r="Y102" s="29"/>
      <c r="Z102" s="29"/>
      <c r="AA102" s="29"/>
      <c r="AB102" s="29"/>
      <c r="AC102" s="29"/>
      <c r="AD102" s="29"/>
      <c r="AE102" s="29"/>
    </row>
    <row r="103" spans="1:31">
      <c r="B103" s="237" t="s">
        <v>585</v>
      </c>
      <c r="C103" s="237"/>
      <c r="D103" s="237"/>
      <c r="E103" s="237"/>
      <c r="W103" s="29"/>
      <c r="X103" s="29"/>
      <c r="Y103" s="29"/>
      <c r="Z103" s="29"/>
      <c r="AA103" s="29"/>
      <c r="AB103" s="29"/>
      <c r="AC103" s="29"/>
      <c r="AD103" s="29"/>
      <c r="AE103" s="29"/>
    </row>
    <row r="104" spans="1:31">
      <c r="B104" s="232"/>
      <c r="C104" s="232" t="s">
        <v>903</v>
      </c>
      <c r="D104" s="232" t="s">
        <v>938</v>
      </c>
      <c r="E104" s="232" t="s">
        <v>924</v>
      </c>
      <c r="F104" s="232" t="s">
        <v>1033</v>
      </c>
      <c r="G104" s="232" t="s">
        <v>1175</v>
      </c>
      <c r="H104" s="29"/>
      <c r="I104" s="29"/>
      <c r="W104" s="29"/>
      <c r="X104" s="29"/>
      <c r="Y104" s="29"/>
      <c r="Z104" s="29"/>
      <c r="AA104" s="29"/>
      <c r="AB104" s="29"/>
      <c r="AC104" s="29"/>
      <c r="AD104" s="29"/>
      <c r="AE104" s="29"/>
    </row>
    <row r="105" spans="1:31">
      <c r="B105" s="131" t="s">
        <v>968</v>
      </c>
      <c r="C105" s="323">
        <f>C106+C119</f>
        <v>2918069.2619505441</v>
      </c>
      <c r="D105" s="323">
        <f>D106+D119</f>
        <v>4300519.1643312238</v>
      </c>
      <c r="E105" s="323">
        <f>E106+E119</f>
        <v>2363903</v>
      </c>
      <c r="F105" s="323">
        <f>F106+F119</f>
        <v>7830550.0000000009</v>
      </c>
      <c r="G105" s="323">
        <f>G106+G119</f>
        <v>9162124.116608832</v>
      </c>
      <c r="H105" s="29"/>
      <c r="I105" s="29"/>
      <c r="W105" s="29"/>
      <c r="X105" s="29"/>
      <c r="Y105" s="29"/>
      <c r="Z105" s="29"/>
      <c r="AA105" s="29"/>
      <c r="AB105" s="29"/>
      <c r="AC105" s="29"/>
      <c r="AD105" s="29"/>
      <c r="AE105" s="29"/>
    </row>
    <row r="106" spans="1:31">
      <c r="A106" s="238" t="s">
        <v>969</v>
      </c>
      <c r="B106" s="131" t="s">
        <v>970</v>
      </c>
      <c r="C106" s="325">
        <v>987058.26195054408</v>
      </c>
      <c r="D106" s="325">
        <v>1367828.4573312239</v>
      </c>
      <c r="E106" s="325">
        <v>666911</v>
      </c>
      <c r="F106" s="325">
        <v>6767887.0000000009</v>
      </c>
      <c r="G106" s="323">
        <f>G107+G110+G111+G117+G118</f>
        <v>7454770.4003775911</v>
      </c>
      <c r="H106" s="29"/>
      <c r="I106" s="29"/>
      <c r="W106" s="29"/>
      <c r="X106" s="29"/>
      <c r="Y106" s="29"/>
      <c r="Z106" s="29"/>
      <c r="AA106" s="29"/>
      <c r="AB106" s="29"/>
      <c r="AC106" s="29"/>
      <c r="AD106" s="29"/>
      <c r="AE106" s="29"/>
    </row>
    <row r="107" spans="1:31">
      <c r="A107" s="238" t="s">
        <v>971</v>
      </c>
      <c r="B107" s="131" t="s">
        <v>972</v>
      </c>
      <c r="C107" s="325">
        <v>651359</v>
      </c>
      <c r="D107" s="325">
        <v>850138.457331224</v>
      </c>
      <c r="E107" s="325">
        <v>477250</v>
      </c>
      <c r="F107" s="325">
        <v>1228568</v>
      </c>
      <c r="G107" s="323">
        <f>G108+G109</f>
        <v>1627974.504079096</v>
      </c>
      <c r="H107" s="29"/>
      <c r="I107" s="29"/>
      <c r="W107" s="29"/>
      <c r="X107" s="29"/>
      <c r="Y107" s="29"/>
      <c r="Z107" s="29"/>
      <c r="AA107" s="29"/>
      <c r="AB107" s="29"/>
      <c r="AC107" s="29"/>
      <c r="AD107" s="29"/>
      <c r="AE107" s="29"/>
    </row>
    <row r="108" spans="1:31">
      <c r="A108" s="239" t="s">
        <v>973</v>
      </c>
      <c r="B108" s="131" t="s">
        <v>974</v>
      </c>
      <c r="C108" s="325">
        <v>651359</v>
      </c>
      <c r="D108" s="325">
        <v>850138.457331224</v>
      </c>
      <c r="E108" s="325">
        <v>477250</v>
      </c>
      <c r="F108" s="325">
        <v>1228568</v>
      </c>
      <c r="G108" s="323">
        <f>Консолидация!C14</f>
        <v>1627974.504079096</v>
      </c>
      <c r="H108" s="29"/>
      <c r="I108" s="29"/>
      <c r="W108" s="29"/>
      <c r="X108" s="29"/>
      <c r="Y108" s="29"/>
      <c r="Z108" s="29"/>
      <c r="AA108" s="29"/>
      <c r="AB108" s="29"/>
      <c r="AC108" s="29"/>
      <c r="AD108" s="29"/>
      <c r="AE108" s="29"/>
    </row>
    <row r="109" spans="1:31">
      <c r="A109" s="238" t="s">
        <v>975</v>
      </c>
      <c r="B109" s="131" t="s">
        <v>976</v>
      </c>
      <c r="C109" s="325"/>
      <c r="D109" s="325"/>
      <c r="E109" s="325"/>
      <c r="F109" s="325"/>
      <c r="G109" s="232"/>
      <c r="H109" s="29"/>
      <c r="I109" s="29"/>
      <c r="W109" s="29"/>
      <c r="X109" s="29"/>
      <c r="Y109" s="29"/>
      <c r="Z109" s="29"/>
      <c r="AA109" s="29"/>
      <c r="AB109" s="29"/>
      <c r="AC109" s="29"/>
      <c r="AD109" s="29"/>
      <c r="AE109" s="29"/>
    </row>
    <row r="110" spans="1:31">
      <c r="A110" s="238" t="s">
        <v>977</v>
      </c>
      <c r="B110" s="131" t="s">
        <v>747</v>
      </c>
      <c r="C110" s="325"/>
      <c r="D110" s="325"/>
      <c r="E110" s="325"/>
      <c r="F110" s="325"/>
      <c r="G110" s="232"/>
      <c r="H110" s="29"/>
      <c r="I110" s="29"/>
      <c r="W110" s="29"/>
      <c r="X110" s="29"/>
      <c r="Y110" s="29"/>
      <c r="Z110" s="29"/>
      <c r="AA110" s="29"/>
      <c r="AB110" s="29"/>
      <c r="AC110" s="29"/>
      <c r="AD110" s="29"/>
      <c r="AE110" s="29"/>
    </row>
    <row r="111" spans="1:31">
      <c r="A111" s="238" t="s">
        <v>978</v>
      </c>
      <c r="B111" s="131" t="s">
        <v>979</v>
      </c>
      <c r="C111" s="325">
        <v>335699.26195054408</v>
      </c>
      <c r="D111" s="325">
        <v>517690</v>
      </c>
      <c r="E111" s="325">
        <v>0</v>
      </c>
      <c r="F111" s="325">
        <v>0</v>
      </c>
      <c r="G111" s="232"/>
      <c r="H111" s="29"/>
      <c r="I111" s="29"/>
      <c r="W111" s="29"/>
      <c r="X111" s="29"/>
      <c r="Y111" s="29"/>
      <c r="Z111" s="29"/>
      <c r="AA111" s="29"/>
      <c r="AB111" s="29"/>
      <c r="AC111" s="29"/>
      <c r="AD111" s="29"/>
      <c r="AE111" s="29"/>
    </row>
    <row r="112" spans="1:31">
      <c r="A112" s="238" t="s">
        <v>980</v>
      </c>
      <c r="B112" s="131" t="s">
        <v>981</v>
      </c>
      <c r="C112" s="325"/>
      <c r="D112" s="325"/>
      <c r="E112" s="325"/>
      <c r="F112" s="325"/>
      <c r="G112" s="232"/>
      <c r="H112" s="29"/>
      <c r="I112" s="29"/>
      <c r="W112" s="29"/>
      <c r="X112" s="29"/>
      <c r="Y112" s="29"/>
      <c r="Z112" s="29"/>
      <c r="AA112" s="29"/>
      <c r="AB112" s="29"/>
      <c r="AC112" s="29"/>
      <c r="AD112" s="29"/>
      <c r="AE112" s="29"/>
    </row>
    <row r="113" spans="1:31">
      <c r="A113" s="238" t="s">
        <v>982</v>
      </c>
      <c r="B113" s="131" t="s">
        <v>983</v>
      </c>
      <c r="C113" s="325"/>
      <c r="D113" s="325"/>
      <c r="E113" s="325"/>
      <c r="F113" s="325"/>
      <c r="G113" s="232"/>
      <c r="H113" s="29"/>
      <c r="I113" s="29"/>
      <c r="W113" s="29"/>
      <c r="X113" s="29"/>
      <c r="Y113" s="29"/>
      <c r="Z113" s="29"/>
      <c r="AA113" s="29"/>
      <c r="AB113" s="29"/>
      <c r="AC113" s="29"/>
      <c r="AD113" s="29"/>
      <c r="AE113" s="29"/>
    </row>
    <row r="114" spans="1:31">
      <c r="A114" s="238" t="s">
        <v>984</v>
      </c>
      <c r="B114" s="131" t="s">
        <v>707</v>
      </c>
      <c r="C114" s="325"/>
      <c r="D114" s="325"/>
      <c r="E114" s="325"/>
      <c r="F114" s="325"/>
      <c r="G114" s="232"/>
      <c r="H114" s="29"/>
      <c r="I114" s="29"/>
      <c r="W114" s="29"/>
      <c r="X114" s="29"/>
      <c r="Y114" s="29"/>
      <c r="Z114" s="29"/>
      <c r="AA114" s="29"/>
      <c r="AB114" s="29"/>
      <c r="AC114" s="29"/>
      <c r="AD114" s="29"/>
      <c r="AE114" s="29"/>
    </row>
    <row r="115" spans="1:31" ht="40.5">
      <c r="A115" s="238" t="s">
        <v>985</v>
      </c>
      <c r="B115" s="131" t="s">
        <v>986</v>
      </c>
      <c r="C115" s="325"/>
      <c r="D115" s="325"/>
      <c r="E115" s="325"/>
      <c r="F115" s="325"/>
      <c r="G115" s="232"/>
      <c r="H115" s="29"/>
      <c r="I115" s="29"/>
      <c r="W115" s="29"/>
      <c r="X115" s="29"/>
      <c r="Y115" s="29"/>
      <c r="Z115" s="29"/>
      <c r="AA115" s="29"/>
      <c r="AB115" s="29"/>
      <c r="AC115" s="29"/>
      <c r="AD115" s="29"/>
      <c r="AE115" s="29"/>
    </row>
    <row r="116" spans="1:31">
      <c r="A116" s="238" t="s">
        <v>987</v>
      </c>
      <c r="B116" s="131" t="s">
        <v>701</v>
      </c>
      <c r="C116" s="325">
        <v>335699.26195054408</v>
      </c>
      <c r="D116" s="325">
        <v>517690</v>
      </c>
      <c r="E116" s="325">
        <v>0</v>
      </c>
      <c r="F116" s="325"/>
      <c r="G116" s="232"/>
      <c r="H116" s="29"/>
      <c r="I116" s="29"/>
      <c r="W116" s="29"/>
      <c r="X116" s="29"/>
      <c r="Y116" s="29"/>
      <c r="Z116" s="29"/>
      <c r="AA116" s="29"/>
      <c r="AB116" s="29"/>
      <c r="AC116" s="29"/>
      <c r="AD116" s="29"/>
      <c r="AE116" s="29"/>
    </row>
    <row r="117" spans="1:31">
      <c r="A117" s="238" t="s">
        <v>988</v>
      </c>
      <c r="B117" s="131" t="s">
        <v>989</v>
      </c>
      <c r="C117" s="325"/>
      <c r="D117" s="325"/>
      <c r="E117" s="325"/>
      <c r="F117" s="325"/>
      <c r="G117" s="232"/>
      <c r="H117" s="29"/>
      <c r="I117" s="29"/>
      <c r="W117" s="29"/>
      <c r="X117" s="29"/>
      <c r="Y117" s="29"/>
      <c r="Z117" s="29"/>
      <c r="AA117" s="29"/>
      <c r="AB117" s="29"/>
      <c r="AC117" s="29"/>
      <c r="AD117" s="29"/>
      <c r="AE117" s="29"/>
    </row>
    <row r="118" spans="1:31">
      <c r="A118" s="238" t="s">
        <v>990</v>
      </c>
      <c r="B118" s="131" t="s">
        <v>991</v>
      </c>
      <c r="C118" s="325">
        <v>0</v>
      </c>
      <c r="D118" s="325">
        <v>0</v>
      </c>
      <c r="E118" s="325">
        <v>189661</v>
      </c>
      <c r="F118" s="325">
        <v>5539319.0000000009</v>
      </c>
      <c r="G118" s="323">
        <f>Консолидация!E14+Консолидация!J14</f>
        <v>5826795.8962984951</v>
      </c>
      <c r="H118" s="29"/>
      <c r="I118" s="29"/>
      <c r="W118" s="29"/>
      <c r="X118" s="29"/>
      <c r="Y118" s="29"/>
      <c r="Z118" s="29"/>
      <c r="AA118" s="29"/>
      <c r="AB118" s="29"/>
      <c r="AC118" s="29"/>
      <c r="AD118" s="29"/>
      <c r="AE118" s="29"/>
    </row>
    <row r="119" spans="1:31">
      <c r="A119" s="238">
        <v>2</v>
      </c>
      <c r="B119" s="131" t="s">
        <v>992</v>
      </c>
      <c r="C119" s="325">
        <v>1931011</v>
      </c>
      <c r="D119" s="325">
        <v>2932690.7069999999</v>
      </c>
      <c r="E119" s="325">
        <v>1696992</v>
      </c>
      <c r="F119" s="325">
        <v>1062663</v>
      </c>
      <c r="G119" s="323">
        <f>G120+G121+G122+G123+G124+G125+G126+G127</f>
        <v>1707353.7162312418</v>
      </c>
      <c r="H119" s="29"/>
      <c r="I119" s="29"/>
      <c r="W119" s="29"/>
      <c r="X119" s="29"/>
      <c r="Y119" s="29"/>
      <c r="Z119" s="29"/>
      <c r="AA119" s="29"/>
      <c r="AB119" s="29"/>
      <c r="AC119" s="29"/>
      <c r="AD119" s="29"/>
      <c r="AE119" s="29"/>
    </row>
    <row r="120" spans="1:31" ht="40.5">
      <c r="A120" s="238" t="s">
        <v>854</v>
      </c>
      <c r="B120" s="131" t="s">
        <v>691</v>
      </c>
      <c r="C120" s="232">
        <v>263874</v>
      </c>
      <c r="D120" s="232">
        <v>1674277.202</v>
      </c>
      <c r="E120" s="232">
        <v>0</v>
      </c>
      <c r="F120" s="232"/>
      <c r="G120" s="323">
        <f>Консолидация!K14</f>
        <v>243481</v>
      </c>
      <c r="H120" s="29"/>
      <c r="I120" s="29"/>
      <c r="W120" s="29"/>
      <c r="X120" s="29"/>
      <c r="Y120" s="29"/>
      <c r="Z120" s="29"/>
      <c r="AA120" s="29"/>
      <c r="AB120" s="29"/>
      <c r="AC120" s="29"/>
      <c r="AD120" s="29"/>
      <c r="AE120" s="29"/>
    </row>
    <row r="121" spans="1:31">
      <c r="A121" s="238" t="s">
        <v>855</v>
      </c>
      <c r="B121" s="131" t="s">
        <v>643</v>
      </c>
      <c r="C121" s="232">
        <v>1229481</v>
      </c>
      <c r="D121" s="232"/>
      <c r="E121" s="232"/>
      <c r="F121" s="232"/>
      <c r="G121" s="232"/>
      <c r="H121" s="29"/>
      <c r="I121" s="29"/>
      <c r="W121" s="29"/>
      <c r="X121" s="29"/>
      <c r="Y121" s="29"/>
      <c r="Z121" s="29"/>
      <c r="AA121" s="29"/>
      <c r="AB121" s="29"/>
      <c r="AC121" s="29"/>
      <c r="AD121" s="29"/>
      <c r="AE121" s="29"/>
    </row>
    <row r="122" spans="1:31" ht="40.5">
      <c r="A122" s="238" t="s">
        <v>780</v>
      </c>
      <c r="B122" s="131" t="s">
        <v>866</v>
      </c>
      <c r="C122" s="185"/>
      <c r="D122" s="185"/>
      <c r="E122" s="185"/>
      <c r="F122" s="185"/>
      <c r="G122" s="185"/>
      <c r="H122" s="29"/>
      <c r="I122" s="29"/>
      <c r="W122" s="29"/>
      <c r="X122" s="29"/>
      <c r="Y122" s="29"/>
      <c r="Z122" s="29"/>
      <c r="AA122" s="29"/>
      <c r="AB122" s="29"/>
      <c r="AC122" s="29"/>
      <c r="AD122" s="29"/>
      <c r="AE122" s="29"/>
    </row>
    <row r="123" spans="1:31">
      <c r="A123" s="238" t="s">
        <v>993</v>
      </c>
      <c r="B123" s="131" t="s">
        <v>894</v>
      </c>
      <c r="C123" s="185"/>
      <c r="D123" s="185"/>
      <c r="E123" s="185"/>
      <c r="F123" s="185"/>
      <c r="G123" s="185"/>
      <c r="H123" s="29"/>
      <c r="I123" s="29"/>
      <c r="W123" s="29"/>
      <c r="X123" s="29"/>
      <c r="Y123" s="29"/>
      <c r="Z123" s="29"/>
      <c r="AA123" s="29"/>
      <c r="AB123" s="29"/>
      <c r="AC123" s="29"/>
      <c r="AD123" s="29"/>
      <c r="AE123" s="29"/>
    </row>
    <row r="124" spans="1:31">
      <c r="A124" s="238" t="s">
        <v>994</v>
      </c>
      <c r="B124" s="131" t="s">
        <v>642</v>
      </c>
      <c r="C124" s="185"/>
      <c r="D124" s="185"/>
      <c r="E124" s="185"/>
      <c r="F124" s="185"/>
      <c r="G124" s="185"/>
      <c r="H124" s="29"/>
      <c r="I124" s="29"/>
      <c r="W124" s="29"/>
      <c r="X124" s="29"/>
      <c r="Y124" s="29"/>
      <c r="Z124" s="29"/>
      <c r="AA124" s="29"/>
      <c r="AB124" s="29"/>
      <c r="AC124" s="29"/>
      <c r="AD124" s="29"/>
      <c r="AE124" s="29"/>
    </row>
    <row r="125" spans="1:31">
      <c r="A125" s="238" t="s">
        <v>995</v>
      </c>
      <c r="B125" s="131" t="s">
        <v>996</v>
      </c>
      <c r="C125" s="185">
        <v>315000</v>
      </c>
      <c r="D125" s="185">
        <v>1221815</v>
      </c>
      <c r="E125" s="185">
        <v>1696992</v>
      </c>
      <c r="F125" s="185">
        <v>1062663</v>
      </c>
      <c r="G125" s="326">
        <f>Консолидация!S14</f>
        <v>1463872.7162312418</v>
      </c>
      <c r="H125" s="29"/>
      <c r="I125" s="29"/>
      <c r="J125" s="233"/>
      <c r="W125" s="29"/>
      <c r="X125" s="29"/>
      <c r="Y125" s="29"/>
      <c r="Z125" s="29"/>
      <c r="AA125" s="29"/>
      <c r="AB125" s="29"/>
      <c r="AC125" s="29"/>
      <c r="AD125" s="29"/>
      <c r="AE125" s="29"/>
    </row>
    <row r="126" spans="1:31">
      <c r="A126" s="238" t="s">
        <v>997</v>
      </c>
      <c r="B126" s="131" t="s">
        <v>998</v>
      </c>
      <c r="C126" s="185"/>
      <c r="D126" s="185"/>
      <c r="E126" s="185"/>
      <c r="F126" s="185"/>
      <c r="G126" s="185"/>
      <c r="H126" s="29"/>
      <c r="I126" s="29"/>
      <c r="W126" s="29"/>
      <c r="X126" s="29"/>
      <c r="Y126" s="29"/>
      <c r="Z126" s="29"/>
      <c r="AA126" s="29"/>
      <c r="AB126" s="29"/>
      <c r="AC126" s="29"/>
      <c r="AD126" s="29"/>
      <c r="AE126" s="29"/>
    </row>
    <row r="127" spans="1:31">
      <c r="A127" s="239" t="s">
        <v>999</v>
      </c>
      <c r="B127" s="131" t="s">
        <v>644</v>
      </c>
      <c r="C127" s="185">
        <v>122656</v>
      </c>
      <c r="D127" s="185">
        <v>36598.505000000005</v>
      </c>
      <c r="E127" s="185"/>
      <c r="F127" s="185"/>
      <c r="G127" s="185"/>
      <c r="H127" s="29"/>
      <c r="I127" s="29"/>
      <c r="W127" s="29"/>
      <c r="X127" s="29"/>
      <c r="Y127" s="29"/>
      <c r="Z127" s="29"/>
      <c r="AA127" s="29"/>
      <c r="AB127" s="29"/>
      <c r="AC127" s="29"/>
      <c r="AD127" s="29"/>
      <c r="AE127" s="29"/>
    </row>
    <row r="128" spans="1:31">
      <c r="W128" s="29"/>
      <c r="X128" s="29"/>
      <c r="Y128" s="29"/>
      <c r="Z128" s="29"/>
      <c r="AA128" s="29"/>
      <c r="AB128" s="29"/>
      <c r="AC128" s="29"/>
      <c r="AD128" s="29"/>
      <c r="AE128" s="29"/>
    </row>
    <row r="129" spans="1:31">
      <c r="B129" s="240" t="s">
        <v>1000</v>
      </c>
      <c r="C129" s="241"/>
      <c r="D129" s="241"/>
      <c r="E129" s="241"/>
      <c r="W129" s="29"/>
      <c r="X129" s="29"/>
      <c r="Y129" s="29"/>
      <c r="Z129" s="29"/>
      <c r="AA129" s="29"/>
      <c r="AB129" s="29"/>
      <c r="AC129" s="29"/>
      <c r="AD129" s="29"/>
      <c r="AE129" s="29"/>
    </row>
    <row r="130" spans="1:31">
      <c r="B130" s="232"/>
      <c r="C130" s="238" t="s">
        <v>903</v>
      </c>
      <c r="D130" s="238" t="s">
        <v>938</v>
      </c>
      <c r="E130" s="238" t="s">
        <v>924</v>
      </c>
      <c r="F130" s="238" t="s">
        <v>1033</v>
      </c>
      <c r="G130" s="238" t="s">
        <v>1175</v>
      </c>
      <c r="W130" s="29"/>
      <c r="X130" s="29"/>
      <c r="Y130" s="29"/>
      <c r="Z130" s="29"/>
      <c r="AA130" s="29"/>
      <c r="AB130" s="29"/>
      <c r="AC130" s="29"/>
      <c r="AD130" s="29"/>
      <c r="AE130" s="29"/>
    </row>
    <row r="131" spans="1:31">
      <c r="A131" s="133"/>
      <c r="B131" s="242" t="s">
        <v>580</v>
      </c>
      <c r="C131" s="232">
        <v>2897533</v>
      </c>
      <c r="D131" s="232">
        <v>3450573</v>
      </c>
      <c r="E131" s="232">
        <v>2964030</v>
      </c>
      <c r="F131" s="232">
        <v>7830550</v>
      </c>
      <c r="G131" s="323">
        <f>Консолидация!C66</f>
        <v>9162124.1166088339</v>
      </c>
      <c r="W131" s="29"/>
      <c r="X131" s="29"/>
      <c r="Y131" s="29"/>
      <c r="Z131" s="29"/>
      <c r="AA131" s="29"/>
      <c r="AB131" s="29"/>
      <c r="AC131" s="29"/>
      <c r="AD131" s="29"/>
      <c r="AE131" s="29"/>
    </row>
    <row r="132" spans="1:31">
      <c r="A132" s="134">
        <v>1</v>
      </c>
      <c r="B132" s="131" t="s">
        <v>896</v>
      </c>
      <c r="C132" s="232">
        <v>2504907</v>
      </c>
      <c r="D132" s="232">
        <v>2564761</v>
      </c>
      <c r="E132" s="232">
        <v>1153239</v>
      </c>
      <c r="F132" s="232">
        <v>3859425.7113590338</v>
      </c>
      <c r="G132" s="323">
        <f>Консолидация!$C$84</f>
        <v>8125706.4976405604</v>
      </c>
      <c r="W132" s="29"/>
      <c r="X132" s="29"/>
      <c r="Y132" s="29"/>
      <c r="Z132" s="29"/>
      <c r="AA132" s="29"/>
      <c r="AB132" s="29"/>
      <c r="AC132" s="29"/>
      <c r="AD132" s="29"/>
      <c r="AE132" s="29"/>
    </row>
    <row r="133" spans="1:31" ht="40.5">
      <c r="A133" s="134">
        <v>2</v>
      </c>
      <c r="B133" s="131" t="s">
        <v>711</v>
      </c>
      <c r="C133" s="232">
        <v>342000</v>
      </c>
      <c r="D133" s="232">
        <v>885812</v>
      </c>
      <c r="E133" s="232">
        <v>1810792</v>
      </c>
      <c r="F133" s="232">
        <v>3971124.2886409662</v>
      </c>
      <c r="G133" s="323">
        <f>Консолидация!$C$85</f>
        <v>1036417.618968273</v>
      </c>
      <c r="W133" s="29"/>
      <c r="X133" s="29"/>
      <c r="Y133" s="29"/>
      <c r="Z133" s="29"/>
      <c r="AA133" s="29"/>
      <c r="AB133" s="29"/>
      <c r="AC133" s="29"/>
      <c r="AD133" s="29"/>
      <c r="AE133" s="29"/>
    </row>
    <row r="134" spans="1:31" ht="40.5">
      <c r="A134" s="135" t="s">
        <v>763</v>
      </c>
      <c r="B134" s="131" t="s">
        <v>764</v>
      </c>
      <c r="C134" s="232">
        <v>2897533</v>
      </c>
      <c r="D134" s="232">
        <v>3282021</v>
      </c>
      <c r="E134" s="232">
        <v>2964030</v>
      </c>
      <c r="F134" s="232">
        <v>7815923.3186799996</v>
      </c>
      <c r="G134" s="323">
        <f>Консолидация!$C$86</f>
        <v>9162124.1166088339</v>
      </c>
      <c r="W134" s="29"/>
      <c r="X134" s="29"/>
      <c r="Y134" s="29"/>
      <c r="Z134" s="29"/>
      <c r="AA134" s="29"/>
      <c r="AB134" s="29"/>
      <c r="AC134" s="29"/>
      <c r="AD134" s="29"/>
      <c r="AE134" s="29"/>
    </row>
    <row r="135" spans="1:31" ht="40.5">
      <c r="A135" s="135" t="s">
        <v>765</v>
      </c>
      <c r="B135" s="131" t="s">
        <v>766</v>
      </c>
      <c r="C135" s="232">
        <v>1236997</v>
      </c>
      <c r="D135" s="232">
        <v>2473574</v>
      </c>
      <c r="E135" s="232">
        <v>2392500</v>
      </c>
      <c r="F135" s="232">
        <v>6106966.0350611815</v>
      </c>
      <c r="G135" s="323">
        <f>Консолидация!$C$87</f>
        <v>8479899.5193206985</v>
      </c>
      <c r="W135" s="29"/>
      <c r="X135" s="29"/>
      <c r="Y135" s="29"/>
      <c r="Z135" s="29"/>
      <c r="AA135" s="29"/>
      <c r="AB135" s="29"/>
      <c r="AC135" s="29"/>
      <c r="AD135" s="29"/>
      <c r="AE135" s="29"/>
    </row>
    <row r="136" spans="1:31" ht="40.5">
      <c r="A136" s="135"/>
      <c r="B136" s="131" t="s">
        <v>767</v>
      </c>
      <c r="C136" s="232">
        <v>1499000</v>
      </c>
      <c r="D136" s="232">
        <v>1449959</v>
      </c>
      <c r="E136" s="232">
        <v>2717691</v>
      </c>
      <c r="F136" s="232">
        <v>1062663</v>
      </c>
      <c r="G136" s="323">
        <f>Консолидация!$C$88</f>
        <v>1463872.7162312418</v>
      </c>
      <c r="W136" s="29"/>
      <c r="X136" s="29"/>
      <c r="Y136" s="29"/>
      <c r="Z136" s="29"/>
      <c r="AA136" s="29"/>
      <c r="AB136" s="29"/>
      <c r="AC136" s="29"/>
      <c r="AD136" s="29"/>
      <c r="AE136" s="29"/>
    </row>
    <row r="137" spans="1:31" ht="40.5">
      <c r="A137" s="135" t="s">
        <v>768</v>
      </c>
      <c r="B137" s="131" t="s">
        <v>769</v>
      </c>
      <c r="C137" s="232">
        <v>218477</v>
      </c>
      <c r="D137" s="232">
        <v>45268</v>
      </c>
      <c r="E137" s="232">
        <v>0</v>
      </c>
      <c r="F137" s="232">
        <v>16040.58</v>
      </c>
      <c r="G137" s="323">
        <f>Консолидация!$C$94</f>
        <v>143036</v>
      </c>
      <c r="W137" s="29"/>
      <c r="X137" s="29"/>
      <c r="Y137" s="29"/>
      <c r="Z137" s="29"/>
      <c r="AA137" s="29"/>
      <c r="AB137" s="29"/>
      <c r="AC137" s="29"/>
      <c r="AD137" s="29"/>
      <c r="AE137" s="29"/>
    </row>
    <row r="138" spans="1:31" ht="60.75">
      <c r="A138" s="135"/>
      <c r="B138" s="131" t="s">
        <v>770</v>
      </c>
      <c r="C138" s="232">
        <v>141577</v>
      </c>
      <c r="D138" s="232">
        <v>20684</v>
      </c>
      <c r="E138" s="232">
        <v>0</v>
      </c>
      <c r="F138" s="232">
        <v>16040.58</v>
      </c>
      <c r="G138" s="323">
        <f>Консолидация!$C$95</f>
        <v>0</v>
      </c>
      <c r="W138" s="29"/>
      <c r="X138" s="29"/>
      <c r="Y138" s="29"/>
      <c r="Z138" s="29"/>
      <c r="AA138" s="29"/>
      <c r="AB138" s="29"/>
      <c r="AC138" s="29"/>
      <c r="AD138" s="29"/>
      <c r="AE138" s="29"/>
    </row>
    <row r="139" spans="1:31" ht="40.5">
      <c r="A139" s="136" t="s">
        <v>771</v>
      </c>
      <c r="B139" s="131" t="s">
        <v>772</v>
      </c>
      <c r="C139" s="232">
        <v>1828452</v>
      </c>
      <c r="D139" s="232">
        <v>175526</v>
      </c>
      <c r="E139" s="232">
        <v>407439</v>
      </c>
      <c r="F139" s="232">
        <v>1418013.6810323775</v>
      </c>
      <c r="G139" s="323">
        <f>Консолидация!$C$96</f>
        <v>188263.71</v>
      </c>
      <c r="W139" s="29"/>
      <c r="X139" s="29"/>
      <c r="Y139" s="29"/>
      <c r="Z139" s="29"/>
      <c r="AA139" s="29"/>
      <c r="AB139" s="29"/>
      <c r="AC139" s="29"/>
      <c r="AD139" s="29"/>
      <c r="AE139" s="29"/>
    </row>
    <row r="140" spans="1:31" ht="40.5">
      <c r="A140" s="136" t="s">
        <v>773</v>
      </c>
      <c r="B140" s="131" t="s">
        <v>774</v>
      </c>
      <c r="C140" s="232">
        <v>401936</v>
      </c>
      <c r="D140" s="232">
        <v>287128</v>
      </c>
      <c r="E140" s="232">
        <v>23394</v>
      </c>
      <c r="F140" s="232">
        <v>205645.666</v>
      </c>
      <c r="G140" s="323">
        <f>Консолидация!$C$97</f>
        <v>275994.18728813558</v>
      </c>
      <c r="W140" s="29"/>
      <c r="X140" s="29"/>
      <c r="Y140" s="29"/>
      <c r="Z140" s="29"/>
      <c r="AA140" s="29"/>
      <c r="AB140" s="29"/>
      <c r="AC140" s="29"/>
      <c r="AD140" s="29"/>
      <c r="AE140" s="29"/>
    </row>
    <row r="141" spans="1:31" ht="40.5">
      <c r="A141" s="136" t="s">
        <v>775</v>
      </c>
      <c r="B141" s="131" t="s">
        <v>776</v>
      </c>
      <c r="C141" s="232">
        <v>109520</v>
      </c>
      <c r="D141" s="232">
        <v>106853</v>
      </c>
      <c r="E141" s="232">
        <v>6136</v>
      </c>
      <c r="F141" s="232">
        <v>69257.356586440685</v>
      </c>
      <c r="G141" s="323">
        <f>Консолидация!$C$98</f>
        <v>74930.7</v>
      </c>
      <c r="W141" s="29"/>
      <c r="X141" s="29"/>
      <c r="Y141" s="29"/>
      <c r="Z141" s="29"/>
      <c r="AA141" s="29"/>
      <c r="AB141" s="29"/>
      <c r="AC141" s="29"/>
      <c r="AD141" s="29"/>
      <c r="AE141" s="29"/>
    </row>
    <row r="142" spans="1:31" ht="40.5">
      <c r="A142" s="136" t="s">
        <v>777</v>
      </c>
      <c r="B142" s="131" t="s">
        <v>778</v>
      </c>
      <c r="C142" s="232">
        <v>0</v>
      </c>
      <c r="D142" s="232">
        <v>0</v>
      </c>
      <c r="E142" s="232">
        <v>0</v>
      </c>
      <c r="F142" s="232">
        <v>0</v>
      </c>
      <c r="G142" s="323">
        <f>Консолидация!$C$99</f>
        <v>0</v>
      </c>
      <c r="W142" s="29"/>
      <c r="X142" s="29"/>
      <c r="Y142" s="29"/>
      <c r="Z142" s="29"/>
      <c r="AA142" s="29"/>
      <c r="AB142" s="29"/>
      <c r="AC142" s="29"/>
      <c r="AD142" s="29"/>
      <c r="AE142" s="29"/>
    </row>
    <row r="143" spans="1:31" ht="40.5">
      <c r="A143" s="137">
        <v>3</v>
      </c>
      <c r="B143" s="131" t="s">
        <v>779</v>
      </c>
      <c r="C143" s="232">
        <v>0</v>
      </c>
      <c r="D143" s="232">
        <v>0</v>
      </c>
      <c r="E143" s="232">
        <v>0</v>
      </c>
      <c r="F143" s="232">
        <v>0</v>
      </c>
      <c r="G143" s="323">
        <f>Консолидация!$C$100</f>
        <v>0</v>
      </c>
      <c r="W143" s="29"/>
      <c r="X143" s="29"/>
      <c r="Y143" s="29"/>
      <c r="Z143" s="29"/>
      <c r="AA143" s="29"/>
      <c r="AB143" s="29"/>
      <c r="AC143" s="29"/>
      <c r="AD143" s="29"/>
      <c r="AE143" s="29"/>
    </row>
    <row r="144" spans="1:31">
      <c r="A144" s="138">
        <v>4</v>
      </c>
      <c r="B144" s="131" t="s">
        <v>781</v>
      </c>
      <c r="C144" s="232">
        <v>0</v>
      </c>
      <c r="D144" s="232">
        <v>0</v>
      </c>
      <c r="E144" s="232">
        <v>0</v>
      </c>
      <c r="F144" s="232">
        <v>0</v>
      </c>
      <c r="G144" s="323">
        <f>Консолидация!$C$101</f>
        <v>0</v>
      </c>
      <c r="W144" s="29"/>
      <c r="X144" s="29"/>
      <c r="Y144" s="29"/>
      <c r="Z144" s="29"/>
      <c r="AA144" s="29"/>
      <c r="AB144" s="29"/>
      <c r="AC144" s="29"/>
      <c r="AD144" s="29"/>
      <c r="AE144" s="29"/>
    </row>
    <row r="145" spans="1:36">
      <c r="A145" s="138">
        <v>5</v>
      </c>
      <c r="B145" s="131" t="s">
        <v>782</v>
      </c>
      <c r="C145" s="232">
        <v>0</v>
      </c>
      <c r="D145" s="232">
        <v>0</v>
      </c>
      <c r="E145" s="232">
        <v>0</v>
      </c>
      <c r="F145" s="232">
        <v>0</v>
      </c>
      <c r="G145" s="323">
        <f>Консолидация!$C$102</f>
        <v>0</v>
      </c>
      <c r="W145" s="29"/>
      <c r="X145" s="29"/>
      <c r="Y145" s="29"/>
      <c r="Z145" s="29"/>
      <c r="AA145" s="29"/>
      <c r="AB145" s="29"/>
      <c r="AC145" s="29"/>
      <c r="AD145" s="29"/>
      <c r="AE145" s="29"/>
    </row>
    <row r="146" spans="1:36">
      <c r="A146" s="138">
        <v>6</v>
      </c>
      <c r="B146" s="131" t="s">
        <v>575</v>
      </c>
      <c r="C146" s="232"/>
      <c r="D146" s="232"/>
      <c r="E146" s="232"/>
      <c r="F146" s="232"/>
      <c r="G146" s="323">
        <f>Консолидация!$C$103</f>
        <v>0</v>
      </c>
      <c r="W146" s="29"/>
      <c r="X146" s="29"/>
      <c r="Y146" s="29"/>
      <c r="Z146" s="29"/>
      <c r="AA146" s="29"/>
      <c r="AB146" s="29"/>
      <c r="AC146" s="29"/>
      <c r="AD146" s="29"/>
      <c r="AE146" s="29"/>
    </row>
    <row r="147" spans="1:36">
      <c r="AB147" s="139"/>
      <c r="AC147" s="243"/>
      <c r="AD147" s="244"/>
      <c r="AE147" s="244"/>
      <c r="AF147" s="244"/>
      <c r="AG147" s="244"/>
      <c r="AH147" s="244"/>
      <c r="AI147" s="244"/>
      <c r="AJ147" s="244"/>
    </row>
    <row r="148" spans="1:36">
      <c r="AB148" s="139"/>
      <c r="AC148" s="243"/>
      <c r="AD148" s="244"/>
      <c r="AE148" s="244"/>
      <c r="AF148" s="244"/>
      <c r="AG148" s="244"/>
      <c r="AH148" s="244"/>
      <c r="AI148" s="244"/>
      <c r="AJ148" s="244"/>
    </row>
    <row r="149" spans="1:36">
      <c r="AB149" s="139"/>
      <c r="AC149" s="243"/>
      <c r="AD149" s="244"/>
      <c r="AE149" s="244"/>
      <c r="AF149" s="244"/>
      <c r="AG149" s="244"/>
      <c r="AH149" s="244"/>
      <c r="AI149" s="244"/>
      <c r="AJ149" s="244"/>
    </row>
    <row r="150" spans="1:36">
      <c r="AB150" s="139"/>
      <c r="AC150" s="243"/>
      <c r="AD150" s="244"/>
      <c r="AE150" s="244"/>
      <c r="AF150" s="244"/>
      <c r="AG150" s="244"/>
      <c r="AH150" s="244"/>
      <c r="AI150" s="244"/>
      <c r="AJ150" s="244"/>
    </row>
    <row r="151" spans="1:36">
      <c r="AB151" s="139"/>
      <c r="AC151" s="243"/>
      <c r="AD151" s="244"/>
      <c r="AE151" s="244"/>
      <c r="AF151" s="244"/>
      <c r="AG151" s="244"/>
      <c r="AH151" s="244"/>
      <c r="AI151" s="244"/>
      <c r="AJ151" s="244"/>
    </row>
    <row r="152" spans="1:36">
      <c r="AB152" s="139"/>
      <c r="AC152" s="243"/>
      <c r="AD152" s="244"/>
      <c r="AE152" s="244"/>
      <c r="AF152" s="244"/>
      <c r="AG152" s="244"/>
      <c r="AH152" s="244"/>
      <c r="AI152" s="244"/>
      <c r="AJ152" s="244"/>
    </row>
    <row r="153" spans="1:36">
      <c r="AB153" s="139"/>
      <c r="AC153" s="243"/>
      <c r="AD153" s="244"/>
      <c r="AE153" s="244"/>
      <c r="AF153" s="244"/>
      <c r="AG153" s="244"/>
      <c r="AH153" s="244"/>
      <c r="AI153" s="244"/>
      <c r="AJ153" s="244"/>
    </row>
    <row r="154" spans="1:36">
      <c r="AB154" s="139"/>
      <c r="AC154" s="243"/>
      <c r="AD154" s="244"/>
      <c r="AE154" s="244"/>
      <c r="AF154" s="244"/>
      <c r="AG154" s="244"/>
      <c r="AH154" s="244"/>
      <c r="AI154" s="244"/>
      <c r="AJ154" s="244"/>
    </row>
    <row r="155" spans="1:36">
      <c r="B155" s="240" t="s">
        <v>586</v>
      </c>
      <c r="C155" s="241"/>
      <c r="D155" s="241"/>
      <c r="E155" s="241"/>
      <c r="AB155" s="139"/>
      <c r="AC155" s="243"/>
      <c r="AD155" s="244"/>
      <c r="AE155" s="244"/>
      <c r="AF155" s="244"/>
      <c r="AG155" s="244"/>
      <c r="AH155" s="244"/>
      <c r="AI155" s="244"/>
      <c r="AJ155" s="244"/>
    </row>
    <row r="156" spans="1:36">
      <c r="B156" s="232"/>
      <c r="C156" s="232" t="s">
        <v>903</v>
      </c>
      <c r="D156" s="232" t="s">
        <v>938</v>
      </c>
      <c r="E156" s="232" t="s">
        <v>924</v>
      </c>
      <c r="F156" s="232" t="s">
        <v>1033</v>
      </c>
      <c r="G156" s="232" t="s">
        <v>1175</v>
      </c>
      <c r="AB156" s="139"/>
      <c r="AC156" s="243"/>
      <c r="AD156" s="244"/>
      <c r="AE156" s="244"/>
      <c r="AF156" s="244"/>
      <c r="AG156" s="244"/>
      <c r="AH156" s="244"/>
      <c r="AI156" s="244"/>
      <c r="AJ156" s="244"/>
    </row>
    <row r="157" spans="1:36">
      <c r="A157" s="133"/>
      <c r="B157" s="242" t="s">
        <v>1001</v>
      </c>
      <c r="C157" s="232"/>
      <c r="D157" s="232"/>
      <c r="E157" s="232"/>
      <c r="F157" s="232"/>
      <c r="G157" s="323">
        <f>G158+G159+G169+G170+G171+G172</f>
        <v>9492070.5892454311</v>
      </c>
      <c r="AB157" s="139"/>
      <c r="AC157" s="243"/>
      <c r="AD157" s="244"/>
      <c r="AE157" s="244"/>
      <c r="AF157" s="244"/>
      <c r="AG157" s="244"/>
      <c r="AH157" s="244"/>
      <c r="AI157" s="244"/>
      <c r="AJ157" s="244"/>
    </row>
    <row r="158" spans="1:36">
      <c r="A158" s="134">
        <v>1</v>
      </c>
      <c r="B158" s="131" t="s">
        <v>896</v>
      </c>
      <c r="C158" s="232"/>
      <c r="D158" s="232"/>
      <c r="E158" s="232"/>
      <c r="F158" s="232"/>
      <c r="G158" s="323">
        <f>Консолидация!$O$84</f>
        <v>8022037.9132454321</v>
      </c>
      <c r="AB158" s="139"/>
      <c r="AC158" s="243"/>
      <c r="AD158" s="244"/>
      <c r="AE158" s="244"/>
      <c r="AF158" s="244"/>
      <c r="AG158" s="244"/>
      <c r="AH158" s="244"/>
      <c r="AI158" s="244"/>
      <c r="AJ158" s="244"/>
    </row>
    <row r="159" spans="1:36" ht="40.5">
      <c r="A159" s="134">
        <v>2</v>
      </c>
      <c r="B159" s="131" t="s">
        <v>711</v>
      </c>
      <c r="C159" s="232"/>
      <c r="D159" s="232"/>
      <c r="E159" s="232"/>
      <c r="F159" s="232"/>
      <c r="G159" s="323">
        <f>Консолидация!$O$85</f>
        <v>1470032.676</v>
      </c>
      <c r="AB159" s="139"/>
      <c r="AC159" s="243"/>
      <c r="AD159" s="244"/>
      <c r="AE159" s="244"/>
      <c r="AF159" s="244"/>
      <c r="AG159" s="244"/>
      <c r="AH159" s="244"/>
      <c r="AI159" s="244"/>
      <c r="AJ159" s="244"/>
    </row>
    <row r="160" spans="1:36" ht="40.5">
      <c r="A160" s="135" t="s">
        <v>763</v>
      </c>
      <c r="B160" s="131" t="s">
        <v>764</v>
      </c>
      <c r="C160" s="232"/>
      <c r="D160" s="232"/>
      <c r="E160" s="232"/>
      <c r="F160" s="232"/>
      <c r="G160" s="323">
        <f>Консолидация!$O$86</f>
        <v>9492070.5892454311</v>
      </c>
      <c r="AB160" s="139"/>
      <c r="AC160" s="243"/>
      <c r="AD160" s="244"/>
      <c r="AE160" s="244"/>
      <c r="AF160" s="244"/>
      <c r="AG160" s="244"/>
      <c r="AH160" s="244"/>
      <c r="AI160" s="244"/>
      <c r="AJ160" s="244"/>
    </row>
    <row r="161" spans="1:36" ht="40.5">
      <c r="A161" s="135" t="s">
        <v>765</v>
      </c>
      <c r="B161" s="131" t="s">
        <v>766</v>
      </c>
      <c r="C161" s="232"/>
      <c r="D161" s="232"/>
      <c r="E161" s="232"/>
      <c r="F161" s="232"/>
      <c r="G161" s="323">
        <f>Консолидация!$O$87</f>
        <v>8666733.891845433</v>
      </c>
      <c r="AB161" s="139"/>
      <c r="AC161" s="243"/>
      <c r="AD161" s="244"/>
      <c r="AE161" s="244"/>
      <c r="AF161" s="244"/>
      <c r="AG161" s="244"/>
      <c r="AH161" s="244"/>
      <c r="AI161" s="244"/>
      <c r="AJ161" s="244"/>
    </row>
    <row r="162" spans="1:36" ht="40.5">
      <c r="A162" s="135"/>
      <c r="B162" s="131" t="s">
        <v>767</v>
      </c>
      <c r="C162" s="232"/>
      <c r="D162" s="232"/>
      <c r="E162" s="232"/>
      <c r="F162" s="232"/>
      <c r="G162" s="323">
        <f>Консолидация!$O$88</f>
        <v>1882167.620237611</v>
      </c>
      <c r="AB162" s="139"/>
      <c r="AC162" s="243"/>
      <c r="AD162" s="244"/>
      <c r="AE162" s="244"/>
      <c r="AF162" s="244"/>
      <c r="AG162" s="244"/>
      <c r="AH162" s="244"/>
      <c r="AI162" s="244"/>
      <c r="AJ162" s="244"/>
    </row>
    <row r="163" spans="1:36" ht="40.5">
      <c r="A163" s="135" t="s">
        <v>768</v>
      </c>
      <c r="B163" s="131" t="s">
        <v>769</v>
      </c>
      <c r="C163" s="232"/>
      <c r="D163" s="232"/>
      <c r="E163" s="232"/>
      <c r="F163" s="232"/>
      <c r="G163" s="323">
        <f>Консолидация!$O$94</f>
        <v>168782.47999999998</v>
      </c>
      <c r="AB163" s="139"/>
      <c r="AC163" s="243"/>
      <c r="AD163" s="244"/>
      <c r="AE163" s="244"/>
      <c r="AF163" s="244"/>
      <c r="AG163" s="244"/>
      <c r="AH163" s="244"/>
      <c r="AI163" s="244"/>
      <c r="AJ163" s="244"/>
    </row>
    <row r="164" spans="1:36" ht="60.75">
      <c r="A164" s="135"/>
      <c r="B164" s="131" t="s">
        <v>770</v>
      </c>
      <c r="C164" s="232"/>
      <c r="D164" s="232"/>
      <c r="E164" s="232"/>
      <c r="F164" s="232"/>
      <c r="G164" s="323">
        <f>Консолидация!$O$95</f>
        <v>0</v>
      </c>
      <c r="AB164" s="139"/>
      <c r="AC164" s="243"/>
      <c r="AD164" s="244"/>
      <c r="AE164" s="244"/>
      <c r="AF164" s="244"/>
      <c r="AG164" s="244"/>
      <c r="AH164" s="244"/>
      <c r="AI164" s="244"/>
      <c r="AJ164" s="244"/>
    </row>
    <row r="165" spans="1:36" ht="40.5">
      <c r="A165" s="136" t="s">
        <v>771</v>
      </c>
      <c r="B165" s="131" t="s">
        <v>772</v>
      </c>
      <c r="C165" s="232"/>
      <c r="D165" s="232"/>
      <c r="E165" s="232"/>
      <c r="F165" s="232"/>
      <c r="G165" s="323">
        <f>Консолидация!$O$96</f>
        <v>223956.1778</v>
      </c>
      <c r="AB165" s="139"/>
      <c r="AC165" s="243"/>
      <c r="AD165" s="244"/>
      <c r="AE165" s="244"/>
      <c r="AF165" s="244"/>
      <c r="AG165" s="244"/>
      <c r="AH165" s="244"/>
      <c r="AI165" s="244"/>
      <c r="AJ165" s="244"/>
    </row>
    <row r="166" spans="1:36" ht="40.5">
      <c r="A166" s="136" t="s">
        <v>773</v>
      </c>
      <c r="B166" s="131" t="s">
        <v>774</v>
      </c>
      <c r="C166" s="232"/>
      <c r="D166" s="232"/>
      <c r="E166" s="232"/>
      <c r="F166" s="232"/>
      <c r="G166" s="323">
        <f>Консолидация!$O$97</f>
        <v>344179.81359999999</v>
      </c>
      <c r="AB166" s="139"/>
      <c r="AC166" s="243"/>
      <c r="AD166" s="244"/>
      <c r="AE166" s="244"/>
      <c r="AF166" s="244"/>
      <c r="AG166" s="244"/>
      <c r="AH166" s="244"/>
      <c r="AI166" s="244"/>
      <c r="AJ166" s="244"/>
    </row>
    <row r="167" spans="1:36" ht="40.5">
      <c r="A167" s="136" t="s">
        <v>775</v>
      </c>
      <c r="B167" s="131" t="s">
        <v>776</v>
      </c>
      <c r="C167" s="232"/>
      <c r="D167" s="232"/>
      <c r="E167" s="232"/>
      <c r="F167" s="232"/>
      <c r="G167" s="323">
        <f>Консолидация!$O$98</f>
        <v>88418.225999999995</v>
      </c>
      <c r="AB167" s="139"/>
      <c r="AC167" s="243"/>
      <c r="AD167" s="244"/>
      <c r="AE167" s="244"/>
      <c r="AF167" s="244"/>
      <c r="AG167" s="244"/>
      <c r="AH167" s="244"/>
      <c r="AI167" s="244"/>
      <c r="AJ167" s="244"/>
    </row>
    <row r="168" spans="1:36" ht="40.5">
      <c r="A168" s="136" t="s">
        <v>777</v>
      </c>
      <c r="B168" s="131" t="s">
        <v>778</v>
      </c>
      <c r="C168" s="232"/>
      <c r="D168" s="232"/>
      <c r="E168" s="232"/>
      <c r="F168" s="232"/>
      <c r="G168" s="323">
        <f>Консолидация!$O$99</f>
        <v>0</v>
      </c>
      <c r="AB168" s="139"/>
      <c r="AC168" s="243"/>
      <c r="AD168" s="244"/>
      <c r="AE168" s="244"/>
      <c r="AF168" s="244"/>
      <c r="AG168" s="244"/>
      <c r="AH168" s="244"/>
      <c r="AI168" s="244"/>
      <c r="AJ168" s="244"/>
    </row>
    <row r="169" spans="1:36" ht="40.5">
      <c r="A169" s="137">
        <v>3</v>
      </c>
      <c r="B169" s="131" t="s">
        <v>779</v>
      </c>
      <c r="C169" s="232"/>
      <c r="D169" s="232"/>
      <c r="E169" s="232"/>
      <c r="F169" s="232"/>
      <c r="G169" s="323">
        <f>Консолидация!$O$100</f>
        <v>0</v>
      </c>
      <c r="AB169" s="139"/>
      <c r="AC169" s="243"/>
      <c r="AD169" s="244"/>
      <c r="AE169" s="244"/>
      <c r="AF169" s="244"/>
      <c r="AG169" s="244"/>
      <c r="AH169" s="244"/>
      <c r="AI169" s="244"/>
      <c r="AJ169" s="244"/>
    </row>
    <row r="170" spans="1:36">
      <c r="A170" s="138">
        <v>4</v>
      </c>
      <c r="B170" s="131" t="s">
        <v>781</v>
      </c>
      <c r="C170" s="232"/>
      <c r="D170" s="232"/>
      <c r="E170" s="232"/>
      <c r="F170" s="232"/>
      <c r="G170" s="323">
        <f>Консолидация!$O$101</f>
        <v>0</v>
      </c>
      <c r="AB170" s="139"/>
      <c r="AC170" s="243"/>
      <c r="AD170" s="244"/>
      <c r="AE170" s="244"/>
      <c r="AF170" s="244"/>
      <c r="AG170" s="244"/>
      <c r="AH170" s="244"/>
      <c r="AI170" s="244"/>
      <c r="AJ170" s="244"/>
    </row>
    <row r="171" spans="1:36">
      <c r="A171" s="138">
        <v>5</v>
      </c>
      <c r="B171" s="131" t="s">
        <v>782</v>
      </c>
      <c r="C171" s="232"/>
      <c r="D171" s="232"/>
      <c r="E171" s="232"/>
      <c r="F171" s="232"/>
      <c r="G171" s="323">
        <f>Консолидация!$O$102</f>
        <v>0</v>
      </c>
      <c r="AB171" s="139"/>
      <c r="AC171" s="243"/>
      <c r="AD171" s="244"/>
      <c r="AE171" s="244"/>
      <c r="AF171" s="244"/>
      <c r="AG171" s="244"/>
      <c r="AH171" s="244"/>
      <c r="AI171" s="244"/>
      <c r="AJ171" s="244"/>
    </row>
    <row r="172" spans="1:36">
      <c r="A172" s="138">
        <v>6</v>
      </c>
      <c r="B172" s="131" t="s">
        <v>575</v>
      </c>
      <c r="C172" s="232"/>
      <c r="D172" s="232"/>
      <c r="E172" s="232"/>
      <c r="F172" s="232"/>
      <c r="G172" s="323">
        <f>Консолидация!$O$103</f>
        <v>0</v>
      </c>
      <c r="AB172" s="139"/>
      <c r="AC172" s="243"/>
      <c r="AD172" s="244"/>
      <c r="AE172" s="244"/>
      <c r="AF172" s="244"/>
      <c r="AG172" s="244"/>
      <c r="AH172" s="244"/>
      <c r="AI172" s="244"/>
      <c r="AJ172" s="244"/>
    </row>
    <row r="173" spans="1:36">
      <c r="B173" s="243"/>
      <c r="C173" s="233"/>
      <c r="D173" s="233"/>
      <c r="E173" s="233"/>
      <c r="F173" s="233"/>
      <c r="G173" s="233"/>
      <c r="H173" s="233"/>
    </row>
    <row r="174" spans="1:36">
      <c r="A174" s="1339" t="s">
        <v>1002</v>
      </c>
      <c r="B174" s="1339"/>
      <c r="C174" s="1339"/>
      <c r="D174" s="1339"/>
      <c r="E174" s="1339"/>
      <c r="F174" s="1339"/>
      <c r="G174" s="1339"/>
      <c r="H174" s="1339"/>
      <c r="I174" s="1339"/>
      <c r="J174" s="1339"/>
      <c r="K174" s="1339"/>
      <c r="L174" s="1339"/>
      <c r="M174" s="1339"/>
      <c r="N174" s="1339"/>
      <c r="O174" s="1339"/>
      <c r="P174" s="1339"/>
      <c r="Q174" s="1339"/>
      <c r="R174" s="1339"/>
      <c r="S174" s="1339"/>
      <c r="T174" s="1339"/>
      <c r="U174" s="1339"/>
      <c r="V174" s="1339"/>
      <c r="W174" s="1339"/>
      <c r="X174" s="1339"/>
      <c r="Y174" s="1339"/>
      <c r="Z174" s="1339"/>
      <c r="AA174" s="1339"/>
      <c r="AB174" s="1339"/>
      <c r="AC174" s="1339"/>
      <c r="AD174" s="1339"/>
    </row>
    <row r="175" spans="1:36">
      <c r="A175" s="1320"/>
      <c r="B175" s="1320"/>
      <c r="C175" s="1320">
        <v>2007</v>
      </c>
      <c r="D175" s="1320"/>
      <c r="E175" s="1320"/>
      <c r="F175" s="1320"/>
      <c r="G175" s="1320">
        <v>2008</v>
      </c>
      <c r="H175" s="1320"/>
      <c r="I175" s="1320"/>
      <c r="J175" s="1320"/>
      <c r="K175" s="1320">
        <v>2009</v>
      </c>
      <c r="L175" s="1320"/>
      <c r="M175" s="1320"/>
      <c r="N175" s="1320"/>
      <c r="O175" s="1320">
        <v>2010</v>
      </c>
      <c r="P175" s="1320"/>
      <c r="Q175" s="1320"/>
      <c r="R175" s="1320"/>
      <c r="S175" s="1320">
        <v>2011</v>
      </c>
      <c r="T175" s="1320"/>
      <c r="U175" s="1320"/>
      <c r="V175" s="1320"/>
      <c r="W175" s="1320">
        <v>2012</v>
      </c>
      <c r="X175" s="1320"/>
      <c r="Y175" s="1320"/>
      <c r="Z175" s="1320"/>
      <c r="AA175" s="1320">
        <v>2013</v>
      </c>
      <c r="AB175" s="1320"/>
      <c r="AC175" s="1320"/>
      <c r="AD175" s="1320"/>
    </row>
    <row r="176" spans="1:36" ht="60.75">
      <c r="A176" s="1320"/>
      <c r="B176" s="1320"/>
      <c r="C176" s="242" t="s">
        <v>1003</v>
      </c>
      <c r="D176" s="242" t="s">
        <v>1004</v>
      </c>
      <c r="E176" s="242" t="s">
        <v>1005</v>
      </c>
      <c r="F176" s="242" t="s">
        <v>1006</v>
      </c>
      <c r="G176" s="242" t="s">
        <v>1003</v>
      </c>
      <c r="H176" s="242" t="s">
        <v>1004</v>
      </c>
      <c r="I176" s="242" t="s">
        <v>1005</v>
      </c>
      <c r="J176" s="242" t="s">
        <v>1006</v>
      </c>
      <c r="K176" s="242" t="s">
        <v>1003</v>
      </c>
      <c r="L176" s="242" t="s">
        <v>1004</v>
      </c>
      <c r="M176" s="242" t="s">
        <v>1005</v>
      </c>
      <c r="N176" s="242" t="s">
        <v>1006</v>
      </c>
      <c r="O176" s="242" t="s">
        <v>1003</v>
      </c>
      <c r="P176" s="242" t="s">
        <v>1004</v>
      </c>
      <c r="Q176" s="242" t="s">
        <v>1005</v>
      </c>
      <c r="R176" s="242" t="s">
        <v>1006</v>
      </c>
      <c r="S176" s="242" t="s">
        <v>1003</v>
      </c>
      <c r="T176" s="242" t="s">
        <v>1004</v>
      </c>
      <c r="U176" s="242" t="s">
        <v>1005</v>
      </c>
      <c r="V176" s="242" t="s">
        <v>1006</v>
      </c>
      <c r="W176" s="242" t="s">
        <v>1003</v>
      </c>
      <c r="X176" s="242" t="s">
        <v>1004</v>
      </c>
      <c r="Y176" s="242" t="s">
        <v>1005</v>
      </c>
      <c r="Z176" s="242" t="s">
        <v>1006</v>
      </c>
      <c r="AA176" s="242" t="s">
        <v>1003</v>
      </c>
      <c r="AB176" s="242" t="s">
        <v>1004</v>
      </c>
      <c r="AC176" s="242" t="s">
        <v>1005</v>
      </c>
      <c r="AD176" s="242" t="s">
        <v>1006</v>
      </c>
    </row>
    <row r="177" spans="1:30">
      <c r="A177" s="1335" t="s">
        <v>1007</v>
      </c>
      <c r="B177" s="1336"/>
      <c r="C177" s="1047">
        <f>C178</f>
        <v>212.86403884000001</v>
      </c>
      <c r="D177" s="1047">
        <f t="shared" ref="D177:AD177" si="4">D178</f>
        <v>215.56341450000008</v>
      </c>
      <c r="E177" s="1047">
        <f t="shared" si="4"/>
        <v>274.77806271186438</v>
      </c>
      <c r="F177" s="1047">
        <f t="shared" si="4"/>
        <v>0</v>
      </c>
      <c r="G177" s="1047">
        <f t="shared" si="4"/>
        <v>463.63754758210496</v>
      </c>
      <c r="H177" s="1047">
        <f t="shared" si="4"/>
        <v>501.47253211016897</v>
      </c>
      <c r="I177" s="1047">
        <f t="shared" si="4"/>
        <v>426.59399999999994</v>
      </c>
      <c r="J177" s="1047">
        <f t="shared" si="4"/>
        <v>0</v>
      </c>
      <c r="K177" s="1047">
        <f t="shared" si="4"/>
        <v>415.49099999999999</v>
      </c>
      <c r="L177" s="1047">
        <f t="shared" si="4"/>
        <v>437.18841929504902</v>
      </c>
      <c r="M177" s="1047">
        <f t="shared" si="4"/>
        <v>109.732</v>
      </c>
      <c r="N177" s="1047">
        <f t="shared" si="4"/>
        <v>0</v>
      </c>
      <c r="O177" s="1047">
        <f t="shared" si="4"/>
        <v>342.98277072787499</v>
      </c>
      <c r="P177" s="1047">
        <f t="shared" si="4"/>
        <v>322.25246230963359</v>
      </c>
      <c r="Q177" s="1047">
        <f t="shared" si="4"/>
        <v>423.71499999999997</v>
      </c>
      <c r="R177" s="1047">
        <f t="shared" si="4"/>
        <v>1.5649590508474569</v>
      </c>
      <c r="S177" s="1047">
        <f t="shared" si="4"/>
        <v>224.3</v>
      </c>
      <c r="T177" s="1047">
        <f t="shared" si="4"/>
        <v>203.56</v>
      </c>
      <c r="U177" s="1047">
        <f t="shared" si="4"/>
        <v>0</v>
      </c>
      <c r="V177" s="1047">
        <f t="shared" si="4"/>
        <v>1.0322679237200001</v>
      </c>
      <c r="W177" s="1047">
        <f t="shared" si="4"/>
        <v>104.37177967108001</v>
      </c>
      <c r="X177" s="1047">
        <f t="shared" si="4"/>
        <v>81.207525991423239</v>
      </c>
      <c r="Y177" s="1047">
        <f t="shared" si="4"/>
        <v>0</v>
      </c>
      <c r="Z177" s="1047">
        <f t="shared" si="4"/>
        <v>0.60519699152400008</v>
      </c>
      <c r="AA177" s="1047">
        <f t="shared" si="4"/>
        <v>24.387627118399998</v>
      </c>
      <c r="AB177" s="1047">
        <f t="shared" si="4"/>
        <v>15.371458610160001</v>
      </c>
      <c r="AC177" s="1047">
        <f t="shared" si="4"/>
        <v>0</v>
      </c>
      <c r="AD177" s="1048">
        <f t="shared" si="4"/>
        <v>1.233237788134</v>
      </c>
    </row>
    <row r="178" spans="1:30" ht="20.25" customHeight="1">
      <c r="A178" s="1329" t="s">
        <v>1008</v>
      </c>
      <c r="B178" s="1330"/>
      <c r="C178" s="1047">
        <f t="shared" ref="C178:AD178" si="5">C179+C180+C181</f>
        <v>212.86403884000001</v>
      </c>
      <c r="D178" s="1047">
        <f t="shared" si="5"/>
        <v>215.56341450000008</v>
      </c>
      <c r="E178" s="1047">
        <f t="shared" si="5"/>
        <v>274.77806271186438</v>
      </c>
      <c r="F178" s="1047">
        <f t="shared" si="5"/>
        <v>0</v>
      </c>
      <c r="G178" s="1047">
        <f t="shared" si="5"/>
        <v>463.63754758210496</v>
      </c>
      <c r="H178" s="1047">
        <f t="shared" si="5"/>
        <v>501.47253211016897</v>
      </c>
      <c r="I178" s="1047">
        <f t="shared" si="5"/>
        <v>426.59399999999994</v>
      </c>
      <c r="J178" s="1047">
        <f t="shared" si="5"/>
        <v>0</v>
      </c>
      <c r="K178" s="1047">
        <f t="shared" si="5"/>
        <v>415.49099999999999</v>
      </c>
      <c r="L178" s="1047">
        <f t="shared" si="5"/>
        <v>437.18841929504902</v>
      </c>
      <c r="M178" s="1047">
        <f t="shared" si="5"/>
        <v>109.732</v>
      </c>
      <c r="N178" s="1047">
        <f t="shared" si="5"/>
        <v>0</v>
      </c>
      <c r="O178" s="1047">
        <f t="shared" si="5"/>
        <v>342.98277072787499</v>
      </c>
      <c r="P178" s="1047">
        <f t="shared" si="5"/>
        <v>322.25246230963359</v>
      </c>
      <c r="Q178" s="1047">
        <f t="shared" si="5"/>
        <v>423.71499999999997</v>
      </c>
      <c r="R178" s="1047">
        <f>R179+R180+R181</f>
        <v>1.5649590508474569</v>
      </c>
      <c r="S178" s="1047">
        <f t="shared" si="5"/>
        <v>224.3</v>
      </c>
      <c r="T178" s="1047">
        <f t="shared" si="5"/>
        <v>203.56</v>
      </c>
      <c r="U178" s="1047">
        <f t="shared" si="5"/>
        <v>0</v>
      </c>
      <c r="V178" s="1047">
        <f t="shared" si="5"/>
        <v>1.0322679237200001</v>
      </c>
      <c r="W178" s="1047">
        <f t="shared" si="5"/>
        <v>104.37177967108001</v>
      </c>
      <c r="X178" s="1047">
        <f t="shared" si="5"/>
        <v>81.207525991423239</v>
      </c>
      <c r="Y178" s="1047">
        <f t="shared" si="5"/>
        <v>0</v>
      </c>
      <c r="Z178" s="1047">
        <f t="shared" si="5"/>
        <v>0.60519699152400008</v>
      </c>
      <c r="AA178" s="1047">
        <f t="shared" si="5"/>
        <v>24.387627118399998</v>
      </c>
      <c r="AB178" s="1047">
        <f t="shared" si="5"/>
        <v>15.371458610160001</v>
      </c>
      <c r="AC178" s="1047">
        <f t="shared" si="5"/>
        <v>0</v>
      </c>
      <c r="AD178" s="1048">
        <f t="shared" si="5"/>
        <v>1.233237788134</v>
      </c>
    </row>
    <row r="179" spans="1:30" ht="20.25" customHeight="1">
      <c r="A179" s="1329" t="s">
        <v>1009</v>
      </c>
      <c r="B179" s="1330"/>
      <c r="C179" s="1049">
        <v>61.902027560000001</v>
      </c>
      <c r="D179" s="1049">
        <v>66.518577050847497</v>
      </c>
      <c r="E179" s="1049">
        <v>87.090999999999994</v>
      </c>
      <c r="F179" s="1049">
        <v>0</v>
      </c>
      <c r="G179" s="1049">
        <v>167.82537972703301</v>
      </c>
      <c r="H179" s="1049">
        <v>185.097360576271</v>
      </c>
      <c r="I179" s="1049">
        <v>244.89099999999999</v>
      </c>
      <c r="J179" s="1049">
        <v>0</v>
      </c>
      <c r="K179" s="1049">
        <v>129.43199999999999</v>
      </c>
      <c r="L179" s="1049">
        <v>121.123262923328</v>
      </c>
      <c r="M179" s="1049">
        <v>76.369</v>
      </c>
      <c r="N179" s="1049">
        <v>0</v>
      </c>
      <c r="O179" s="1049">
        <v>95.133113607086997</v>
      </c>
      <c r="P179" s="1049">
        <v>92.365684680080605</v>
      </c>
      <c r="Q179" s="1049">
        <v>0</v>
      </c>
      <c r="R179" s="1049">
        <v>0.62519916949152499</v>
      </c>
      <c r="S179" s="1049">
        <v>64.099999999999994</v>
      </c>
      <c r="T179" s="1049">
        <v>59.47</v>
      </c>
      <c r="U179" s="1049">
        <v>0</v>
      </c>
      <c r="V179" s="1049">
        <v>0</v>
      </c>
      <c r="W179" s="1049">
        <v>39.567072191599998</v>
      </c>
      <c r="X179" s="1049">
        <v>32.895100674078002</v>
      </c>
      <c r="Y179" s="1049">
        <v>0</v>
      </c>
      <c r="Z179" s="1049">
        <v>0</v>
      </c>
      <c r="AA179" s="1049">
        <v>10.1452879907</v>
      </c>
      <c r="AB179" s="1049">
        <v>6.0622251949099999</v>
      </c>
      <c r="AC179" s="1049">
        <v>0</v>
      </c>
      <c r="AD179" s="1050">
        <v>0.68151444067699996</v>
      </c>
    </row>
    <row r="180" spans="1:30" ht="20.25" customHeight="1">
      <c r="A180" s="1329" t="s">
        <v>1010</v>
      </c>
      <c r="B180" s="1330"/>
      <c r="C180" s="1049">
        <v>46.794858470000001</v>
      </c>
      <c r="D180" s="1049">
        <v>49.975330762711899</v>
      </c>
      <c r="E180" s="1049">
        <v>83.2110627118644</v>
      </c>
      <c r="F180" s="1049">
        <v>0</v>
      </c>
      <c r="G180" s="1049">
        <v>139.51621579227299</v>
      </c>
      <c r="H180" s="1049">
        <v>159.23851271186399</v>
      </c>
      <c r="I180" s="1049">
        <v>20.585999999999999</v>
      </c>
      <c r="J180" s="1049">
        <v>0</v>
      </c>
      <c r="K180" s="1049">
        <v>210.94900000000001</v>
      </c>
      <c r="L180" s="1049">
        <v>250.385849761721</v>
      </c>
      <c r="M180" s="1049">
        <v>26.276</v>
      </c>
      <c r="N180" s="1049">
        <v>0</v>
      </c>
      <c r="O180" s="1049">
        <v>206.41561665107801</v>
      </c>
      <c r="P180" s="1049">
        <v>192.452911442003</v>
      </c>
      <c r="Q180" s="1049">
        <v>423.71499999999997</v>
      </c>
      <c r="R180" s="1049">
        <v>0.38264847457627099</v>
      </c>
      <c r="S180" s="1049">
        <v>139.58000000000001</v>
      </c>
      <c r="T180" s="1049">
        <v>128.19</v>
      </c>
      <c r="U180" s="1049">
        <v>0</v>
      </c>
      <c r="V180" s="1049">
        <v>0</v>
      </c>
      <c r="W180" s="1049">
        <v>62.3652418872</v>
      </c>
      <c r="X180" s="1049">
        <v>47.639112989953901</v>
      </c>
      <c r="Y180" s="1049">
        <v>0</v>
      </c>
      <c r="Z180" s="1049">
        <v>0.169491525423</v>
      </c>
      <c r="AA180" s="1049">
        <v>14.242339127699999</v>
      </c>
      <c r="AB180" s="1049">
        <v>9.3092334152500005</v>
      </c>
      <c r="AC180" s="1049">
        <v>0</v>
      </c>
      <c r="AD180" s="1050">
        <v>0.55172334745700002</v>
      </c>
    </row>
    <row r="181" spans="1:30" ht="20.25" customHeight="1">
      <c r="A181" s="1329" t="s">
        <v>1011</v>
      </c>
      <c r="B181" s="1330"/>
      <c r="C181" s="1049">
        <f t="shared" ref="C181:AD181" si="6">C182</f>
        <v>104.16715281</v>
      </c>
      <c r="D181" s="1049">
        <f t="shared" si="6"/>
        <v>99.069506686440704</v>
      </c>
      <c r="E181" s="1049">
        <f t="shared" si="6"/>
        <v>104.476</v>
      </c>
      <c r="F181" s="1049">
        <f t="shared" si="6"/>
        <v>0</v>
      </c>
      <c r="G181" s="1049">
        <f t="shared" si="6"/>
        <v>156.29595206279899</v>
      </c>
      <c r="H181" s="1049">
        <f t="shared" si="6"/>
        <v>157.13665882203401</v>
      </c>
      <c r="I181" s="1049">
        <f t="shared" si="6"/>
        <v>161.11699999999999</v>
      </c>
      <c r="J181" s="1049">
        <f t="shared" si="6"/>
        <v>0</v>
      </c>
      <c r="K181" s="1049">
        <f t="shared" si="6"/>
        <v>75.11</v>
      </c>
      <c r="L181" s="1049">
        <f t="shared" si="6"/>
        <v>65.679306609999998</v>
      </c>
      <c r="M181" s="1049">
        <f t="shared" si="6"/>
        <v>7.0869999999999997</v>
      </c>
      <c r="N181" s="1049">
        <f t="shared" si="6"/>
        <v>0</v>
      </c>
      <c r="O181" s="1049">
        <f t="shared" si="6"/>
        <v>41.434040469709998</v>
      </c>
      <c r="P181" s="1049">
        <f t="shared" si="6"/>
        <v>37.433866187550002</v>
      </c>
      <c r="Q181" s="1049">
        <f t="shared" si="6"/>
        <v>0</v>
      </c>
      <c r="R181" s="1049">
        <f t="shared" si="6"/>
        <v>0.55711140677966098</v>
      </c>
      <c r="S181" s="1049">
        <f t="shared" si="6"/>
        <v>20.62</v>
      </c>
      <c r="T181" s="1049">
        <f t="shared" si="6"/>
        <v>15.9</v>
      </c>
      <c r="U181" s="1049">
        <f t="shared" si="6"/>
        <v>0</v>
      </c>
      <c r="V181" s="1049">
        <f t="shared" si="6"/>
        <v>1.0322679237200001</v>
      </c>
      <c r="W181" s="1049">
        <f t="shared" si="6"/>
        <v>2.4394655922799999</v>
      </c>
      <c r="X181" s="1049">
        <f t="shared" si="6"/>
        <v>0.67331232739133196</v>
      </c>
      <c r="Y181" s="1049">
        <f t="shared" si="6"/>
        <v>0</v>
      </c>
      <c r="Z181" s="1049">
        <f t="shared" si="6"/>
        <v>0.43570546610100003</v>
      </c>
      <c r="AA181" s="1049">
        <f t="shared" si="6"/>
        <v>0</v>
      </c>
      <c r="AB181" s="1049">
        <f t="shared" si="6"/>
        <v>0</v>
      </c>
      <c r="AC181" s="1049">
        <f t="shared" si="6"/>
        <v>0</v>
      </c>
      <c r="AD181" s="1050">
        <f t="shared" si="6"/>
        <v>0</v>
      </c>
    </row>
    <row r="182" spans="1:30" ht="20.25" customHeight="1">
      <c r="A182" s="1329" t="s">
        <v>1012</v>
      </c>
      <c r="B182" s="1330"/>
      <c r="C182" s="1049">
        <v>104.16715281</v>
      </c>
      <c r="D182" s="1049">
        <v>99.069506686440704</v>
      </c>
      <c r="E182" s="1049">
        <v>104.476</v>
      </c>
      <c r="F182" s="1049">
        <v>0</v>
      </c>
      <c r="G182" s="1049">
        <v>156.29595206279899</v>
      </c>
      <c r="H182" s="1049">
        <v>157.13665882203401</v>
      </c>
      <c r="I182" s="1049">
        <v>161.11699999999999</v>
      </c>
      <c r="J182" s="1049">
        <v>0</v>
      </c>
      <c r="K182" s="1049">
        <v>75.11</v>
      </c>
      <c r="L182" s="1049">
        <v>65.679306609999998</v>
      </c>
      <c r="M182" s="1049">
        <v>7.0869999999999997</v>
      </c>
      <c r="N182" s="1049">
        <v>0</v>
      </c>
      <c r="O182" s="1049">
        <v>41.434040469709998</v>
      </c>
      <c r="P182" s="1049">
        <v>37.433866187550002</v>
      </c>
      <c r="Q182" s="1049">
        <v>0</v>
      </c>
      <c r="R182" s="1049">
        <v>0.55711140677966098</v>
      </c>
      <c r="S182" s="1049">
        <v>20.62</v>
      </c>
      <c r="T182" s="1049">
        <v>15.9</v>
      </c>
      <c r="U182" s="1049">
        <v>0</v>
      </c>
      <c r="V182" s="1049">
        <v>1.0322679237200001</v>
      </c>
      <c r="W182" s="1049">
        <v>2.4394655922799999</v>
      </c>
      <c r="X182" s="1049">
        <v>0.67331232739133196</v>
      </c>
      <c r="Y182" s="1049">
        <v>0</v>
      </c>
      <c r="Z182" s="1049">
        <v>0.43570546610100003</v>
      </c>
      <c r="AA182" s="1049">
        <v>0</v>
      </c>
      <c r="AB182" s="1049">
        <v>0</v>
      </c>
      <c r="AC182" s="1049">
        <v>0</v>
      </c>
      <c r="AD182" s="1050">
        <v>0</v>
      </c>
    </row>
    <row r="183" spans="1:30" ht="20.25" customHeight="1">
      <c r="A183" s="1329" t="s">
        <v>1013</v>
      </c>
      <c r="B183" s="1330"/>
      <c r="C183" s="1051"/>
      <c r="D183" s="1051"/>
      <c r="E183" s="1051"/>
      <c r="F183" s="1051"/>
      <c r="G183" s="1051"/>
      <c r="H183" s="1051"/>
      <c r="I183" s="1051"/>
      <c r="J183" s="1051"/>
      <c r="K183" s="1051"/>
      <c r="L183" s="1051"/>
      <c r="M183" s="1051"/>
      <c r="N183" s="1051"/>
      <c r="O183" s="1051"/>
      <c r="P183" s="1051"/>
      <c r="Q183" s="1051"/>
      <c r="R183" s="1051"/>
      <c r="S183" s="1051"/>
      <c r="T183" s="1051"/>
      <c r="U183" s="1051"/>
      <c r="V183" s="1051"/>
      <c r="W183" s="1051"/>
      <c r="X183" s="1051"/>
      <c r="Y183" s="1051"/>
      <c r="Z183" s="1051"/>
      <c r="AA183" s="1051"/>
      <c r="AB183" s="1051"/>
      <c r="AC183" s="1051"/>
      <c r="AD183" s="1052"/>
    </row>
    <row r="184" spans="1:30" ht="20.25" customHeight="1">
      <c r="A184" s="1329" t="s">
        <v>1014</v>
      </c>
      <c r="B184" s="1330"/>
      <c r="C184" s="1051"/>
      <c r="D184" s="1051"/>
      <c r="E184" s="1051"/>
      <c r="F184" s="1051"/>
      <c r="G184" s="1051"/>
      <c r="H184" s="1051"/>
      <c r="I184" s="1051"/>
      <c r="J184" s="1051"/>
      <c r="K184" s="1051"/>
      <c r="L184" s="1051"/>
      <c r="M184" s="1051"/>
      <c r="N184" s="1051"/>
      <c r="O184" s="1051"/>
      <c r="P184" s="1051"/>
      <c r="Q184" s="1051"/>
      <c r="R184" s="1051"/>
      <c r="S184" s="1051"/>
      <c r="T184" s="1051"/>
      <c r="U184" s="1051"/>
      <c r="V184" s="1051"/>
      <c r="W184" s="1051"/>
      <c r="X184" s="1051"/>
      <c r="Y184" s="1051"/>
      <c r="Z184" s="1051"/>
      <c r="AA184" s="1051"/>
      <c r="AB184" s="1051"/>
      <c r="AC184" s="1051"/>
      <c r="AD184" s="1052"/>
    </row>
    <row r="185" spans="1:30" ht="20.25" customHeight="1">
      <c r="A185" s="1329" t="s">
        <v>1009</v>
      </c>
      <c r="B185" s="1330"/>
      <c r="C185" s="1051"/>
      <c r="D185" s="1051"/>
      <c r="E185" s="1051"/>
      <c r="F185" s="1051"/>
      <c r="G185" s="1051"/>
      <c r="H185" s="1051"/>
      <c r="I185" s="1051"/>
      <c r="J185" s="1051"/>
      <c r="K185" s="1051"/>
      <c r="L185" s="1051"/>
      <c r="M185" s="1051"/>
      <c r="N185" s="1051"/>
      <c r="O185" s="1051"/>
      <c r="P185" s="1051"/>
      <c r="Q185" s="1051"/>
      <c r="R185" s="1051"/>
      <c r="S185" s="1051"/>
      <c r="T185" s="1051"/>
      <c r="U185" s="1051"/>
      <c r="V185" s="1051"/>
      <c r="W185" s="1051"/>
      <c r="X185" s="1051"/>
      <c r="Y185" s="1051"/>
      <c r="Z185" s="1051"/>
      <c r="AA185" s="1051"/>
      <c r="AB185" s="1051"/>
      <c r="AC185" s="1051"/>
      <c r="AD185" s="1052"/>
    </row>
    <row r="186" spans="1:30" ht="20.25" customHeight="1">
      <c r="A186" s="1329" t="s">
        <v>1010</v>
      </c>
      <c r="B186" s="1330"/>
      <c r="C186" s="1051"/>
      <c r="D186" s="1051"/>
      <c r="E186" s="1051"/>
      <c r="F186" s="1051"/>
      <c r="G186" s="1051"/>
      <c r="H186" s="1051"/>
      <c r="I186" s="1051"/>
      <c r="J186" s="1051"/>
      <c r="K186" s="1051"/>
      <c r="L186" s="1051"/>
      <c r="M186" s="1051"/>
      <c r="N186" s="1051"/>
      <c r="O186" s="1051"/>
      <c r="P186" s="1051"/>
      <c r="Q186" s="1051"/>
      <c r="R186" s="1051"/>
      <c r="S186" s="1051"/>
      <c r="T186" s="1051"/>
      <c r="U186" s="1051"/>
      <c r="V186" s="1051"/>
      <c r="W186" s="1051"/>
      <c r="X186" s="1051"/>
      <c r="Y186" s="1051"/>
      <c r="Z186" s="1051"/>
      <c r="AA186" s="1051"/>
      <c r="AB186" s="1051"/>
      <c r="AC186" s="1051"/>
      <c r="AD186" s="1052"/>
    </row>
    <row r="187" spans="1:30" ht="20.25" customHeight="1">
      <c r="A187" s="1329" t="s">
        <v>1011</v>
      </c>
      <c r="B187" s="1330"/>
      <c r="C187" s="1051"/>
      <c r="D187" s="1051"/>
      <c r="E187" s="1051"/>
      <c r="F187" s="1051"/>
      <c r="G187" s="1051"/>
      <c r="H187" s="1051"/>
      <c r="I187" s="1051"/>
      <c r="J187" s="1051"/>
      <c r="K187" s="1051"/>
      <c r="L187" s="1051"/>
      <c r="M187" s="1051"/>
      <c r="N187" s="1051"/>
      <c r="O187" s="1051"/>
      <c r="P187" s="1051"/>
      <c r="Q187" s="1051"/>
      <c r="R187" s="1051"/>
      <c r="S187" s="1051"/>
      <c r="T187" s="1051"/>
      <c r="U187" s="1051"/>
      <c r="V187" s="1051"/>
      <c r="W187" s="1051"/>
      <c r="X187" s="1051"/>
      <c r="Y187" s="1051"/>
      <c r="Z187" s="1051"/>
      <c r="AA187" s="1051"/>
      <c r="AB187" s="1051"/>
      <c r="AC187" s="1051"/>
      <c r="AD187" s="1052"/>
    </row>
    <row r="188" spans="1:30" ht="20.25" customHeight="1">
      <c r="A188" s="1329" t="s">
        <v>1012</v>
      </c>
      <c r="B188" s="1330"/>
      <c r="C188" s="1051"/>
      <c r="D188" s="1051"/>
      <c r="E188" s="1051"/>
      <c r="F188" s="1051"/>
      <c r="G188" s="1051"/>
      <c r="H188" s="1051"/>
      <c r="I188" s="1051"/>
      <c r="J188" s="1051"/>
      <c r="K188" s="1051"/>
      <c r="L188" s="1051"/>
      <c r="M188" s="1051"/>
      <c r="N188" s="1051"/>
      <c r="O188" s="1051"/>
      <c r="P188" s="1051"/>
      <c r="Q188" s="1051"/>
      <c r="R188" s="1051"/>
      <c r="S188" s="1051"/>
      <c r="T188" s="1051"/>
      <c r="U188" s="1051"/>
      <c r="V188" s="1051"/>
      <c r="W188" s="1051"/>
      <c r="X188" s="1051"/>
      <c r="Y188" s="1051"/>
      <c r="Z188" s="1051"/>
      <c r="AA188" s="1051"/>
      <c r="AB188" s="1051"/>
      <c r="AC188" s="1051"/>
      <c r="AD188" s="1052"/>
    </row>
    <row r="189" spans="1:30" ht="20.25" customHeight="1" thickBot="1">
      <c r="A189" s="1340" t="s">
        <v>1013</v>
      </c>
      <c r="B189" s="1341"/>
      <c r="C189" s="1053"/>
      <c r="D189" s="1053"/>
      <c r="E189" s="1053"/>
      <c r="F189" s="1053"/>
      <c r="G189" s="1053"/>
      <c r="H189" s="1053"/>
      <c r="I189" s="1053"/>
      <c r="J189" s="1053"/>
      <c r="K189" s="1053"/>
      <c r="L189" s="1053"/>
      <c r="M189" s="1053"/>
      <c r="N189" s="1053"/>
      <c r="O189" s="1053"/>
      <c r="P189" s="1053"/>
      <c r="Q189" s="1053"/>
      <c r="R189" s="1053"/>
      <c r="S189" s="1053"/>
      <c r="T189" s="1053"/>
      <c r="U189" s="1053"/>
      <c r="V189" s="1053"/>
      <c r="W189" s="1053"/>
      <c r="X189" s="1053"/>
      <c r="Y189" s="1053"/>
      <c r="Z189" s="1053"/>
      <c r="AA189" s="1053"/>
      <c r="AB189" s="1053"/>
      <c r="AC189" s="1053"/>
      <c r="AD189" s="1054"/>
    </row>
    <row r="190" spans="1:30">
      <c r="S190" s="29"/>
      <c r="T190" s="29"/>
      <c r="U190" s="29"/>
      <c r="V190" s="29"/>
      <c r="W190" s="29"/>
      <c r="X190" s="29"/>
      <c r="Y190" s="29"/>
      <c r="Z190" s="29"/>
    </row>
    <row r="191" spans="1:30">
      <c r="S191" s="29"/>
      <c r="T191" s="29"/>
      <c r="U191" s="29"/>
      <c r="V191" s="29"/>
      <c r="W191" s="29"/>
      <c r="X191" s="29"/>
      <c r="Y191" s="29"/>
      <c r="Z191" s="29"/>
    </row>
    <row r="192" spans="1:30">
      <c r="S192" s="29"/>
      <c r="T192" s="29"/>
      <c r="U192" s="29"/>
      <c r="V192" s="29"/>
      <c r="W192" s="29"/>
      <c r="X192" s="29"/>
      <c r="Y192" s="29"/>
      <c r="Z192" s="29"/>
    </row>
    <row r="193" spans="1:123">
      <c r="A193" s="245" t="s">
        <v>1104</v>
      </c>
    </row>
    <row r="194" spans="1:123" s="329" customFormat="1" ht="21" thickBot="1">
      <c r="A194" s="327"/>
      <c r="B194" s="327"/>
      <c r="C194" s="369"/>
      <c r="D194" s="369"/>
      <c r="E194" s="369"/>
      <c r="F194" s="369"/>
      <c r="G194" s="369"/>
      <c r="H194" s="369"/>
      <c r="I194" s="369"/>
      <c r="J194" s="370"/>
      <c r="K194" s="370"/>
      <c r="L194" s="370"/>
      <c r="M194" s="370"/>
      <c r="N194" s="370"/>
      <c r="O194" s="370"/>
      <c r="P194" s="370"/>
      <c r="Q194" s="370"/>
      <c r="R194" s="370"/>
      <c r="S194" s="50"/>
      <c r="T194" s="50"/>
      <c r="U194" s="371"/>
      <c r="V194" s="50"/>
      <c r="W194" s="24"/>
      <c r="X194" s="24"/>
      <c r="Y194" s="24"/>
      <c r="Z194" s="24"/>
      <c r="AA194" s="24"/>
      <c r="AB194" s="24"/>
      <c r="AC194" s="50"/>
      <c r="AD194" s="50"/>
      <c r="AE194" s="50"/>
      <c r="AF194" s="50"/>
      <c r="AG194" s="50"/>
      <c r="AH194" s="50"/>
      <c r="AI194" s="50"/>
      <c r="AJ194" s="50"/>
      <c r="AK194" s="50"/>
      <c r="AL194" s="50"/>
      <c r="AM194" s="50"/>
      <c r="AN194" s="50"/>
      <c r="AO194" s="50"/>
      <c r="AP194" s="50"/>
      <c r="AQ194" s="50"/>
      <c r="AR194" s="328"/>
      <c r="AS194" s="50"/>
      <c r="AT194" s="50"/>
      <c r="AU194" s="50"/>
      <c r="AV194" s="50"/>
      <c r="AW194" s="50"/>
      <c r="AX194" s="50"/>
      <c r="AY194" s="50"/>
      <c r="AZ194" s="50"/>
      <c r="BA194" s="50"/>
      <c r="BB194" s="50"/>
      <c r="BC194" s="50"/>
      <c r="BD194" s="50"/>
      <c r="BE194" s="50"/>
      <c r="BF194" s="50"/>
      <c r="BG194" s="50"/>
      <c r="BH194" s="50"/>
      <c r="BI194" s="50"/>
      <c r="BJ194" s="50"/>
      <c r="BK194" s="50"/>
      <c r="BL194" s="50"/>
      <c r="BM194" s="50"/>
      <c r="BN194" s="50"/>
      <c r="BO194" s="50"/>
      <c r="BP194" s="50"/>
      <c r="BQ194" s="50"/>
      <c r="BR194" s="50"/>
      <c r="BS194" s="50"/>
      <c r="BT194" s="50"/>
      <c r="BU194" s="50"/>
      <c r="BV194" s="50"/>
      <c r="BW194" s="50"/>
      <c r="BX194" s="50"/>
      <c r="BY194" s="1314"/>
      <c r="BZ194" s="1314"/>
      <c r="CA194" s="1314"/>
      <c r="CB194" s="1314"/>
      <c r="CC194" s="1314"/>
      <c r="CD194" s="1314"/>
      <c r="CE194" s="1314"/>
      <c r="CF194" s="1314"/>
      <c r="CG194" s="50"/>
      <c r="CH194" s="50"/>
      <c r="CI194" s="1314"/>
      <c r="CJ194" s="1314"/>
      <c r="CK194" s="1314"/>
      <c r="CL194" s="1314"/>
      <c r="CM194" s="1314"/>
      <c r="CN194" s="1314"/>
      <c r="CO194" s="1314"/>
      <c r="CP194" s="1314"/>
      <c r="CQ194" s="50"/>
      <c r="CR194" s="50"/>
      <c r="CS194" s="1314"/>
      <c r="CT194" s="1314"/>
      <c r="CU194" s="1314"/>
      <c r="CV194" s="1314"/>
      <c r="CW194" s="1314"/>
      <c r="CX194" s="1314"/>
      <c r="CY194" s="1314"/>
      <c r="CZ194" s="1314"/>
      <c r="DA194" s="50"/>
      <c r="DB194" s="50"/>
      <c r="DC194" s="50"/>
      <c r="DD194" s="50"/>
      <c r="DE194" s="50"/>
      <c r="DF194" s="50"/>
      <c r="DG194" s="50"/>
      <c r="DH194" s="50"/>
      <c r="DI194" s="50"/>
      <c r="DJ194" s="50"/>
      <c r="DK194" s="50"/>
      <c r="DL194" s="50"/>
      <c r="DM194" s="50"/>
      <c r="DN194" s="50"/>
      <c r="DO194" s="50"/>
      <c r="DP194" s="50"/>
      <c r="DQ194" s="50"/>
      <c r="DR194" s="50"/>
      <c r="DS194" s="50"/>
    </row>
    <row r="195" spans="1:123" ht="66.75" customHeight="1">
      <c r="A195" s="1344" t="s">
        <v>936</v>
      </c>
      <c r="B195" s="1346" t="s">
        <v>1105</v>
      </c>
      <c r="C195" s="1318" t="s">
        <v>1128</v>
      </c>
      <c r="D195" s="1318" t="s">
        <v>755</v>
      </c>
      <c r="E195" s="1318" t="s">
        <v>756</v>
      </c>
      <c r="F195" s="1318" t="s">
        <v>882</v>
      </c>
      <c r="G195" s="1315" t="s">
        <v>861</v>
      </c>
      <c r="H195" s="1315"/>
      <c r="I195" s="1315" t="s">
        <v>1399</v>
      </c>
      <c r="J195" s="1315"/>
      <c r="K195" s="1315" t="s">
        <v>1398</v>
      </c>
      <c r="L195" s="1315"/>
      <c r="M195" s="1318" t="s">
        <v>639</v>
      </c>
      <c r="N195" s="1318" t="s">
        <v>1397</v>
      </c>
      <c r="O195" s="1318" t="s">
        <v>648</v>
      </c>
      <c r="P195" s="1318" t="s">
        <v>630</v>
      </c>
      <c r="Q195" s="1318" t="s">
        <v>631</v>
      </c>
      <c r="R195" s="1318" t="s">
        <v>1396</v>
      </c>
      <c r="S195" s="1318" t="s">
        <v>1395</v>
      </c>
      <c r="T195" s="1318" t="s">
        <v>1394</v>
      </c>
      <c r="U195" s="1318" t="s">
        <v>1215</v>
      </c>
      <c r="V195" s="1315" t="s">
        <v>1144</v>
      </c>
      <c r="W195" s="1315"/>
      <c r="X195" s="1315"/>
      <c r="Y195" s="1315"/>
      <c r="Z195" s="1315" t="s">
        <v>1146</v>
      </c>
      <c r="AA195" s="1315"/>
      <c r="AB195" s="1315"/>
      <c r="AC195" s="1315"/>
      <c r="AD195" s="1315" t="s">
        <v>1149</v>
      </c>
      <c r="AE195" s="1315"/>
      <c r="AF195" s="1315"/>
      <c r="AG195" s="1315"/>
      <c r="AH195" s="1318" t="s">
        <v>1217</v>
      </c>
      <c r="AI195" s="1312" t="s">
        <v>626</v>
      </c>
      <c r="AJ195" s="1318" t="s">
        <v>715</v>
      </c>
      <c r="AK195" s="1312" t="s">
        <v>758</v>
      </c>
      <c r="AL195" s="1312" t="s">
        <v>753</v>
      </c>
      <c r="AM195" s="1312" t="s">
        <v>754</v>
      </c>
      <c r="AN195" s="1312" t="s">
        <v>1036</v>
      </c>
      <c r="AO195" s="1312" t="s">
        <v>1019</v>
      </c>
      <c r="AP195" s="1312" t="s">
        <v>1393</v>
      </c>
      <c r="AQ195" s="1316" t="s">
        <v>1090</v>
      </c>
    </row>
    <row r="196" spans="1:123" ht="140.25" customHeight="1" thickBot="1">
      <c r="A196" s="1345"/>
      <c r="B196" s="1347"/>
      <c r="C196" s="1319"/>
      <c r="D196" s="1319"/>
      <c r="E196" s="1319"/>
      <c r="F196" s="1319"/>
      <c r="G196" s="330" t="s">
        <v>904</v>
      </c>
      <c r="H196" s="330" t="s">
        <v>1093</v>
      </c>
      <c r="I196" s="330" t="s">
        <v>1147</v>
      </c>
      <c r="J196" s="330" t="s">
        <v>1148</v>
      </c>
      <c r="K196" s="330" t="s">
        <v>1147</v>
      </c>
      <c r="L196" s="330" t="s">
        <v>1148</v>
      </c>
      <c r="M196" s="1319"/>
      <c r="N196" s="1319"/>
      <c r="O196" s="1319"/>
      <c r="P196" s="1319"/>
      <c r="Q196" s="1319"/>
      <c r="R196" s="1319"/>
      <c r="S196" s="1319"/>
      <c r="T196" s="1319"/>
      <c r="U196" s="1319"/>
      <c r="V196" s="331">
        <v>2009</v>
      </c>
      <c r="W196" s="331" t="s">
        <v>1033</v>
      </c>
      <c r="X196" s="331">
        <v>2011</v>
      </c>
      <c r="Y196" s="331">
        <v>2012</v>
      </c>
      <c r="Z196" s="331">
        <v>2009</v>
      </c>
      <c r="AA196" s="331" t="s">
        <v>1033</v>
      </c>
      <c r="AB196" s="331">
        <v>2011</v>
      </c>
      <c r="AC196" s="331">
        <v>2012</v>
      </c>
      <c r="AD196" s="331">
        <v>2009</v>
      </c>
      <c r="AE196" s="331" t="s">
        <v>1033</v>
      </c>
      <c r="AF196" s="331">
        <v>2011</v>
      </c>
      <c r="AG196" s="331">
        <v>2012</v>
      </c>
      <c r="AH196" s="1319"/>
      <c r="AI196" s="1313"/>
      <c r="AJ196" s="1319"/>
      <c r="AK196" s="1313"/>
      <c r="AL196" s="1313"/>
      <c r="AM196" s="1313"/>
      <c r="AN196" s="1313"/>
      <c r="AO196" s="1313"/>
      <c r="AP196" s="1313"/>
      <c r="AQ196" s="1317"/>
    </row>
    <row r="197" spans="1:123" ht="60.75">
      <c r="A197" s="338">
        <v>1</v>
      </c>
      <c r="B197" s="341" t="str">
        <f>Объекты!$F$221</f>
        <v>Кабельные и воздушные линии (110 кВ) для выдачи мощности от Сочинской ТЭС до подстанции "Сочи" (строительство)</v>
      </c>
      <c r="C197" s="342">
        <f>Объекты!$I$221</f>
        <v>0</v>
      </c>
      <c r="D197" s="343">
        <f>Объекты!$J$221</f>
        <v>2009</v>
      </c>
      <c r="E197" s="343">
        <f>Объекты!$K$221</f>
        <v>2010</v>
      </c>
      <c r="F197" s="343" t="str">
        <f>Объекты!$L$221</f>
        <v>да</v>
      </c>
      <c r="G197" s="343">
        <f>Объекты!$U$221</f>
        <v>0</v>
      </c>
      <c r="H197" s="343">
        <f>Объекты!$V$221</f>
        <v>5.2</v>
      </c>
      <c r="I197" s="344">
        <f>Объекты!$Y$221</f>
        <v>0</v>
      </c>
      <c r="J197" s="345">
        <f>Объекты!$Z$221</f>
        <v>5.15</v>
      </c>
      <c r="K197" s="345">
        <f>Объекты!$AG$221</f>
        <v>0</v>
      </c>
      <c r="L197" s="345">
        <f>Объекты!$AH$221</f>
        <v>5.15</v>
      </c>
      <c r="M197" s="345">
        <f>Объекты!$BU$221</f>
        <v>630549.54200499994</v>
      </c>
      <c r="N197" s="345">
        <f>Объекты!$CA$221</f>
        <v>0</v>
      </c>
      <c r="O197" s="345" t="str">
        <f>Объекты!$CC$221</f>
        <v>к</v>
      </c>
      <c r="P197" s="345">
        <f>Объекты!$CD$221</f>
        <v>0</v>
      </c>
      <c r="Q197" s="345">
        <f>Объекты!$CE$221</f>
        <v>0</v>
      </c>
      <c r="R197" s="345">
        <f>Объекты!$CM$221</f>
        <v>0</v>
      </c>
      <c r="S197" s="345">
        <f>Объекты!$CN$221</f>
        <v>0</v>
      </c>
      <c r="T197" s="345">
        <f>Объекты!$CK$221</f>
        <v>630549.54200499994</v>
      </c>
      <c r="U197" s="345">
        <f>Объекты!$CB$221</f>
        <v>0</v>
      </c>
      <c r="V197" s="345"/>
      <c r="W197" s="345"/>
      <c r="X197" s="345">
        <f>Объекты!$CQ$221</f>
        <v>0</v>
      </c>
      <c r="Y197" s="345">
        <f>Объекты!$CZ$221</f>
        <v>0</v>
      </c>
      <c r="Z197" s="346"/>
      <c r="AA197" s="346"/>
      <c r="AB197" s="345">
        <f>Объекты!$DF$221</f>
        <v>0</v>
      </c>
      <c r="AC197" s="345">
        <f>Объекты!$EB$221</f>
        <v>0</v>
      </c>
      <c r="AD197" s="346"/>
      <c r="AE197" s="346"/>
      <c r="AF197" s="347">
        <f>Объекты!$EH$221</f>
        <v>630550.03200500004</v>
      </c>
      <c r="AG197" s="347">
        <f>Объекты!$EP$221</f>
        <v>0</v>
      </c>
      <c r="AH197" s="356">
        <f>Объекты!$ER$221</f>
        <v>-0.4900000001071021</v>
      </c>
      <c r="AI197" s="357">
        <f>Объекты!$EW$221</f>
        <v>0</v>
      </c>
      <c r="AJ197" s="356" t="str">
        <f>Объекты!$FY$221</f>
        <v>нет</v>
      </c>
      <c r="AK197" s="358" t="str">
        <f>Объекты!$GF$221</f>
        <v>нет</v>
      </c>
      <c r="AL197" s="356" t="str">
        <f>Объекты!$GG$221</f>
        <v>нет</v>
      </c>
      <c r="AM197" s="356" t="str">
        <f>Объекты!$GH$221</f>
        <v>нет</v>
      </c>
      <c r="AN197" s="356" t="str">
        <f>Объекты!$GI$221</f>
        <v>нет</v>
      </c>
      <c r="AO197" s="359">
        <f>Объекты!$GN$221</f>
        <v>6</v>
      </c>
      <c r="AP197" s="356">
        <f>Объекты!$GO$221</f>
        <v>6</v>
      </c>
      <c r="AQ197" s="360" t="str">
        <f>Объекты!$GP$221</f>
        <v>12</v>
      </c>
    </row>
    <row r="198" spans="1:123" ht="101.25">
      <c r="A198" s="339">
        <v>2</v>
      </c>
      <c r="B198" s="348" t="str">
        <f>Объекты!$F$223</f>
        <v>Заходы линий электропередач (110 кВ) для выдачи мощности Адлерской ТЭС до существующей линии от ПС «Южная» до ПС «Адлер» (проектные и изыскательские работы, строительство)</v>
      </c>
      <c r="C198" s="335">
        <f>Объекты!$I$223</f>
        <v>0</v>
      </c>
      <c r="D198" s="336">
        <f>Объекты!$J$223</f>
        <v>2010</v>
      </c>
      <c r="E198" s="336">
        <f>Объекты!$K$223</f>
        <v>2011</v>
      </c>
      <c r="F198" s="336" t="str">
        <f>Объекты!$L$223</f>
        <v>нет</v>
      </c>
      <c r="G198" s="336">
        <f>Объекты!$U$223</f>
        <v>0</v>
      </c>
      <c r="H198" s="336">
        <f>Объекты!$V$223</f>
        <v>0.59</v>
      </c>
      <c r="I198" s="132">
        <f>Объекты!$Y$223</f>
        <v>0</v>
      </c>
      <c r="J198" s="337">
        <f>Объекты!$Z$223</f>
        <v>0.59</v>
      </c>
      <c r="K198" s="337">
        <f>Объекты!$AG$223</f>
        <v>0</v>
      </c>
      <c r="L198" s="337">
        <f>Объекты!$AH$223</f>
        <v>0.59</v>
      </c>
      <c r="M198" s="337">
        <f>Объекты!$BU$223</f>
        <v>31563.913789830513</v>
      </c>
      <c r="N198" s="337">
        <f>Объекты!$CA$223</f>
        <v>0</v>
      </c>
      <c r="O198" s="337" t="str">
        <f>Объекты!$CC$223</f>
        <v>м</v>
      </c>
      <c r="P198" s="337">
        <f>Объекты!$CD$223</f>
        <v>46.4</v>
      </c>
      <c r="Q198" s="337">
        <f>Объекты!$CE$223</f>
        <v>149870</v>
      </c>
      <c r="R198" s="337">
        <f>Объекты!$CM$223</f>
        <v>30033.973999999998</v>
      </c>
      <c r="S198" s="337">
        <f>Объекты!$CN$223</f>
        <v>30033.974576271186</v>
      </c>
      <c r="T198" s="337">
        <f>Объекты!$CK$223</f>
        <v>1529.94</v>
      </c>
      <c r="U198" s="337">
        <f>Объекты!$CB$223</f>
        <v>0</v>
      </c>
      <c r="V198" s="337"/>
      <c r="W198" s="337"/>
      <c r="X198" s="337">
        <f>Объекты!$CQ$223</f>
        <v>30033.973999999998</v>
      </c>
      <c r="Y198" s="337">
        <f>Объекты!$CZ$223</f>
        <v>0</v>
      </c>
      <c r="Z198" s="185"/>
      <c r="AA198" s="185"/>
      <c r="AB198" s="337">
        <f>Объекты!$DF$223</f>
        <v>35440.089999999997</v>
      </c>
      <c r="AC198" s="337">
        <f>Объекты!$EB$223</f>
        <v>0</v>
      </c>
      <c r="AD198" s="185"/>
      <c r="AE198" s="185"/>
      <c r="AF198" s="326">
        <f>Объекты!$EH$223</f>
        <v>31563.913789830513</v>
      </c>
      <c r="AG198" s="326">
        <f>Объекты!$EP$223</f>
        <v>0</v>
      </c>
      <c r="AH198" s="324">
        <f>Объекты!$ER$223</f>
        <v>2.1016948448959738E-4</v>
      </c>
      <c r="AI198" s="361">
        <f>Объекты!$EW$223</f>
        <v>3.278057971901437E-3</v>
      </c>
      <c r="AJ198" s="324" t="str">
        <f>Объекты!$FY$223</f>
        <v>нет</v>
      </c>
      <c r="AK198" s="362">
        <f>Объекты!$GF$223</f>
        <v>0</v>
      </c>
      <c r="AL198" s="324">
        <f>Объекты!$GG$223</f>
        <v>0</v>
      </c>
      <c r="AM198" s="324">
        <f>Объекты!$GH$223</f>
        <v>0</v>
      </c>
      <c r="AN198" s="324">
        <f>Объекты!$GI$223</f>
        <v>0</v>
      </c>
      <c r="AO198" s="363">
        <f>Объекты!$GN$223</f>
        <v>6</v>
      </c>
      <c r="AP198" s="324">
        <f>Объекты!$GO$223</f>
        <v>6</v>
      </c>
      <c r="AQ198" s="364" t="str">
        <f>Объекты!$GP$223</f>
        <v xml:space="preserve">1.2.1. </v>
      </c>
    </row>
    <row r="199" spans="1:123" ht="101.25">
      <c r="A199" s="339">
        <v>3</v>
      </c>
      <c r="B199" s="348" t="str">
        <f>Объекты!$F$235</f>
        <v>Строительство ПС 110/10/6 кВ "Туапсе-терминал" с двумя  трансформаторами 2*40 МВА, ОРУ-110 кВ, ЗРУ 4 СШ (2-10 кВ, 2-6 кВ), с 2-х цепным заходом от ВЛ 110 кВ Шепси-Туапсе-тяговая 1 (2)</v>
      </c>
      <c r="C199" s="335">
        <f>Объекты!$I$235</f>
        <v>0</v>
      </c>
      <c r="D199" s="336">
        <f>Объекты!$J$235</f>
        <v>2007</v>
      </c>
      <c r="E199" s="336">
        <f>Объекты!$K$235</f>
        <v>2011</v>
      </c>
      <c r="F199" s="336" t="str">
        <f>Объекты!$L$235</f>
        <v>да</v>
      </c>
      <c r="G199" s="336">
        <f>Объекты!$U$235</f>
        <v>80</v>
      </c>
      <c r="H199" s="336">
        <f>Объекты!$V$235</f>
        <v>0</v>
      </c>
      <c r="I199" s="132">
        <f>Объекты!$Y$235</f>
        <v>80</v>
      </c>
      <c r="J199" s="337">
        <f>Объекты!$Z$235</f>
        <v>0</v>
      </c>
      <c r="K199" s="337">
        <f>Объекты!$AG$235</f>
        <v>80</v>
      </c>
      <c r="L199" s="337">
        <f>Объекты!$AH$235</f>
        <v>0</v>
      </c>
      <c r="M199" s="337">
        <f>Объекты!$BU$235</f>
        <v>596946</v>
      </c>
      <c r="N199" s="337">
        <f>Объекты!$CA$235</f>
        <v>0</v>
      </c>
      <c r="O199" s="337" t="str">
        <f>Объекты!$CC$235</f>
        <v>с</v>
      </c>
      <c r="P199" s="337">
        <f>Объекты!$CD$235</f>
        <v>8.1</v>
      </c>
      <c r="Q199" s="337">
        <f>Объекты!$CE$235</f>
        <v>-325820.93</v>
      </c>
      <c r="R199" s="337">
        <f>Объекты!$CM$235</f>
        <v>268072.36355932202</v>
      </c>
      <c r="S199" s="337">
        <f>Объекты!$CN$235</f>
        <v>268072.36355932202</v>
      </c>
      <c r="T199" s="337">
        <f>Объекты!$CK$235</f>
        <v>328872.94644067797</v>
      </c>
      <c r="U199" s="337">
        <f>Объекты!$CB$235</f>
        <v>0</v>
      </c>
      <c r="V199" s="337"/>
      <c r="W199" s="337"/>
      <c r="X199" s="337">
        <f>Объекты!$CQ$235</f>
        <v>268072.36355932202</v>
      </c>
      <c r="Y199" s="337">
        <f>Объекты!$CZ$235</f>
        <v>0</v>
      </c>
      <c r="Z199" s="185"/>
      <c r="AA199" s="185"/>
      <c r="AB199" s="337">
        <f>Объекты!$DF$235</f>
        <v>316325.38899999997</v>
      </c>
      <c r="AC199" s="337">
        <f>Объекты!$EB$235</f>
        <v>0</v>
      </c>
      <c r="AD199" s="185"/>
      <c r="AE199" s="185"/>
      <c r="AF199" s="326">
        <f>Объекты!$EH$235</f>
        <v>596946</v>
      </c>
      <c r="AG199" s="326">
        <f>Объекты!$EP$235</f>
        <v>0</v>
      </c>
      <c r="AH199" s="324">
        <f>Объекты!$ER$235</f>
        <v>0</v>
      </c>
      <c r="AI199" s="361">
        <f>Объекты!$EW$235</f>
        <v>2.9258757046673071E-2</v>
      </c>
      <c r="AJ199" s="324" t="str">
        <f>Объекты!$FY$235</f>
        <v>да (а)</v>
      </c>
      <c r="AK199" s="362" t="str">
        <f>Объекты!$GF$235</f>
        <v>нет</v>
      </c>
      <c r="AL199" s="324" t="str">
        <f>Объекты!$GG$235</f>
        <v>нет</v>
      </c>
      <c r="AM199" s="324" t="str">
        <f>Объекты!$GH$235</f>
        <v>нет</v>
      </c>
      <c r="AN199" s="324" t="str">
        <f>Объекты!$GI$235</f>
        <v>да</v>
      </c>
      <c r="AO199" s="363">
        <f>Объекты!$GN$235</f>
        <v>5</v>
      </c>
      <c r="AP199" s="324" t="str">
        <f>Объекты!$GO$235</f>
        <v>5.2</v>
      </c>
      <c r="AQ199" s="364" t="str">
        <f>Объекты!$GP$235</f>
        <v>12</v>
      </c>
    </row>
    <row r="200" spans="1:123" ht="121.5">
      <c r="A200" s="339">
        <v>4</v>
      </c>
      <c r="B200" s="348" t="str">
        <f>Объекты!$F$16</f>
        <v>Воздушные линии (110 кВ) для выдачи мощности от Сочинской ТЭС до подстанции «Верещагинская», от подстанции «Верещагинская» до подстанции «Дагомыс» (проектные и изыскательские работы, реконструкция)</v>
      </c>
      <c r="C200" s="335">
        <f>Объекты!$I$16</f>
        <v>0</v>
      </c>
      <c r="D200" s="336">
        <f>Объекты!$J$16</f>
        <v>2010</v>
      </c>
      <c r="E200" s="336">
        <f>Объекты!$K$16</f>
        <v>2012</v>
      </c>
      <c r="F200" s="336" t="str">
        <f>Объекты!$L$16</f>
        <v>нет</v>
      </c>
      <c r="G200" s="336">
        <f>Объекты!$U$16</f>
        <v>0</v>
      </c>
      <c r="H200" s="336">
        <f>Объекты!$V$16</f>
        <v>21</v>
      </c>
      <c r="I200" s="132">
        <f>Объекты!$Y$16</f>
        <v>0</v>
      </c>
      <c r="J200" s="337">
        <f>Объекты!$Z$16</f>
        <v>0</v>
      </c>
      <c r="K200" s="337">
        <f>Объекты!$AG$16</f>
        <v>0</v>
      </c>
      <c r="L200" s="337">
        <f>Объекты!$AH$16</f>
        <v>0</v>
      </c>
      <c r="M200" s="337">
        <f>Объекты!$BU$16</f>
        <v>779260.89314122032</v>
      </c>
      <c r="N200" s="337">
        <f>Объекты!$CA$16</f>
        <v>0</v>
      </c>
      <c r="O200" s="337" t="str">
        <f>Объекты!$CC$16</f>
        <v>к</v>
      </c>
      <c r="P200" s="337">
        <f>Объекты!$CD$16</f>
        <v>53.5</v>
      </c>
      <c r="Q200" s="337">
        <f>Объекты!$CE$16</f>
        <v>1755110.87</v>
      </c>
      <c r="R200" s="337">
        <f>Объекты!$CM$16</f>
        <v>728289.6575480001</v>
      </c>
      <c r="S200" s="337">
        <f>Объекты!$CN$16</f>
        <v>711289.83050847461</v>
      </c>
      <c r="T200" s="337">
        <f>Объекты!$CK$16</f>
        <v>0</v>
      </c>
      <c r="U200" s="337">
        <f>Объекты!$CB$16</f>
        <v>0</v>
      </c>
      <c r="V200" s="337"/>
      <c r="W200" s="337"/>
      <c r="X200" s="337">
        <f>Объекты!$CQ$16</f>
        <v>219379.48805647466</v>
      </c>
      <c r="Y200" s="337">
        <f>Объекты!$CZ$16</f>
        <v>508910.16949152545</v>
      </c>
      <c r="Z200" s="185"/>
      <c r="AA200" s="185"/>
      <c r="AB200" s="337">
        <f>Объекты!$DF$16</f>
        <v>238808.00000000003</v>
      </c>
      <c r="AC200" s="337">
        <f>Объекты!$EB$16</f>
        <v>600514</v>
      </c>
      <c r="AD200" s="185"/>
      <c r="AE200" s="185"/>
      <c r="AF200" s="326">
        <f>Объекты!$EH$16</f>
        <v>0</v>
      </c>
      <c r="AG200" s="326">
        <f>Объекты!$EP$16</f>
        <v>779260.89314122044</v>
      </c>
      <c r="AH200" s="324">
        <f>Объекты!$ER$16</f>
        <v>219379.48805647466</v>
      </c>
      <c r="AI200" s="361">
        <f>Объекты!$EW$16</f>
        <v>2.3944173344998661E-2</v>
      </c>
      <c r="AJ200" s="324" t="str">
        <f>Объекты!$FY$16</f>
        <v>нет</v>
      </c>
      <c r="AK200" s="362" t="str">
        <f>Объекты!$GF$16</f>
        <v>нет</v>
      </c>
      <c r="AL200" s="324" t="str">
        <f>Объекты!$GG$16</f>
        <v>нет</v>
      </c>
      <c r="AM200" s="324" t="str">
        <f>Объекты!$GH$16</f>
        <v>нет</v>
      </c>
      <c r="AN200" s="324" t="str">
        <f>Объекты!$GI$16</f>
        <v>нет</v>
      </c>
      <c r="AO200" s="363">
        <f>Объекты!$GN$16</f>
        <v>6</v>
      </c>
      <c r="AP200" s="324">
        <f>Объекты!$GO$16</f>
        <v>6</v>
      </c>
      <c r="AQ200" s="364" t="str">
        <f>Объекты!$GP$16</f>
        <v xml:space="preserve">1.2.1. </v>
      </c>
    </row>
    <row r="201" spans="1:123" ht="121.5">
      <c r="A201" s="339">
        <v>5</v>
      </c>
      <c r="B201" s="348" t="str">
        <f>Объекты!$F$21</f>
        <v>Воздушные линии (110 кВ) от подстанции «Псоу» до подстанции «Адлер», от  подстанции «Адлер» до подстанции «Кудепста», от подстанции «Кудепста» до подстанции «Хоста» (проектные и изыскательские работы, реконструкция)</v>
      </c>
      <c r="C201" s="335">
        <f>Объекты!$I$21</f>
        <v>0</v>
      </c>
      <c r="D201" s="336">
        <f>Объекты!$J$21</f>
        <v>2010</v>
      </c>
      <c r="E201" s="336">
        <f>Объекты!$K$21</f>
        <v>2012</v>
      </c>
      <c r="F201" s="336" t="str">
        <f>Объекты!$L$21</f>
        <v>нет</v>
      </c>
      <c r="G201" s="336">
        <f>Объекты!$U$21</f>
        <v>0</v>
      </c>
      <c r="H201" s="336">
        <f>Объекты!$V$21</f>
        <v>27.55</v>
      </c>
      <c r="I201" s="132">
        <f>Объекты!$Y$21</f>
        <v>0</v>
      </c>
      <c r="J201" s="337">
        <f>Объекты!$Z$21</f>
        <v>0</v>
      </c>
      <c r="K201" s="337">
        <f>Объекты!$AG$21</f>
        <v>0</v>
      </c>
      <c r="L201" s="337">
        <f>Объекты!$AH$21</f>
        <v>0</v>
      </c>
      <c r="M201" s="337">
        <f>Объекты!$BU$21</f>
        <v>1047538.8156635513</v>
      </c>
      <c r="N201" s="337">
        <f>Объекты!$CA$21</f>
        <v>0</v>
      </c>
      <c r="O201" s="337" t="str">
        <f>Объекты!$CC$21</f>
        <v>к</v>
      </c>
      <c r="P201" s="337">
        <f>Объекты!$CD$21</f>
        <v>7.2</v>
      </c>
      <c r="Q201" s="337">
        <f>Объекты!$CE$21</f>
        <v>-417854.07</v>
      </c>
      <c r="R201" s="337">
        <f>Объекты!$CM$21</f>
        <v>980611.3671889751</v>
      </c>
      <c r="S201" s="337">
        <f>Объекты!$CN$21</f>
        <v>972992.37288135593</v>
      </c>
      <c r="T201" s="337">
        <f>Объекты!$CK$21</f>
        <v>0</v>
      </c>
      <c r="U201" s="337">
        <f>Объекты!$CB$21</f>
        <v>0</v>
      </c>
      <c r="V201" s="337"/>
      <c r="W201" s="337"/>
      <c r="X201" s="337">
        <f>Объекты!$CQ$21</f>
        <v>29544.418036432704</v>
      </c>
      <c r="Y201" s="337">
        <f>Объекты!$CZ$21</f>
        <v>951066.94915254239</v>
      </c>
      <c r="Z201" s="185"/>
      <c r="AA201" s="185"/>
      <c r="AB201" s="337">
        <f>Объекты!$DF$21</f>
        <v>25872</v>
      </c>
      <c r="AC201" s="337">
        <f>Объекты!$EB$21</f>
        <v>1122259</v>
      </c>
      <c r="AD201" s="185"/>
      <c r="AE201" s="185"/>
      <c r="AF201" s="326">
        <f>Объекты!$EH$21</f>
        <v>0</v>
      </c>
      <c r="AG201" s="326">
        <f>Объекты!$EP$21</f>
        <v>1047538.8156635513</v>
      </c>
      <c r="AH201" s="324">
        <f>Объекты!$ER$21</f>
        <v>29544.418036432704</v>
      </c>
      <c r="AI201" s="361">
        <f>Объекты!$EW$21</f>
        <v>3.2246253882192489E-3</v>
      </c>
      <c r="AJ201" s="324" t="str">
        <f>Объекты!$FY$21</f>
        <v>нет</v>
      </c>
      <c r="AK201" s="362" t="str">
        <f>Объекты!$GF$21</f>
        <v>нет</v>
      </c>
      <c r="AL201" s="324" t="str">
        <f>Объекты!$GG$21</f>
        <v>нет</v>
      </c>
      <c r="AM201" s="324" t="str">
        <f>Объекты!$GH$21</f>
        <v>нет</v>
      </c>
      <c r="AN201" s="324" t="str">
        <f>Объекты!$GI$21</f>
        <v>нет</v>
      </c>
      <c r="AO201" s="363">
        <f>Объекты!$GN$21</f>
        <v>6</v>
      </c>
      <c r="AP201" s="324">
        <f>Объекты!$GO$21</f>
        <v>6</v>
      </c>
      <c r="AQ201" s="364" t="str">
        <f>Объекты!$GP$21</f>
        <v xml:space="preserve">1.2.1. </v>
      </c>
    </row>
    <row r="202" spans="1:123" ht="81">
      <c r="A202" s="339">
        <v>6</v>
      </c>
      <c r="B202" s="348" t="str">
        <f>Объекты!$F$17</f>
        <v>Одноцепная воздушная линия (110 кВ) от подстанции «Псоу» до подстанции «Южная» и от подстанции «Южная» до подстанции «Адлер» (проектные и изыскательские работ)</v>
      </c>
      <c r="C202" s="335">
        <f>Объекты!$I$17</f>
        <v>0</v>
      </c>
      <c r="D202" s="336">
        <f>Объекты!$J$17</f>
        <v>2010</v>
      </c>
      <c r="E202" s="336">
        <f>Объекты!$K$17</f>
        <v>2011</v>
      </c>
      <c r="F202" s="336" t="str">
        <f>Объекты!$L$17</f>
        <v>нет</v>
      </c>
      <c r="G202" s="336">
        <f>Объекты!$U$17</f>
        <v>0</v>
      </c>
      <c r="H202" s="336">
        <f>Объекты!$V$17</f>
        <v>22.9</v>
      </c>
      <c r="I202" s="132">
        <f>Объекты!$Y$17</f>
        <v>0</v>
      </c>
      <c r="J202" s="337">
        <f>Объекты!$Z$17</f>
        <v>22.9</v>
      </c>
      <c r="K202" s="337">
        <f>Объекты!$AG$17</f>
        <v>0</v>
      </c>
      <c r="L202" s="337">
        <f>Объекты!$AH$17</f>
        <v>22.9</v>
      </c>
      <c r="M202" s="337">
        <f>Объекты!$BU$17</f>
        <v>800254.38450400019</v>
      </c>
      <c r="N202" s="337">
        <f>Объекты!$CA$17</f>
        <v>0</v>
      </c>
      <c r="O202" s="337" t="str">
        <f>Объекты!$CC$17</f>
        <v>к</v>
      </c>
      <c r="P202" s="337">
        <f>Объекты!$CD$17</f>
        <v>28</v>
      </c>
      <c r="Q202" s="337">
        <f>Объекты!$CE$17</f>
        <v>735054.99</v>
      </c>
      <c r="R202" s="337">
        <f>Объекты!$CM$17</f>
        <v>744629.25348705088</v>
      </c>
      <c r="S202" s="337">
        <f>Объекты!$CN$17</f>
        <v>696178.81355932204</v>
      </c>
      <c r="T202" s="337">
        <f>Объекты!$CK$17</f>
        <v>55625.131000000001</v>
      </c>
      <c r="U202" s="337">
        <f>Объекты!$CB$17</f>
        <v>0</v>
      </c>
      <c r="V202" s="337"/>
      <c r="W202" s="337"/>
      <c r="X202" s="337">
        <f>Объекты!$CQ$17</f>
        <v>744629.25348705088</v>
      </c>
      <c r="Y202" s="337">
        <f>Объекты!$CZ$17</f>
        <v>0</v>
      </c>
      <c r="Z202" s="185"/>
      <c r="AA202" s="185"/>
      <c r="AB202" s="337">
        <f>Объекты!$DF$17</f>
        <v>821491</v>
      </c>
      <c r="AC202" s="337">
        <f>Объекты!$EB$17</f>
        <v>0</v>
      </c>
      <c r="AD202" s="185"/>
      <c r="AE202" s="185"/>
      <c r="AF202" s="326">
        <f>Объекты!$EH$17</f>
        <v>800254.38450399996</v>
      </c>
      <c r="AG202" s="326">
        <f>Объекты!$EP$17</f>
        <v>0</v>
      </c>
      <c r="AH202" s="324">
        <f>Объекты!$ER$17</f>
        <v>-1.6949023120105267E-5</v>
      </c>
      <c r="AI202" s="361">
        <f>Объекты!$EW$17</f>
        <v>8.1272556888550382E-2</v>
      </c>
      <c r="AJ202" s="324" t="str">
        <f>Объекты!$FY$17</f>
        <v>нет</v>
      </c>
      <c r="AK202" s="362" t="str">
        <f>Объекты!$GF$17</f>
        <v>нет</v>
      </c>
      <c r="AL202" s="324" t="str">
        <f>Объекты!$GG$17</f>
        <v>нет</v>
      </c>
      <c r="AM202" s="324" t="str">
        <f>Объекты!$GH$17</f>
        <v>нет</v>
      </c>
      <c r="AN202" s="324" t="str">
        <f>Объекты!$GI$17</f>
        <v>нет</v>
      </c>
      <c r="AO202" s="363">
        <f>Объекты!$GN$17</f>
        <v>6</v>
      </c>
      <c r="AP202" s="324">
        <f>Объекты!$GO$17</f>
        <v>6</v>
      </c>
      <c r="AQ202" s="364" t="str">
        <f>Объекты!$GP$17</f>
        <v xml:space="preserve">1.2.1. </v>
      </c>
    </row>
    <row r="203" spans="1:123" ht="141.75">
      <c r="A203" s="339">
        <v>7</v>
      </c>
      <c r="B203" s="348" t="str">
        <f>Объекты!$F$18</f>
        <v>Воздушные линии (110 кВ) для выдачи мощности от Сочинской ТЭС до подстанции «Мацеста», от подстанции «Мацеста» до подстанции «Хоста», от подстанции «Хоста» до Краснополянской ГЭС, от Краснополянской ГЭС до Сочинской ТЭС (проектные и изыскательские работы, реконструкция)</v>
      </c>
      <c r="C203" s="335">
        <f>Объекты!$I$18</f>
        <v>0</v>
      </c>
      <c r="D203" s="336">
        <f>Объекты!$J$18</f>
        <v>2010</v>
      </c>
      <c r="E203" s="336">
        <f>Объекты!$K$18</f>
        <v>2012</v>
      </c>
      <c r="F203" s="336" t="str">
        <f>Объекты!$L$18</f>
        <v>нет</v>
      </c>
      <c r="G203" s="336">
        <f>Объекты!$U$18</f>
        <v>0</v>
      </c>
      <c r="H203" s="336">
        <f>Объекты!$V$18</f>
        <v>53.14</v>
      </c>
      <c r="I203" s="132">
        <f>Объекты!$Y$18</f>
        <v>0</v>
      </c>
      <c r="J203" s="337">
        <f>Объекты!$Z$18</f>
        <v>0</v>
      </c>
      <c r="K203" s="337">
        <f>Объекты!$AG$18</f>
        <v>0</v>
      </c>
      <c r="L203" s="337">
        <f>Объекты!$AH$18</f>
        <v>0</v>
      </c>
      <c r="M203" s="337">
        <f>Объекты!$BU$18</f>
        <v>1875331.4935552597</v>
      </c>
      <c r="N203" s="337">
        <f>Объекты!$CA$18</f>
        <v>0</v>
      </c>
      <c r="O203" s="337" t="str">
        <f>Объекты!$CC$18</f>
        <v>к</v>
      </c>
      <c r="P203" s="337">
        <f>Объекты!$CD$18</f>
        <v>26</v>
      </c>
      <c r="Q203" s="337">
        <f>Объекты!$CE$18</f>
        <v>1831064.01</v>
      </c>
      <c r="R203" s="337">
        <f>Объекты!$CM$18</f>
        <v>1594949.5961993274</v>
      </c>
      <c r="S203" s="337">
        <f>Объекты!$CN$18</f>
        <v>1151862.1327739034</v>
      </c>
      <c r="T203" s="337">
        <f>Объекты!$CK$18</f>
        <v>0</v>
      </c>
      <c r="U203" s="337">
        <f>Объекты!$CB$18</f>
        <v>0</v>
      </c>
      <c r="V203" s="337"/>
      <c r="W203" s="337"/>
      <c r="X203" s="337">
        <f>Объекты!$CQ$18</f>
        <v>851187.73179254774</v>
      </c>
      <c r="Y203" s="337">
        <f>Объекты!$CZ$18</f>
        <v>743761.86440677976</v>
      </c>
      <c r="Z203" s="185"/>
      <c r="AA203" s="185"/>
      <c r="AB203" s="337">
        <f>Объекты!$DF$18</f>
        <v>481558.18430537998</v>
      </c>
      <c r="AC203" s="337">
        <f>Объекты!$EB$18</f>
        <v>877639.13236782595</v>
      </c>
      <c r="AD203" s="185"/>
      <c r="AE203" s="185"/>
      <c r="AF203" s="326">
        <f>Объекты!$EH$18</f>
        <v>0</v>
      </c>
      <c r="AG203" s="326">
        <f>Объекты!$EP$18</f>
        <v>1875331.4935552597</v>
      </c>
      <c r="AH203" s="324">
        <f>Объекты!$ER$18</f>
        <v>851187.73179254774</v>
      </c>
      <c r="AI203" s="361">
        <f>Объекты!$EW$18</f>
        <v>9.2902881576286359E-2</v>
      </c>
      <c r="AJ203" s="324" t="str">
        <f>Объекты!$FY$18</f>
        <v>нет</v>
      </c>
      <c r="AK203" s="362" t="str">
        <f>Объекты!$GF$18</f>
        <v>нет</v>
      </c>
      <c r="AL203" s="324" t="str">
        <f>Объекты!$GG$18</f>
        <v>нет</v>
      </c>
      <c r="AM203" s="324" t="str">
        <f>Объекты!$GH$18</f>
        <v>нет</v>
      </c>
      <c r="AN203" s="324" t="str">
        <f>Объекты!$GI$18</f>
        <v>нет</v>
      </c>
      <c r="AO203" s="363">
        <f>Объекты!$GN$18</f>
        <v>6</v>
      </c>
      <c r="AP203" s="324">
        <f>Объекты!$GO$18</f>
        <v>6</v>
      </c>
      <c r="AQ203" s="364" t="str">
        <f>Объекты!$GP$18</f>
        <v xml:space="preserve">1.2.1. </v>
      </c>
    </row>
    <row r="204" spans="1:123" ht="60.75">
      <c r="A204" s="339">
        <v>8</v>
      </c>
      <c r="B204" s="348" t="str">
        <f>Объекты!$F$20</f>
        <v>Воздушные линии (110 кВ) от подстанции «Шепси» до подстанции «Дагомыс» (проектные и изыскательские работы, реконструкция)</v>
      </c>
      <c r="C204" s="335">
        <f>Объекты!$I$20</f>
        <v>0</v>
      </c>
      <c r="D204" s="336">
        <f>Объекты!$J$20</f>
        <v>2010</v>
      </c>
      <c r="E204" s="336">
        <f>Объекты!$K$20</f>
        <v>2012</v>
      </c>
      <c r="F204" s="336" t="str">
        <f>Объекты!$L$20</f>
        <v>нет</v>
      </c>
      <c r="G204" s="336">
        <f>Объекты!$U$20</f>
        <v>0</v>
      </c>
      <c r="H204" s="336">
        <f>Объекты!$V$20</f>
        <v>74</v>
      </c>
      <c r="I204" s="132">
        <f>Объекты!$Y$20</f>
        <v>0</v>
      </c>
      <c r="J204" s="337">
        <f>Объекты!$Z$20</f>
        <v>0</v>
      </c>
      <c r="K204" s="337">
        <f>Объекты!$AG$20</f>
        <v>0</v>
      </c>
      <c r="L204" s="337">
        <f>Объекты!$AH$20</f>
        <v>0</v>
      </c>
      <c r="M204" s="337">
        <f>Объекты!$BU$20</f>
        <v>2749582.3177961819</v>
      </c>
      <c r="N204" s="337">
        <f>Объекты!$CA$20</f>
        <v>0</v>
      </c>
      <c r="O204" s="337" t="str">
        <f>Объекты!$CC$20</f>
        <v>к</v>
      </c>
      <c r="P204" s="337">
        <f>Объекты!$CD$20</f>
        <v>26.7</v>
      </c>
      <c r="Q204" s="337">
        <f>Объекты!$CE$20</f>
        <v>2153478.81</v>
      </c>
      <c r="R204" s="337">
        <f>Объекты!$CM$20</f>
        <v>2569853.3088131314</v>
      </c>
      <c r="S204" s="337">
        <f>Объекты!$CN$20</f>
        <v>2549486.4406779665</v>
      </c>
      <c r="T204" s="337">
        <f>Объекты!$CK$20</f>
        <v>0</v>
      </c>
      <c r="U204" s="337">
        <f>Объекты!$CB$20</f>
        <v>0</v>
      </c>
      <c r="V204" s="337"/>
      <c r="W204" s="337"/>
      <c r="X204" s="337">
        <f>Объекты!$CQ$20</f>
        <v>776663.47830465669</v>
      </c>
      <c r="Y204" s="337">
        <f>Объекты!$CZ$20</f>
        <v>1793189.8305084747</v>
      </c>
      <c r="Z204" s="185"/>
      <c r="AA204" s="185"/>
      <c r="AB204" s="337">
        <f>Объекты!$DF$20</f>
        <v>892430</v>
      </c>
      <c r="AC204" s="337">
        <f>Объекты!$EB$20</f>
        <v>2115964</v>
      </c>
      <c r="AD204" s="185"/>
      <c r="AE204" s="185"/>
      <c r="AF204" s="326">
        <f>Объекты!$EH$20</f>
        <v>0</v>
      </c>
      <c r="AG204" s="326">
        <f>Объекты!$EP$20</f>
        <v>2749582.3177961824</v>
      </c>
      <c r="AH204" s="324">
        <f>Объекты!$ER$20</f>
        <v>776663.47830465669</v>
      </c>
      <c r="AI204" s="361">
        <f>Объекты!$EW$20</f>
        <v>8.4768932227925572E-2</v>
      </c>
      <c r="AJ204" s="324" t="str">
        <f>Объекты!$FY$20</f>
        <v>нет</v>
      </c>
      <c r="AK204" s="362" t="str">
        <f>Объекты!$GF$20</f>
        <v>нет</v>
      </c>
      <c r="AL204" s="324" t="str">
        <f>Объекты!$GG$20</f>
        <v>нет</v>
      </c>
      <c r="AM204" s="324" t="str">
        <f>Объекты!$GH$20</f>
        <v>нет</v>
      </c>
      <c r="AN204" s="324" t="str">
        <f>Объекты!$GI$20</f>
        <v>нет</v>
      </c>
      <c r="AO204" s="363">
        <f>Объекты!$GN$20</f>
        <v>6</v>
      </c>
      <c r="AP204" s="324">
        <f>Объекты!$GO$20</f>
        <v>6</v>
      </c>
      <c r="AQ204" s="364" t="str">
        <f>Объекты!$GP$20</f>
        <v xml:space="preserve">1.2.1. </v>
      </c>
    </row>
    <row r="205" spans="1:123" ht="121.5">
      <c r="A205" s="339">
        <v>9</v>
      </c>
      <c r="B205" s="348" t="str">
        <f>Объекты!$F$19</f>
        <v>Воздушные линии (110 кВ) для выдачи мощности от Сочинской ТЭС до подстанции «Сочи», от подстанции «Сочи» до подстанции «Пасечная», от  подстанции «Пасечная» до подстанции «Дагомыс» (проектные и изыскательские работы, реконструкция)</v>
      </c>
      <c r="C205" s="335">
        <f>Объекты!$I$19</f>
        <v>0</v>
      </c>
      <c r="D205" s="336">
        <f>Объекты!$J$19</f>
        <v>2010</v>
      </c>
      <c r="E205" s="336">
        <f>Объекты!$K$19</f>
        <v>2012</v>
      </c>
      <c r="F205" s="336" t="str">
        <f>Объекты!$L$19</f>
        <v>нет</v>
      </c>
      <c r="G205" s="336">
        <f>Объекты!$U$19</f>
        <v>0</v>
      </c>
      <c r="H205" s="336">
        <f>Объекты!$V$19</f>
        <v>15.8</v>
      </c>
      <c r="I205" s="132">
        <f>Объекты!$Y$19</f>
        <v>0</v>
      </c>
      <c r="J205" s="337">
        <f>Объекты!$Z$19</f>
        <v>0</v>
      </c>
      <c r="K205" s="337">
        <f>Объекты!$AG$19</f>
        <v>0</v>
      </c>
      <c r="L205" s="337">
        <f>Объекты!$AH$19</f>
        <v>0</v>
      </c>
      <c r="M205" s="337">
        <f>Объекты!$BU$19</f>
        <v>599347.72796796623</v>
      </c>
      <c r="N205" s="337">
        <f>Объекты!$CA$19</f>
        <v>0</v>
      </c>
      <c r="O205" s="337" t="str">
        <f>Объекты!$CC$19</f>
        <v>с</v>
      </c>
      <c r="P205" s="337">
        <f>Объекты!$CD$19</f>
        <v>38</v>
      </c>
      <c r="Q205" s="337">
        <f>Объекты!$CE$19</f>
        <v>806170.88</v>
      </c>
      <c r="R205" s="337">
        <f>Объекты!$CM$19</f>
        <v>561050.70644254237</v>
      </c>
      <c r="S205" s="337">
        <f>Объекты!$CN$19</f>
        <v>553058.47457627126</v>
      </c>
      <c r="T205" s="337">
        <f>Объекты!$CK$19</f>
        <v>0</v>
      </c>
      <c r="U205" s="337">
        <f>Объекты!$CB$19</f>
        <v>0</v>
      </c>
      <c r="V205" s="337"/>
      <c r="W205" s="337"/>
      <c r="X205" s="337">
        <f>Объекты!$CQ$19</f>
        <v>16000.706442542374</v>
      </c>
      <c r="Y205" s="337">
        <f>Объекты!$CZ$19</f>
        <v>545050</v>
      </c>
      <c r="Z205" s="185"/>
      <c r="AA205" s="185"/>
      <c r="AB205" s="337">
        <f>Объекты!$DF$19</f>
        <v>9450</v>
      </c>
      <c r="AC205" s="337">
        <f>Объекты!$EB$19</f>
        <v>643159</v>
      </c>
      <c r="AD205" s="185"/>
      <c r="AE205" s="185"/>
      <c r="AF205" s="326">
        <f>Объекты!$EH$19</f>
        <v>0</v>
      </c>
      <c r="AG205" s="326">
        <f>Объекты!$EP$19</f>
        <v>599347.72796796612</v>
      </c>
      <c r="AH205" s="324">
        <f>Объекты!$ER$19</f>
        <v>16000.706442542374</v>
      </c>
      <c r="AI205" s="361">
        <f>Объекты!$EW$19</f>
        <v>1.7463970405658176E-3</v>
      </c>
      <c r="AJ205" s="324" t="str">
        <f>Объекты!$FY$19</f>
        <v>нет</v>
      </c>
      <c r="AK205" s="362" t="str">
        <f>Объекты!$GF$19</f>
        <v>нет</v>
      </c>
      <c r="AL205" s="324" t="str">
        <f>Объекты!$GG$19</f>
        <v>нет</v>
      </c>
      <c r="AM205" s="324" t="str">
        <f>Объекты!$GH$19</f>
        <v>нет</v>
      </c>
      <c r="AN205" s="324" t="str">
        <f>Объекты!$GI$19</f>
        <v>нет</v>
      </c>
      <c r="AO205" s="363">
        <f>Объекты!$GN$19</f>
        <v>6</v>
      </c>
      <c r="AP205" s="324">
        <f>Объекты!$GO$19</f>
        <v>6</v>
      </c>
      <c r="AQ205" s="364" t="str">
        <f>Объекты!$GP$19</f>
        <v xml:space="preserve">1.2.1. </v>
      </c>
    </row>
    <row r="206" spans="1:123" ht="61.5" thickBot="1">
      <c r="A206" s="340">
        <v>10</v>
      </c>
      <c r="B206" s="349" t="str">
        <f>Объекты!$F$243</f>
        <v>Подстанция "Бочаров Ручей" (110 кВ) с заходами линий электропередачи (проектные и изыскательские работы, строительство)</v>
      </c>
      <c r="C206" s="350">
        <f>Объекты!$I$243</f>
        <v>0</v>
      </c>
      <c r="D206" s="351">
        <f>Объекты!$J$243</f>
        <v>2010</v>
      </c>
      <c r="E206" s="351">
        <f>Объекты!$K$243</f>
        <v>2012</v>
      </c>
      <c r="F206" s="351" t="str">
        <f>Объекты!$L$243</f>
        <v>нет</v>
      </c>
      <c r="G206" s="351">
        <f>Объекты!$U$243</f>
        <v>80</v>
      </c>
      <c r="H206" s="351">
        <f>Объекты!$V$243</f>
        <v>0</v>
      </c>
      <c r="I206" s="352">
        <f>Объекты!$Y$243</f>
        <v>0</v>
      </c>
      <c r="J206" s="353">
        <f>Объекты!$Z$243</f>
        <v>0</v>
      </c>
      <c r="K206" s="353">
        <f>Объекты!$AG$243</f>
        <v>0</v>
      </c>
      <c r="L206" s="353">
        <f>Объекты!$AH$243</f>
        <v>0</v>
      </c>
      <c r="M206" s="353">
        <f>Объекты!$BU$243</f>
        <v>649045.6656123409</v>
      </c>
      <c r="N206" s="353">
        <f>Объекты!$CA$243</f>
        <v>0</v>
      </c>
      <c r="O206" s="353" t="str">
        <f>Объекты!$CC$243</f>
        <v>к</v>
      </c>
      <c r="P206" s="353">
        <f>Объекты!$CD$243</f>
        <v>5.0999999999999996</v>
      </c>
      <c r="Q206" s="353">
        <f>Объекты!$CE$243</f>
        <v>-442441.18</v>
      </c>
      <c r="R206" s="353">
        <f>Объекты!$CM$243</f>
        <v>609445.43022251024</v>
      </c>
      <c r="S206" s="353">
        <f>Объекты!$CN$243</f>
        <v>605311.01694915257</v>
      </c>
      <c r="T206" s="353">
        <f>Объекты!$CK$243</f>
        <v>252.13</v>
      </c>
      <c r="U206" s="353">
        <f>Объекты!$CB$243</f>
        <v>0</v>
      </c>
      <c r="V206" s="353"/>
      <c r="W206" s="353"/>
      <c r="X206" s="353">
        <f>Объекты!$CQ$243</f>
        <v>416471.70140895096</v>
      </c>
      <c r="Y206" s="353">
        <f>Объекты!$CZ$243</f>
        <v>192973.72881355934</v>
      </c>
      <c r="Z206" s="354"/>
      <c r="AA206" s="354"/>
      <c r="AB206" s="353">
        <f>Объекты!$DF$243</f>
        <v>486558</v>
      </c>
      <c r="AC206" s="353">
        <f>Объекты!$EB$243</f>
        <v>227709</v>
      </c>
      <c r="AD206" s="354"/>
      <c r="AE206" s="354"/>
      <c r="AF206" s="355">
        <f>Объекты!$EH$243</f>
        <v>0</v>
      </c>
      <c r="AG206" s="355">
        <f>Объекты!$EP$243</f>
        <v>649045.66561234079</v>
      </c>
      <c r="AH206" s="365">
        <f>Объекты!$ER$243</f>
        <v>416723.83140895097</v>
      </c>
      <c r="AI206" s="366">
        <f>Объекты!$EW$243</f>
        <v>4.5455802181721496E-2</v>
      </c>
      <c r="AJ206" s="365" t="str">
        <f>Объекты!$FY$243</f>
        <v>нет</v>
      </c>
      <c r="AK206" s="367" t="str">
        <f>Объекты!$GF$243</f>
        <v>нет</v>
      </c>
      <c r="AL206" s="365" t="str">
        <f>Объекты!$GG$243</f>
        <v>нет</v>
      </c>
      <c r="AM206" s="365" t="str">
        <f>Объекты!$GH$243</f>
        <v>нет</v>
      </c>
      <c r="AN206" s="365" t="str">
        <f>Объекты!$GI$243</f>
        <v>да</v>
      </c>
      <c r="AO206" s="368">
        <f>Объекты!$GN$243</f>
        <v>6</v>
      </c>
      <c r="AP206" s="365">
        <f>Объекты!$GO$243</f>
        <v>6</v>
      </c>
      <c r="AQ206" s="364" t="str">
        <f>Объекты!$GP$243</f>
        <v>12</v>
      </c>
    </row>
    <row r="207" spans="1:123" s="245" customFormat="1" ht="21" thickBot="1">
      <c r="A207" s="1342" t="s">
        <v>1150</v>
      </c>
      <c r="B207" s="1343"/>
      <c r="C207" s="1343"/>
      <c r="D207" s="1343"/>
      <c r="E207" s="332"/>
      <c r="F207" s="332"/>
      <c r="G207" s="333">
        <f>SUM(G197:G206)</f>
        <v>160</v>
      </c>
      <c r="H207" s="333">
        <f>SUM(H197:H206)</f>
        <v>220.18</v>
      </c>
      <c r="I207" s="332"/>
      <c r="J207" s="332"/>
      <c r="K207" s="332"/>
      <c r="L207" s="332"/>
      <c r="M207" s="332">
        <f>SUM(M197:M206)</f>
        <v>9759420.7540353499</v>
      </c>
      <c r="N207" s="332">
        <f>SUM(N197:N206)</f>
        <v>0</v>
      </c>
      <c r="O207" s="332"/>
      <c r="P207" s="332"/>
      <c r="Q207" s="332"/>
      <c r="R207" s="332">
        <f t="shared" ref="R207:AH207" si="7">SUM(R197:R206)</f>
        <v>8086935.65746086</v>
      </c>
      <c r="S207" s="332">
        <f t="shared" si="7"/>
        <v>7538285.42006204</v>
      </c>
      <c r="T207" s="332">
        <f t="shared" si="7"/>
        <v>1016829.6894456779</v>
      </c>
      <c r="U207" s="332">
        <f t="shared" si="7"/>
        <v>0</v>
      </c>
      <c r="V207" s="332">
        <f t="shared" si="7"/>
        <v>0</v>
      </c>
      <c r="W207" s="332">
        <f t="shared" si="7"/>
        <v>0</v>
      </c>
      <c r="X207" s="332">
        <f t="shared" si="7"/>
        <v>3351983.1150879781</v>
      </c>
      <c r="Y207" s="332">
        <f t="shared" si="7"/>
        <v>4734952.5423728814</v>
      </c>
      <c r="Z207" s="332">
        <f t="shared" si="7"/>
        <v>0</v>
      </c>
      <c r="AA207" s="332">
        <f t="shared" si="7"/>
        <v>0</v>
      </c>
      <c r="AB207" s="332">
        <f t="shared" si="7"/>
        <v>3307932.6633053799</v>
      </c>
      <c r="AC207" s="332">
        <f t="shared" si="7"/>
        <v>5587244.1323678261</v>
      </c>
      <c r="AD207" s="332">
        <f t="shared" si="7"/>
        <v>0</v>
      </c>
      <c r="AE207" s="332">
        <f t="shared" si="7"/>
        <v>0</v>
      </c>
      <c r="AF207" s="332">
        <f t="shared" si="7"/>
        <v>2059314.3302988305</v>
      </c>
      <c r="AG207" s="332">
        <f t="shared" si="7"/>
        <v>7700106.9137365213</v>
      </c>
      <c r="AH207" s="332">
        <f t="shared" si="7"/>
        <v>2309499.1642348254</v>
      </c>
      <c r="AI207" s="332"/>
      <c r="AJ207" s="332"/>
      <c r="AK207" s="332"/>
      <c r="AL207" s="332"/>
      <c r="AM207" s="332"/>
      <c r="AN207" s="332"/>
      <c r="AO207" s="332"/>
      <c r="AP207" s="332"/>
      <c r="AQ207" s="334"/>
    </row>
    <row r="211" s="29" customFormat="1" ht="12.75"/>
    <row r="212" s="29" customFormat="1" ht="12.75"/>
    <row r="213" s="29" customFormat="1" ht="12.75"/>
    <row r="214" s="29" customFormat="1" ht="12.75"/>
    <row r="215" s="29" customFormat="1" ht="12.75"/>
    <row r="216" s="29" customFormat="1" ht="12.75"/>
    <row r="217" s="29" customFormat="1" ht="12.75"/>
    <row r="218" s="29" customFormat="1" ht="12.75"/>
    <row r="219" s="29" customFormat="1" ht="12.75"/>
    <row r="220" s="29" customFormat="1" ht="12.75"/>
  </sheetData>
  <mergeCells count="76">
    <mergeCell ref="A189:B189"/>
    <mergeCell ref="A178:B178"/>
    <mergeCell ref="A207:D207"/>
    <mergeCell ref="A185:B185"/>
    <mergeCell ref="A186:B186"/>
    <mergeCell ref="A187:B187"/>
    <mergeCell ref="A188:B188"/>
    <mergeCell ref="A195:A196"/>
    <mergeCell ref="B195:B196"/>
    <mergeCell ref="C195:C196"/>
    <mergeCell ref="B59:B60"/>
    <mergeCell ref="C59:D59"/>
    <mergeCell ref="A180:B180"/>
    <mergeCell ref="A174:AD174"/>
    <mergeCell ref="G89:H89"/>
    <mergeCell ref="E59:F59"/>
    <mergeCell ref="I89:J89"/>
    <mergeCell ref="K175:N175"/>
    <mergeCell ref="F29:H29"/>
    <mergeCell ref="I29:K29"/>
    <mergeCell ref="K195:L195"/>
    <mergeCell ref="I59:J59"/>
    <mergeCell ref="C175:F175"/>
    <mergeCell ref="D195:D196"/>
    <mergeCell ref="B88:L88"/>
    <mergeCell ref="A181:B181"/>
    <mergeCell ref="L29:N29"/>
    <mergeCell ref="B29:B30"/>
    <mergeCell ref="A184:B184"/>
    <mergeCell ref="A177:B177"/>
    <mergeCell ref="A182:B182"/>
    <mergeCell ref="A183:B183"/>
    <mergeCell ref="E195:E196"/>
    <mergeCell ref="F195:F196"/>
    <mergeCell ref="G195:H195"/>
    <mergeCell ref="I195:J195"/>
    <mergeCell ref="O29:Q29"/>
    <mergeCell ref="M195:M196"/>
    <mergeCell ref="Q195:Q196"/>
    <mergeCell ref="G175:J175"/>
    <mergeCell ref="B50:G50"/>
    <mergeCell ref="K59:L59"/>
    <mergeCell ref="K89:L89"/>
    <mergeCell ref="P195:P196"/>
    <mergeCell ref="C29:E29"/>
    <mergeCell ref="E89:F89"/>
    <mergeCell ref="C89:D89"/>
    <mergeCell ref="A179:B179"/>
    <mergeCell ref="G59:H59"/>
    <mergeCell ref="A175:B176"/>
    <mergeCell ref="N195:N196"/>
    <mergeCell ref="AA175:AD175"/>
    <mergeCell ref="U195:U196"/>
    <mergeCell ref="O195:O196"/>
    <mergeCell ref="AH195:AH196"/>
    <mergeCell ref="S195:S196"/>
    <mergeCell ref="T195:T196"/>
    <mergeCell ref="O175:R175"/>
    <mergeCell ref="V195:Y195"/>
    <mergeCell ref="R195:R196"/>
    <mergeCell ref="W175:Z175"/>
    <mergeCell ref="S175:V175"/>
    <mergeCell ref="Z195:AC195"/>
    <mergeCell ref="AD195:AG195"/>
    <mergeCell ref="AI195:AI196"/>
    <mergeCell ref="AQ195:AQ196"/>
    <mergeCell ref="AO195:AO196"/>
    <mergeCell ref="AN195:AN196"/>
    <mergeCell ref="AJ195:AJ196"/>
    <mergeCell ref="AP195:AP196"/>
    <mergeCell ref="AM195:AM196"/>
    <mergeCell ref="AL195:AL196"/>
    <mergeCell ref="AK195:AK196"/>
    <mergeCell ref="CS194:CZ194"/>
    <mergeCell ref="BY194:CF194"/>
    <mergeCell ref="CI194:CP194"/>
  </mergeCells>
  <phoneticPr fontId="4" type="noConversion"/>
  <pageMargins left="0.75" right="0.75" top="1" bottom="1" header="0.5" footer="0.5"/>
  <pageSetup paperSize="8" scale="29" orientation="landscape" r:id="rId1"/>
  <headerFooter alignWithMargins="0"/>
  <rowBreaks count="1" manualBreakCount="1">
    <brk id="86" max="62" man="1"/>
  </rowBreaks>
  <drawing r:id="rId2"/>
</worksheet>
</file>

<file path=xl/worksheets/sheet7.xml><?xml version="1.0" encoding="utf-8"?>
<worksheet xmlns="http://schemas.openxmlformats.org/spreadsheetml/2006/main" xmlns:r="http://schemas.openxmlformats.org/officeDocument/2006/relationships">
  <dimension ref="B25:Q44"/>
  <sheetViews>
    <sheetView topLeftCell="A25" zoomScale="75" zoomScaleNormal="25" zoomScaleSheetLayoutView="25" workbookViewId="0">
      <selection activeCell="E52" sqref="E52"/>
    </sheetView>
  </sheetViews>
  <sheetFormatPr defaultRowHeight="12.75"/>
  <cols>
    <col min="1" max="1" width="10.42578125" style="140" customWidth="1"/>
    <col min="2" max="2" width="57" style="140" customWidth="1"/>
    <col min="3" max="17" width="15" style="140" customWidth="1"/>
    <col min="18" max="16384" width="9.140625" style="140"/>
  </cols>
  <sheetData>
    <row r="25" spans="2:17" ht="20.25">
      <c r="B25" s="1324" t="s">
        <v>902</v>
      </c>
      <c r="C25" s="1321" t="s">
        <v>903</v>
      </c>
      <c r="D25" s="1322"/>
      <c r="E25" s="1323"/>
      <c r="F25" s="1321" t="s">
        <v>938</v>
      </c>
      <c r="G25" s="1322"/>
      <c r="H25" s="1323"/>
      <c r="I25" s="1321" t="s">
        <v>924</v>
      </c>
      <c r="J25" s="1322"/>
      <c r="K25" s="1323"/>
      <c r="L25" s="1321" t="s">
        <v>1033</v>
      </c>
      <c r="M25" s="1322"/>
      <c r="N25" s="1323"/>
      <c r="O25" s="1321" t="s">
        <v>1175</v>
      </c>
      <c r="P25" s="1322"/>
      <c r="Q25" s="1323"/>
    </row>
    <row r="26" spans="2:17" ht="20.25">
      <c r="B26" s="1334"/>
      <c r="C26" s="123" t="s">
        <v>904</v>
      </c>
      <c r="D26" s="124" t="s">
        <v>863</v>
      </c>
      <c r="E26" s="125" t="s">
        <v>905</v>
      </c>
      <c r="F26" s="123" t="s">
        <v>904</v>
      </c>
      <c r="G26" s="124" t="s">
        <v>863</v>
      </c>
      <c r="H26" s="125" t="s">
        <v>905</v>
      </c>
      <c r="I26" s="123" t="s">
        <v>904</v>
      </c>
      <c r="J26" s="124" t="s">
        <v>863</v>
      </c>
      <c r="K26" s="125" t="s">
        <v>905</v>
      </c>
      <c r="L26" s="123" t="s">
        <v>904</v>
      </c>
      <c r="M26" s="124" t="s">
        <v>863</v>
      </c>
      <c r="N26" s="125" t="s">
        <v>905</v>
      </c>
      <c r="O26" s="123" t="s">
        <v>904</v>
      </c>
      <c r="P26" s="124" t="s">
        <v>863</v>
      </c>
      <c r="Q26" s="125" t="s">
        <v>905</v>
      </c>
    </row>
    <row r="27" spans="2:17" ht="20.25">
      <c r="B27" s="185" t="s">
        <v>906</v>
      </c>
      <c r="C27" s="126">
        <f>SUM(C28:C31)</f>
        <v>11738.77</v>
      </c>
      <c r="D27" s="126">
        <f t="shared" ref="D27:Q27" si="0">SUM(D28:D31)</f>
        <v>0</v>
      </c>
      <c r="E27" s="126">
        <f t="shared" si="0"/>
        <v>22599</v>
      </c>
      <c r="F27" s="126">
        <f t="shared" si="0"/>
        <v>12161.470000000001</v>
      </c>
      <c r="G27" s="126">
        <f t="shared" si="0"/>
        <v>0</v>
      </c>
      <c r="H27" s="126">
        <f t="shared" si="0"/>
        <v>22602</v>
      </c>
      <c r="I27" s="126">
        <f t="shared" si="0"/>
        <v>12267.490000000002</v>
      </c>
      <c r="J27" s="126">
        <f t="shared" si="0"/>
        <v>0</v>
      </c>
      <c r="K27" s="126">
        <f t="shared" si="0"/>
        <v>22614</v>
      </c>
      <c r="L27" s="126">
        <f t="shared" si="0"/>
        <v>12316.740000000002</v>
      </c>
      <c r="M27" s="126">
        <f t="shared" si="0"/>
        <v>0</v>
      </c>
      <c r="N27" s="126">
        <f t="shared" si="0"/>
        <v>22633</v>
      </c>
      <c r="O27" s="126">
        <f t="shared" si="0"/>
        <v>12805.84</v>
      </c>
      <c r="P27" s="126">
        <f t="shared" si="0"/>
        <v>27.8</v>
      </c>
      <c r="Q27" s="126">
        <f t="shared" si="0"/>
        <v>22622</v>
      </c>
    </row>
    <row r="28" spans="2:17" ht="21">
      <c r="B28" s="230" t="s">
        <v>907</v>
      </c>
      <c r="C28" s="372"/>
      <c r="D28" s="372"/>
      <c r="E28" s="372"/>
      <c r="F28" s="372"/>
      <c r="G28" s="372"/>
      <c r="H28" s="372"/>
      <c r="I28" s="372"/>
      <c r="J28" s="372"/>
      <c r="K28" s="372"/>
      <c r="L28" s="372"/>
      <c r="M28" s="372"/>
      <c r="N28" s="372"/>
      <c r="O28" s="372"/>
      <c r="P28" s="372"/>
      <c r="Q28" s="372"/>
    </row>
    <row r="29" spans="2:17" ht="21">
      <c r="B29" s="230" t="s">
        <v>908</v>
      </c>
      <c r="C29" s="372">
        <v>5316.6</v>
      </c>
      <c r="D29" s="372"/>
      <c r="E29" s="372">
        <v>207</v>
      </c>
      <c r="F29" s="372">
        <v>5739.3</v>
      </c>
      <c r="G29" s="372"/>
      <c r="H29" s="372">
        <v>210</v>
      </c>
      <c r="I29" s="372">
        <v>5834.3</v>
      </c>
      <c r="J29" s="372"/>
      <c r="K29" s="372">
        <v>210</v>
      </c>
      <c r="L29" s="372">
        <v>5883.3</v>
      </c>
      <c r="M29" s="372"/>
      <c r="N29" s="372">
        <v>214</v>
      </c>
      <c r="O29" s="372">
        <v>6354.7</v>
      </c>
      <c r="P29" s="372">
        <v>24</v>
      </c>
      <c r="Q29" s="372">
        <v>216</v>
      </c>
    </row>
    <row r="30" spans="2:17" ht="21">
      <c r="B30" s="230" t="s">
        <v>909</v>
      </c>
      <c r="C30" s="372">
        <v>2303.3000000000002</v>
      </c>
      <c r="D30" s="372"/>
      <c r="E30" s="372">
        <v>499</v>
      </c>
      <c r="F30" s="372">
        <v>2303.3000000000002</v>
      </c>
      <c r="G30" s="372"/>
      <c r="H30" s="372">
        <v>499</v>
      </c>
      <c r="I30" s="372">
        <v>2319.89</v>
      </c>
      <c r="J30" s="372"/>
      <c r="K30" s="372">
        <v>515</v>
      </c>
      <c r="L30" s="372">
        <v>2319.89</v>
      </c>
      <c r="M30" s="372"/>
      <c r="N30" s="372">
        <v>518</v>
      </c>
      <c r="O30" s="372">
        <v>2335.5899999999997</v>
      </c>
      <c r="P30" s="372">
        <v>0</v>
      </c>
      <c r="Q30" s="372">
        <v>515</v>
      </c>
    </row>
    <row r="31" spans="2:17" ht="21">
      <c r="B31" s="230" t="s">
        <v>910</v>
      </c>
      <c r="C31" s="372">
        <v>4118.87</v>
      </c>
      <c r="D31" s="372"/>
      <c r="E31" s="372">
        <v>21893</v>
      </c>
      <c r="F31" s="372">
        <v>4118.87</v>
      </c>
      <c r="G31" s="372"/>
      <c r="H31" s="372">
        <v>21893</v>
      </c>
      <c r="I31" s="372">
        <v>4113.3</v>
      </c>
      <c r="J31" s="372"/>
      <c r="K31" s="372">
        <v>21889</v>
      </c>
      <c r="L31" s="372">
        <v>4113.55</v>
      </c>
      <c r="M31" s="372"/>
      <c r="N31" s="372">
        <v>21901</v>
      </c>
      <c r="O31" s="372">
        <v>4115.55</v>
      </c>
      <c r="P31" s="372">
        <v>3.8</v>
      </c>
      <c r="Q31" s="372">
        <v>21891</v>
      </c>
    </row>
    <row r="32" spans="2:17" ht="20.25">
      <c r="B32" s="185" t="s">
        <v>911</v>
      </c>
      <c r="C32" s="126">
        <f>C33+C39</f>
        <v>0</v>
      </c>
      <c r="D32" s="126">
        <f t="shared" ref="D32:Q32" si="1">D33+D39</f>
        <v>86952.9</v>
      </c>
      <c r="E32" s="126">
        <f t="shared" si="1"/>
        <v>0</v>
      </c>
      <c r="F32" s="126">
        <f t="shared" si="1"/>
        <v>0</v>
      </c>
      <c r="G32" s="126">
        <f t="shared" si="1"/>
        <v>86902.500000000015</v>
      </c>
      <c r="H32" s="126">
        <f t="shared" si="1"/>
        <v>0</v>
      </c>
      <c r="I32" s="126">
        <f t="shared" si="1"/>
        <v>0</v>
      </c>
      <c r="J32" s="126">
        <f t="shared" si="1"/>
        <v>89113.95</v>
      </c>
      <c r="K32" s="126">
        <f t="shared" si="1"/>
        <v>0</v>
      </c>
      <c r="L32" s="126">
        <f t="shared" si="1"/>
        <v>0</v>
      </c>
      <c r="M32" s="126">
        <f t="shared" si="1"/>
        <v>89159.019</v>
      </c>
      <c r="N32" s="126">
        <f t="shared" si="1"/>
        <v>0</v>
      </c>
      <c r="O32" s="126">
        <f t="shared" si="1"/>
        <v>25.586999999999996</v>
      </c>
      <c r="P32" s="126">
        <f t="shared" si="1"/>
        <v>89213.183000000005</v>
      </c>
      <c r="Q32" s="126">
        <f t="shared" si="1"/>
        <v>0</v>
      </c>
    </row>
    <row r="33" spans="2:17" ht="20.25">
      <c r="B33" s="185" t="s">
        <v>912</v>
      </c>
      <c r="C33" s="126">
        <f>SUM(C34:C38)</f>
        <v>0</v>
      </c>
      <c r="D33" s="126">
        <f t="shared" ref="D33:Q33" si="2">SUM(D34:D38)</f>
        <v>85359.799999999988</v>
      </c>
      <c r="E33" s="126">
        <f t="shared" si="2"/>
        <v>0</v>
      </c>
      <c r="F33" s="126">
        <f t="shared" si="2"/>
        <v>0</v>
      </c>
      <c r="G33" s="126">
        <f t="shared" si="2"/>
        <v>85295.200000000012</v>
      </c>
      <c r="H33" s="126">
        <f t="shared" si="2"/>
        <v>0</v>
      </c>
      <c r="I33" s="126">
        <f t="shared" si="2"/>
        <v>0</v>
      </c>
      <c r="J33" s="126">
        <f t="shared" si="2"/>
        <v>87499.55</v>
      </c>
      <c r="K33" s="126">
        <f t="shared" si="2"/>
        <v>0</v>
      </c>
      <c r="L33" s="126">
        <f t="shared" si="2"/>
        <v>0</v>
      </c>
      <c r="M33" s="126">
        <f t="shared" si="2"/>
        <v>87486.718999999997</v>
      </c>
      <c r="N33" s="126">
        <f t="shared" si="2"/>
        <v>0</v>
      </c>
      <c r="O33" s="126">
        <f t="shared" si="2"/>
        <v>12.536999999999997</v>
      </c>
      <c r="P33" s="126">
        <f t="shared" si="2"/>
        <v>87540.883000000002</v>
      </c>
      <c r="Q33" s="126">
        <f t="shared" si="2"/>
        <v>0</v>
      </c>
    </row>
    <row r="34" spans="2:17" ht="21">
      <c r="B34" s="230" t="s">
        <v>913</v>
      </c>
      <c r="C34" s="372"/>
      <c r="D34" s="372">
        <v>76.099999999999994</v>
      </c>
      <c r="E34" s="372"/>
      <c r="F34" s="372"/>
      <c r="G34" s="372">
        <v>76.099999999999994</v>
      </c>
      <c r="H34" s="372"/>
      <c r="I34" s="372"/>
      <c r="J34" s="372">
        <v>76.099999999999994</v>
      </c>
      <c r="K34" s="372"/>
      <c r="L34" s="372"/>
      <c r="M34" s="372"/>
      <c r="N34" s="372"/>
      <c r="O34" s="372"/>
      <c r="P34" s="372"/>
      <c r="Q34" s="372"/>
    </row>
    <row r="35" spans="2:17" ht="21">
      <c r="B35" s="230" t="s">
        <v>914</v>
      </c>
      <c r="C35" s="372"/>
      <c r="D35" s="372">
        <v>4693.6000000000004</v>
      </c>
      <c r="E35" s="372"/>
      <c r="F35" s="372"/>
      <c r="G35" s="372">
        <v>4737.6000000000004</v>
      </c>
      <c r="H35" s="372"/>
      <c r="I35" s="372"/>
      <c r="J35" s="372">
        <v>6111.15</v>
      </c>
      <c r="K35" s="372"/>
      <c r="L35" s="372"/>
      <c r="M35" s="372">
        <v>6161.15</v>
      </c>
      <c r="N35" s="372"/>
      <c r="O35" s="372">
        <v>0</v>
      </c>
      <c r="P35" s="372">
        <v>6187.5949999999993</v>
      </c>
      <c r="Q35" s="372"/>
    </row>
    <row r="36" spans="2:17" ht="21">
      <c r="B36" s="230" t="s">
        <v>915</v>
      </c>
      <c r="C36" s="372"/>
      <c r="D36" s="372">
        <v>6932.8</v>
      </c>
      <c r="E36" s="372"/>
      <c r="F36" s="372"/>
      <c r="G36" s="372">
        <v>6933.5</v>
      </c>
      <c r="H36" s="372"/>
      <c r="I36" s="372"/>
      <c r="J36" s="372">
        <v>7764.3</v>
      </c>
      <c r="K36" s="372"/>
      <c r="L36" s="372"/>
      <c r="M36" s="372">
        <v>7764.3</v>
      </c>
      <c r="N36" s="372"/>
      <c r="O36" s="372">
        <v>0</v>
      </c>
      <c r="P36" s="372">
        <v>7764.3</v>
      </c>
      <c r="Q36" s="372"/>
    </row>
    <row r="37" spans="2:17" ht="21">
      <c r="B37" s="230" t="s">
        <v>916</v>
      </c>
      <c r="C37" s="372"/>
      <c r="D37" s="372">
        <v>32624.2</v>
      </c>
      <c r="E37" s="372"/>
      <c r="F37" s="372"/>
      <c r="G37" s="372">
        <v>32410.400000000001</v>
      </c>
      <c r="H37" s="372"/>
      <c r="I37" s="372"/>
      <c r="J37" s="372">
        <v>32410</v>
      </c>
      <c r="K37" s="372"/>
      <c r="L37" s="372"/>
      <c r="M37" s="372">
        <v>32418.799999999999</v>
      </c>
      <c r="N37" s="372"/>
      <c r="O37" s="372">
        <v>2.9430000000000001</v>
      </c>
      <c r="P37" s="372">
        <v>32421.73</v>
      </c>
      <c r="Q37" s="372"/>
    </row>
    <row r="38" spans="2:17" ht="21">
      <c r="B38" s="230" t="s">
        <v>917</v>
      </c>
      <c r="C38" s="372"/>
      <c r="D38" s="372">
        <v>41033.1</v>
      </c>
      <c r="E38" s="372"/>
      <c r="F38" s="372"/>
      <c r="G38" s="372">
        <v>41137.599999999999</v>
      </c>
      <c r="H38" s="372"/>
      <c r="I38" s="372"/>
      <c r="J38" s="372">
        <v>41138</v>
      </c>
      <c r="K38" s="372"/>
      <c r="L38" s="372"/>
      <c r="M38" s="372">
        <v>41142.468999999997</v>
      </c>
      <c r="N38" s="372"/>
      <c r="O38" s="372">
        <v>9.5939999999999976</v>
      </c>
      <c r="P38" s="372">
        <v>41167.257999999994</v>
      </c>
      <c r="Q38" s="372"/>
    </row>
    <row r="39" spans="2:17" ht="20.25">
      <c r="B39" s="185" t="s">
        <v>918</v>
      </c>
      <c r="C39" s="126">
        <f>SUM(C40:C44)</f>
        <v>0</v>
      </c>
      <c r="D39" s="126">
        <f t="shared" ref="D39:Q39" si="3">SUM(D40:D44)</f>
        <v>1593.1</v>
      </c>
      <c r="E39" s="126">
        <f t="shared" si="3"/>
        <v>0</v>
      </c>
      <c r="F39" s="126">
        <f t="shared" si="3"/>
        <v>0</v>
      </c>
      <c r="G39" s="126">
        <f t="shared" si="3"/>
        <v>1607.3</v>
      </c>
      <c r="H39" s="126">
        <f t="shared" si="3"/>
        <v>0</v>
      </c>
      <c r="I39" s="126">
        <f t="shared" si="3"/>
        <v>0</v>
      </c>
      <c r="J39" s="126">
        <f t="shared" si="3"/>
        <v>1614.4</v>
      </c>
      <c r="K39" s="126">
        <f t="shared" si="3"/>
        <v>0</v>
      </c>
      <c r="L39" s="126">
        <f t="shared" si="3"/>
        <v>0</v>
      </c>
      <c r="M39" s="126">
        <f t="shared" si="3"/>
        <v>1672.3</v>
      </c>
      <c r="N39" s="126">
        <f t="shared" si="3"/>
        <v>0</v>
      </c>
      <c r="O39" s="126">
        <f t="shared" si="3"/>
        <v>13.05</v>
      </c>
      <c r="P39" s="126">
        <f t="shared" si="3"/>
        <v>1672.3000000000002</v>
      </c>
      <c r="Q39" s="126">
        <f t="shared" si="3"/>
        <v>0</v>
      </c>
    </row>
    <row r="40" spans="2:17" ht="21">
      <c r="B40" s="230" t="s">
        <v>919</v>
      </c>
      <c r="C40" s="372"/>
      <c r="D40" s="372"/>
      <c r="E40" s="372"/>
      <c r="F40" s="372"/>
      <c r="G40" s="372"/>
      <c r="H40" s="372"/>
      <c r="I40" s="372"/>
      <c r="J40" s="372"/>
      <c r="K40" s="372"/>
      <c r="L40" s="372"/>
      <c r="M40" s="372"/>
      <c r="N40" s="372"/>
      <c r="O40" s="372"/>
      <c r="P40" s="372"/>
      <c r="Q40" s="372"/>
    </row>
    <row r="41" spans="2:17" ht="21">
      <c r="B41" s="230" t="s">
        <v>920</v>
      </c>
      <c r="C41" s="372"/>
      <c r="D41" s="372"/>
      <c r="E41" s="372"/>
      <c r="F41" s="372"/>
      <c r="G41" s="372"/>
      <c r="H41" s="372"/>
      <c r="I41" s="372"/>
      <c r="J41" s="372"/>
      <c r="K41" s="372"/>
      <c r="L41" s="372"/>
      <c r="M41" s="372">
        <v>0</v>
      </c>
      <c r="N41" s="372"/>
      <c r="O41" s="372">
        <v>0</v>
      </c>
      <c r="P41" s="372">
        <v>0</v>
      </c>
      <c r="Q41" s="372"/>
    </row>
    <row r="42" spans="2:17" ht="21">
      <c r="B42" s="230" t="s">
        <v>921</v>
      </c>
      <c r="C42" s="372"/>
      <c r="D42" s="372"/>
      <c r="E42" s="372"/>
      <c r="F42" s="372"/>
      <c r="G42" s="372"/>
      <c r="H42" s="372"/>
      <c r="I42" s="372"/>
      <c r="J42" s="372"/>
      <c r="K42" s="372"/>
      <c r="L42" s="372"/>
      <c r="M42" s="372">
        <v>0</v>
      </c>
      <c r="N42" s="372"/>
      <c r="O42" s="372">
        <v>0</v>
      </c>
      <c r="P42" s="372">
        <v>0</v>
      </c>
      <c r="Q42" s="372"/>
    </row>
    <row r="43" spans="2:17" ht="21">
      <c r="B43" s="230" t="s">
        <v>922</v>
      </c>
      <c r="C43" s="372"/>
      <c r="D43" s="372">
        <v>1128.8</v>
      </c>
      <c r="E43" s="372"/>
      <c r="F43" s="372"/>
      <c r="G43" s="372">
        <v>1136</v>
      </c>
      <c r="H43" s="372"/>
      <c r="I43" s="372"/>
      <c r="J43" s="372">
        <v>1143.4000000000001</v>
      </c>
      <c r="K43" s="372"/>
      <c r="L43" s="372"/>
      <c r="M43" s="372">
        <v>1201.3</v>
      </c>
      <c r="N43" s="372"/>
      <c r="O43" s="372">
        <v>13.05</v>
      </c>
      <c r="P43" s="372">
        <v>1201.3000000000002</v>
      </c>
      <c r="Q43" s="372"/>
    </row>
    <row r="44" spans="2:17" ht="21">
      <c r="B44" s="230" t="s">
        <v>923</v>
      </c>
      <c r="C44" s="372"/>
      <c r="D44" s="372">
        <v>464.3</v>
      </c>
      <c r="E44" s="372"/>
      <c r="F44" s="372"/>
      <c r="G44" s="372">
        <v>471.3</v>
      </c>
      <c r="H44" s="372"/>
      <c r="I44" s="372"/>
      <c r="J44" s="372">
        <v>471</v>
      </c>
      <c r="K44" s="372"/>
      <c r="L44" s="372"/>
      <c r="M44" s="372">
        <v>471</v>
      </c>
      <c r="N44" s="372"/>
      <c r="O44" s="372">
        <v>0</v>
      </c>
      <c r="P44" s="372">
        <v>471</v>
      </c>
      <c r="Q44" s="372"/>
    </row>
  </sheetData>
  <mergeCells count="6">
    <mergeCell ref="L25:N25"/>
    <mergeCell ref="O25:Q25"/>
    <mergeCell ref="B25:B26"/>
    <mergeCell ref="C25:E25"/>
    <mergeCell ref="F25:H25"/>
    <mergeCell ref="I25:K25"/>
  </mergeCells>
  <phoneticPr fontId="4" type="noConversion"/>
  <pageMargins left="0.75" right="0.75" top="1" bottom="1" header="0.5" footer="0.5"/>
  <pageSetup paperSize="8" scale="5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dimension ref="A20:J50"/>
  <sheetViews>
    <sheetView view="pageBreakPreview" zoomScale="75" workbookViewId="0">
      <selection activeCell="E11" sqref="E11"/>
    </sheetView>
  </sheetViews>
  <sheetFormatPr defaultRowHeight="12.75"/>
  <cols>
    <col min="1" max="1" width="84.85546875" style="140" customWidth="1"/>
    <col min="2" max="2" width="20.42578125" style="140" customWidth="1"/>
    <col min="3" max="3" width="21.5703125" style="140" customWidth="1"/>
    <col min="4" max="5" width="23.5703125" style="140" customWidth="1"/>
    <col min="6" max="9" width="15.85546875" style="140" customWidth="1"/>
    <col min="10" max="10" width="15.7109375" style="140" bestFit="1" customWidth="1"/>
    <col min="11" max="16384" width="9.140625" style="140"/>
  </cols>
  <sheetData>
    <row r="20" spans="1:10" ht="20.25">
      <c r="A20" s="1331" t="s">
        <v>1015</v>
      </c>
      <c r="B20" s="1332"/>
      <c r="C20" s="1332"/>
      <c r="D20" s="1332"/>
      <c r="E20" s="1332"/>
      <c r="F20" s="1332"/>
      <c r="G20" s="1332"/>
      <c r="H20" s="1332"/>
      <c r="I20" s="1333"/>
    </row>
    <row r="21" spans="1:10" ht="60.75">
      <c r="A21" s="159"/>
      <c r="B21" s="689" t="s">
        <v>499</v>
      </c>
      <c r="C21" s="689" t="s">
        <v>500</v>
      </c>
      <c r="D21" s="689" t="s">
        <v>501</v>
      </c>
      <c r="E21" s="689" t="s">
        <v>502</v>
      </c>
      <c r="F21" s="689" t="s">
        <v>503</v>
      </c>
      <c r="G21" s="689" t="s">
        <v>1176</v>
      </c>
      <c r="H21" s="159" t="s">
        <v>1177</v>
      </c>
      <c r="I21" s="159" t="s">
        <v>1178</v>
      </c>
      <c r="J21" s="159" t="s">
        <v>572</v>
      </c>
    </row>
    <row r="22" spans="1:10" ht="20.25">
      <c r="A22" s="690" t="s">
        <v>925</v>
      </c>
      <c r="B22" s="690"/>
      <c r="C22" s="690"/>
      <c r="D22" s="690"/>
      <c r="E22" s="185"/>
      <c r="F22" s="185"/>
      <c r="G22" s="185"/>
      <c r="H22" s="185"/>
      <c r="I22" s="185"/>
    </row>
    <row r="23" spans="1:10" ht="20.25">
      <c r="A23" s="691" t="s">
        <v>504</v>
      </c>
      <c r="B23" s="692">
        <f>'[1]форма 2 НВВ передача'!$D$81</f>
        <v>12694849.885199998</v>
      </c>
      <c r="C23" s="692">
        <f>'[2]форма 2 НВВ передача (2)'!$D$106</f>
        <v>15433307.4</v>
      </c>
      <c r="D23" s="692">
        <f>'[3]НВВ передача'!$D$106</f>
        <v>18968108.750860531</v>
      </c>
      <c r="E23" s="126">
        <f>'[3]НВВ передача'!$F$106</f>
        <v>24470806.409999996</v>
      </c>
      <c r="F23" s="185"/>
      <c r="G23" s="185"/>
      <c r="H23" s="185"/>
      <c r="I23" s="185"/>
    </row>
    <row r="24" spans="1:10" ht="20.25">
      <c r="A24" s="690" t="s">
        <v>926</v>
      </c>
      <c r="B24" s="692"/>
      <c r="C24" s="692"/>
      <c r="D24" s="692"/>
      <c r="E24" s="126"/>
      <c r="F24" s="185"/>
      <c r="G24" s="185"/>
      <c r="H24" s="185"/>
      <c r="I24" s="185"/>
    </row>
    <row r="25" spans="1:10" ht="20.25">
      <c r="A25" s="691" t="s">
        <v>504</v>
      </c>
      <c r="B25" s="692">
        <f>'[1]форма 2 НВВ передача'!$D$8</f>
        <v>11881263.761999998</v>
      </c>
      <c r="C25" s="692">
        <f>'[2]форма 2 НВВ передача (2)'!$D$8</f>
        <v>14719985.25</v>
      </c>
      <c r="D25" s="692">
        <f>'[3]НВВ передача'!$D$8</f>
        <v>18136055.43</v>
      </c>
      <c r="E25" s="126">
        <f>'[3]НВВ передача'!$F$8</f>
        <v>23421632.599999998</v>
      </c>
      <c r="F25" s="185"/>
      <c r="G25" s="185"/>
      <c r="H25" s="185"/>
      <c r="I25" s="185"/>
    </row>
    <row r="26" spans="1:10" ht="20.25">
      <c r="A26" s="690" t="s">
        <v>930</v>
      </c>
      <c r="B26" s="692"/>
      <c r="C26" s="692"/>
      <c r="D26" s="692"/>
      <c r="E26" s="126"/>
      <c r="F26" s="185"/>
      <c r="G26" s="185"/>
      <c r="H26" s="185"/>
      <c r="I26" s="185"/>
    </row>
    <row r="27" spans="1:10" ht="20.25">
      <c r="A27" s="691" t="s">
        <v>504</v>
      </c>
      <c r="B27" s="692">
        <f>'[1]форма 2 НВВ передача'!$D$22</f>
        <v>482588.5</v>
      </c>
      <c r="C27" s="692">
        <f>'[2]форма 2 НВВ передача (2)'!$D$22</f>
        <v>987735.55</v>
      </c>
      <c r="D27" s="692">
        <f>'[3]НВВ передача'!$D$22</f>
        <v>1231499.97</v>
      </c>
      <c r="E27" s="126">
        <f>'[3]НВВ передача'!$F$22</f>
        <v>1228568.49</v>
      </c>
      <c r="F27" s="185"/>
      <c r="G27" s="185"/>
      <c r="H27" s="185"/>
      <c r="I27" s="185"/>
    </row>
    <row r="28" spans="1:10" ht="20.25">
      <c r="A28" s="690" t="s">
        <v>931</v>
      </c>
      <c r="B28" s="692"/>
      <c r="C28" s="692"/>
      <c r="D28" s="692"/>
      <c r="E28" s="126"/>
      <c r="F28" s="185"/>
      <c r="G28" s="185"/>
      <c r="H28" s="185"/>
      <c r="I28" s="185"/>
    </row>
    <row r="29" spans="1:10" ht="20.25">
      <c r="A29" s="691" t="s">
        <v>504</v>
      </c>
      <c r="B29" s="692">
        <f>'[1]форма 2 НВВ передача'!$D$53</f>
        <v>0</v>
      </c>
      <c r="C29" s="692">
        <f>'[2]форма 2 НВВ передача (2)'!$D$62</f>
        <v>230874.96</v>
      </c>
      <c r="D29" s="692">
        <f>'[3]НВВ передача'!$D$62</f>
        <v>253038.96</v>
      </c>
      <c r="E29" s="126">
        <f>'[3]НВВ передача'!$F$62</f>
        <v>389681</v>
      </c>
      <c r="F29" s="185"/>
      <c r="G29" s="185"/>
      <c r="H29" s="185"/>
      <c r="I29" s="185"/>
    </row>
    <row r="30" spans="1:10" ht="20.25">
      <c r="A30" s="690" t="s">
        <v>927</v>
      </c>
      <c r="B30" s="692"/>
      <c r="C30" s="692"/>
      <c r="D30" s="692"/>
      <c r="E30" s="126"/>
      <c r="F30" s="185"/>
      <c r="G30" s="185"/>
      <c r="H30" s="185"/>
      <c r="I30" s="185"/>
    </row>
    <row r="31" spans="1:10" ht="20.25">
      <c r="A31" s="691" t="s">
        <v>504</v>
      </c>
      <c r="B31" s="692">
        <f>'[1]форма 2 НВВ передача'!$D$65+'[1]форма 2 НВВ передача'!$D$66+'[1]форма 2 НВВ передача'!$D$75</f>
        <v>749489.92319999996</v>
      </c>
      <c r="C31" s="692">
        <f>'[2]форма 2 НВВ передача (2)'!$D$90+'[2]форма 2 НВВ передача (2)'!$D$91+'[2]форма 2 НВВ передача (2)'!$D$99</f>
        <v>475855.85</v>
      </c>
      <c r="D31" s="692">
        <f>'[3]НВВ передача'!$D$90+'[3]НВВ передача'!$D$91+'[3]НВВ передача'!$D$99</f>
        <v>466004.41086053301</v>
      </c>
      <c r="E31" s="126">
        <f>E33+E35</f>
        <v>204378.1</v>
      </c>
      <c r="F31" s="185"/>
      <c r="G31" s="185"/>
      <c r="H31" s="185"/>
      <c r="I31" s="185"/>
    </row>
    <row r="32" spans="1:10" ht="20.25">
      <c r="A32" s="690" t="s">
        <v>928</v>
      </c>
      <c r="B32" s="692"/>
      <c r="C32" s="692"/>
      <c r="D32" s="692"/>
      <c r="E32" s="126"/>
      <c r="F32" s="185"/>
      <c r="G32" s="185"/>
      <c r="H32" s="185"/>
      <c r="I32" s="185"/>
    </row>
    <row r="33" spans="1:9" ht="20.25">
      <c r="A33" s="691" t="s">
        <v>504</v>
      </c>
      <c r="B33" s="692">
        <f>'[1]форма 2 НВВ передача'!$D$75</f>
        <v>228928.42319999999</v>
      </c>
      <c r="C33" s="692">
        <f>'[2]форма 2 НВВ передача (2)'!$D$99</f>
        <v>170631.9</v>
      </c>
      <c r="D33" s="692">
        <f>'[3]НВВ передача'!$D$99</f>
        <v>174412.50086053301</v>
      </c>
      <c r="E33" s="126">
        <f>'[3]НВВ передача'!$F$99</f>
        <v>57827.1</v>
      </c>
      <c r="F33" s="185"/>
      <c r="G33" s="185"/>
      <c r="H33" s="185"/>
      <c r="I33" s="185"/>
    </row>
    <row r="34" spans="1:9" ht="20.25">
      <c r="A34" s="690" t="s">
        <v>929</v>
      </c>
      <c r="B34" s="692"/>
      <c r="C34" s="692"/>
      <c r="D34" s="692"/>
      <c r="E34" s="126"/>
      <c r="F34" s="185"/>
      <c r="G34" s="185"/>
      <c r="H34" s="185"/>
      <c r="I34" s="185"/>
    </row>
    <row r="35" spans="1:9" ht="20.25">
      <c r="A35" s="691" t="s">
        <v>504</v>
      </c>
      <c r="B35" s="692">
        <f>'[1]форма 2 НВВ передача'!$D$65+'[1]форма 2 НВВ передача'!$D$66</f>
        <v>520561.5</v>
      </c>
      <c r="C35" s="692">
        <f>'[2]форма 2 НВВ передача (2)'!$D$90+'[2]форма 2 НВВ передача (2)'!$D$91</f>
        <v>305223.95</v>
      </c>
      <c r="D35" s="692">
        <f>'[3]НВВ передача'!$D$90+'[3]НВВ передача'!$D$91</f>
        <v>291591.91000000003</v>
      </c>
      <c r="E35" s="126">
        <f>'[3]НВВ передача'!$F$90</f>
        <v>146551</v>
      </c>
      <c r="F35" s="185"/>
      <c r="G35" s="185"/>
      <c r="H35" s="185"/>
      <c r="I35" s="185"/>
    </row>
    <row r="36" spans="1:9" ht="20.25">
      <c r="A36" s="690" t="s">
        <v>932</v>
      </c>
      <c r="B36" s="692"/>
      <c r="C36" s="692"/>
      <c r="D36" s="692"/>
      <c r="E36" s="126"/>
      <c r="F36" s="185"/>
      <c r="G36" s="185"/>
      <c r="H36" s="185"/>
      <c r="I36" s="185"/>
    </row>
    <row r="37" spans="1:9" ht="20.25">
      <c r="A37" s="691" t="s">
        <v>504</v>
      </c>
      <c r="B37" s="692">
        <f>'[1]форма 2 НВВ передача'!$D$58</f>
        <v>115205.2</v>
      </c>
      <c r="C37" s="692">
        <f>'[2]форма 2 НВВ передача (2)'!$D$81</f>
        <v>184226.4</v>
      </c>
      <c r="D37" s="692">
        <f>'[3]НВВ передача'!$D$81</f>
        <v>267912.13</v>
      </c>
      <c r="E37" s="126">
        <f>'[3]НВВ передача'!$F$81</f>
        <v>121239.23</v>
      </c>
      <c r="F37" s="185"/>
      <c r="G37" s="185"/>
      <c r="H37" s="185"/>
      <c r="I37" s="185"/>
    </row>
    <row r="38" spans="1:9" ht="20.25">
      <c r="A38" s="690" t="s">
        <v>933</v>
      </c>
      <c r="B38" s="692"/>
      <c r="C38" s="692"/>
      <c r="D38" s="692"/>
      <c r="E38" s="126"/>
      <c r="F38" s="185"/>
      <c r="G38" s="185"/>
      <c r="H38" s="185"/>
      <c r="I38" s="185"/>
    </row>
    <row r="39" spans="1:9" ht="20.25">
      <c r="A39" s="691" t="s">
        <v>504</v>
      </c>
      <c r="B39" s="692"/>
      <c r="C39" s="692"/>
      <c r="D39" s="692"/>
      <c r="E39" s="126"/>
      <c r="F39" s="185"/>
      <c r="G39" s="185"/>
      <c r="H39" s="185"/>
      <c r="I39" s="185"/>
    </row>
    <row r="40" spans="1:9" ht="20.25">
      <c r="A40" s="690" t="s">
        <v>934</v>
      </c>
      <c r="B40" s="692"/>
      <c r="C40" s="692"/>
      <c r="D40" s="692"/>
      <c r="E40" s="126"/>
      <c r="F40" s="185"/>
      <c r="G40" s="185"/>
      <c r="H40" s="185"/>
      <c r="I40" s="185"/>
    </row>
    <row r="41" spans="1:9" ht="20.25">
      <c r="A41" s="691" t="s">
        <v>504</v>
      </c>
      <c r="B41" s="692">
        <f>'[1]форма 2 НВВ передача'!$D$65</f>
        <v>515711.5</v>
      </c>
      <c r="C41" s="692">
        <f>'[2]форма 2 НВВ передача (2)'!$D$90</f>
        <v>300000.45</v>
      </c>
      <c r="D41" s="692">
        <f>'[3]НВВ передача'!$D$90</f>
        <v>285866.95</v>
      </c>
      <c r="E41" s="126">
        <f>'[3]НВВ передача'!$F$90</f>
        <v>146551</v>
      </c>
      <c r="F41" s="185"/>
      <c r="G41" s="185"/>
      <c r="H41" s="185"/>
      <c r="I41" s="185"/>
    </row>
    <row r="42" spans="1:9" ht="20.25">
      <c r="A42" s="690" t="s">
        <v>1016</v>
      </c>
      <c r="B42" s="692"/>
      <c r="C42" s="692"/>
      <c r="D42" s="692"/>
      <c r="E42" s="126"/>
      <c r="F42" s="185"/>
      <c r="G42" s="185"/>
      <c r="H42" s="185"/>
      <c r="I42" s="185"/>
    </row>
    <row r="43" spans="1:9" ht="20.25">
      <c r="A43" s="691" t="s">
        <v>504</v>
      </c>
      <c r="B43" s="692"/>
      <c r="C43" s="692"/>
      <c r="D43" s="692"/>
      <c r="E43" s="126"/>
      <c r="F43" s="185"/>
      <c r="G43" s="185"/>
      <c r="H43" s="185"/>
      <c r="I43" s="185"/>
    </row>
    <row r="44" spans="1:9" ht="20.25">
      <c r="A44" s="690" t="s">
        <v>935</v>
      </c>
      <c r="B44" s="692"/>
      <c r="C44" s="692"/>
      <c r="D44" s="692"/>
      <c r="E44" s="126"/>
      <c r="F44" s="185"/>
      <c r="G44" s="185"/>
      <c r="H44" s="185"/>
      <c r="I44" s="185"/>
    </row>
    <row r="45" spans="1:9" ht="20.25">
      <c r="A45" s="691" t="s">
        <v>504</v>
      </c>
      <c r="B45" s="692">
        <f>'[1]форма 2 НВВ передача'!$D$66</f>
        <v>4850</v>
      </c>
      <c r="C45" s="692">
        <f>'[2]форма 2 НВВ передача (2)'!$D$91</f>
        <v>5223.5</v>
      </c>
      <c r="D45" s="692">
        <f>'[2]форма 2 НВВ передача (2)'!$F$91</f>
        <v>5724.96</v>
      </c>
      <c r="E45" s="126">
        <f>'[3]НВВ передача'!$F$91</f>
        <v>0</v>
      </c>
      <c r="F45" s="185"/>
      <c r="G45" s="185"/>
      <c r="H45" s="185"/>
      <c r="I45" s="185"/>
    </row>
    <row r="46" spans="1:9" ht="20.25">
      <c r="A46" s="690" t="s">
        <v>1017</v>
      </c>
      <c r="B46" s="690"/>
      <c r="C46" s="690"/>
      <c r="D46" s="690"/>
      <c r="E46" s="185"/>
      <c r="F46" s="185"/>
      <c r="G46" s="185"/>
      <c r="H46" s="185"/>
      <c r="I46" s="185"/>
    </row>
    <row r="47" spans="1:9" ht="20.25">
      <c r="A47" s="691" t="s">
        <v>504</v>
      </c>
      <c r="B47" s="690">
        <v>97.96</v>
      </c>
      <c r="C47" s="690">
        <v>105.57</v>
      </c>
      <c r="D47" s="690">
        <v>123.71</v>
      </c>
      <c r="E47" s="185">
        <v>161.07</v>
      </c>
      <c r="F47" s="185"/>
      <c r="G47" s="185"/>
      <c r="H47" s="185"/>
      <c r="I47" s="185"/>
    </row>
    <row r="48" spans="1:9" ht="40.5">
      <c r="A48" s="693" t="s">
        <v>1018</v>
      </c>
      <c r="B48" s="690"/>
      <c r="C48" s="690"/>
      <c r="D48" s="690"/>
      <c r="E48" s="185"/>
      <c r="F48" s="185"/>
      <c r="G48" s="185"/>
      <c r="H48" s="185"/>
      <c r="I48" s="185"/>
    </row>
    <row r="49" spans="1:9" ht="20.25">
      <c r="A49" s="691" t="s">
        <v>504</v>
      </c>
      <c r="B49" s="694">
        <f>(B27+B41)/B23</f>
        <v>7.8638188637728229E-2</v>
      </c>
      <c r="C49" s="694">
        <f>(C27+C41)/C23</f>
        <v>8.3438757916530576E-2</v>
      </c>
      <c r="D49" s="694">
        <f>(D27+D41)/D23</f>
        <v>7.9995688549137051E-2</v>
      </c>
      <c r="E49" s="694">
        <f>(E27+E41)/E23</f>
        <v>5.6194285834326133E-2</v>
      </c>
      <c r="F49" s="185"/>
      <c r="G49" s="185"/>
      <c r="H49" s="185"/>
      <c r="I49" s="185"/>
    </row>
    <row r="50" spans="1:9" ht="123" customHeight="1">
      <c r="A50" s="695" t="s">
        <v>505</v>
      </c>
      <c r="B50" s="695"/>
      <c r="C50" s="695"/>
      <c r="D50" s="695"/>
      <c r="E50" s="695"/>
      <c r="F50" s="695"/>
      <c r="G50" s="1348" t="s">
        <v>506</v>
      </c>
      <c r="H50" s="1348"/>
      <c r="I50" s="696"/>
    </row>
  </sheetData>
  <mergeCells count="2">
    <mergeCell ref="A20:I20"/>
    <mergeCell ref="G50:H50"/>
  </mergeCells>
  <phoneticPr fontId="4" type="noConversion"/>
  <pageMargins left="0.75" right="0.75" top="1" bottom="1" header="0.5" footer="0.5"/>
  <pageSetup paperSize="8" scale="3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9</vt:i4>
      </vt:variant>
    </vt:vector>
  </HeadingPairs>
  <TitlesOfParts>
    <vt:vector size="17" baseType="lpstr">
      <vt:lpstr>Консолидация</vt:lpstr>
      <vt:lpstr>Объекты</vt:lpstr>
      <vt:lpstr>Объекты (Лизинг+Подписи)</vt:lpstr>
      <vt:lpstr>Перегруппировка</vt:lpstr>
      <vt:lpstr>Незавершенное строительство</vt:lpstr>
      <vt:lpstr>Характеристика</vt:lpstr>
      <vt:lpstr>Основные фонды</vt:lpstr>
      <vt:lpstr>Тарифы</vt:lpstr>
      <vt:lpstr>Консолидация!Заголовки_для_печати</vt:lpstr>
      <vt:lpstr>Объекты!Заголовки_для_печати</vt:lpstr>
      <vt:lpstr>'Объекты (Лизинг+Подписи)'!Заголовки_для_печати</vt:lpstr>
      <vt:lpstr>Консолидация!Область_печати</vt:lpstr>
      <vt:lpstr>'Незавершенное строительство'!Область_печати</vt:lpstr>
      <vt:lpstr>Объекты!Область_печати</vt:lpstr>
      <vt:lpstr>Перегруппировка!Область_печати</vt:lpstr>
      <vt:lpstr>Тарифы!Область_печати</vt:lpstr>
      <vt:lpstr>Характеристика!Область_печати</vt:lpstr>
    </vt:vector>
  </TitlesOfParts>
  <Company>GVC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Kovalev_MI</dc:creator>
  <cp:lastModifiedBy>Шипалов А.О.</cp:lastModifiedBy>
  <cp:lastPrinted>2010-12-08T10:47:07Z</cp:lastPrinted>
  <dcterms:created xsi:type="dcterms:W3CDTF">2004-07-01T09:52:00Z</dcterms:created>
  <dcterms:modified xsi:type="dcterms:W3CDTF">2011-01-19T05:46:33Z</dcterms:modified>
</cp:coreProperties>
</file>